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mgolatowski\Desktop\"/>
    </mc:Choice>
  </mc:AlternateContent>
  <bookViews>
    <workbookView xWindow="0" yWindow="450" windowWidth="15645" windowHeight="6885" tabRatio="764" activeTab="2"/>
  </bookViews>
  <sheets>
    <sheet name="Rev" sheetId="6" r:id="rId1"/>
    <sheet name="Rules" sheetId="20" r:id="rId2"/>
    <sheet name="Data" sheetId="27" r:id="rId3"/>
    <sheet name="Summary" sheetId="7" r:id="rId4"/>
    <sheet name="Base(Sim)" sheetId="33" r:id="rId5"/>
    <sheet name="Free(Sim)" sheetId="37" r:id="rId6"/>
    <sheet name="SimOut" sheetId="34" r:id="rId7"/>
    <sheet name="Base(Manual)" sheetId="25" r:id="rId8"/>
    <sheet name="TheoOut" sheetId="32" r:id="rId9"/>
    <sheet name="Match" sheetId="10" r:id="rId10"/>
    <sheet name="Multipliers" sheetId="40" r:id="rId11"/>
    <sheet name="Dice" sheetId="35" r:id="rId12"/>
    <sheet name="Progressive" sheetId="11" r:id="rId13"/>
    <sheet name="DesignTab" sheetId="8" r:id="rId14"/>
  </sheets>
  <definedNames>
    <definedName name="_xlnm.Print_Area" localSheetId="7">'Base(Manual)'!$A$1:$AG$95</definedName>
    <definedName name="_xlnm.Print_Area" localSheetId="4">'Base(Sim)'!$A$1:$AC$95</definedName>
    <definedName name="_xlnm.Print_Area" localSheetId="2">Data!$A$1:$CL$121</definedName>
    <definedName name="_xlnm.Print_Area" localSheetId="13">DesignTab!$A$1:$I$34</definedName>
    <definedName name="_xlnm.Print_Area" localSheetId="11">Dice!$A$1:$K$226</definedName>
    <definedName name="_xlnm.Print_Area" localSheetId="5">'Free(Sim)'!$A$1:$AC$97</definedName>
    <definedName name="_xlnm.Print_Area" localSheetId="9">Match!$A$1:$K$35</definedName>
    <definedName name="_xlnm.Print_Area" localSheetId="12">Progressive!$A$1:$I$26</definedName>
    <definedName name="_xlnm.Print_Area" localSheetId="0">Rev!$A$1:$E$35</definedName>
    <definedName name="_xlnm.Print_Area" localSheetId="1">Rules!$A$1:$Y$30</definedName>
    <definedName name="_xlnm.Print_Area" localSheetId="6">SimOut!$A$1:$N$242</definedName>
    <definedName name="_xlnm.Print_Area" localSheetId="3">Summary!$A$1:$J$48</definedName>
    <definedName name="_xlnm.Print_Area" localSheetId="8">TheoOut!$A$1:$O$204</definedName>
  </definedNames>
  <calcPr calcId="152511" concurrentCalc="0"/>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7" i="27" l="1"/>
  <c r="H25" i="11"/>
  <c r="G25" i="11"/>
  <c r="F25" i="11"/>
  <c r="F24" i="11"/>
  <c r="E25" i="11"/>
  <c r="C16" i="11"/>
  <c r="R15" i="35"/>
  <c r="Q15" i="35"/>
  <c r="P15" i="35"/>
  <c r="R14" i="35"/>
  <c r="Q14" i="35"/>
  <c r="P14" i="35"/>
  <c r="R13" i="35"/>
  <c r="Q13" i="35"/>
  <c r="P13" i="35"/>
  <c r="R12" i="35"/>
  <c r="Q12" i="35"/>
  <c r="P12" i="35"/>
  <c r="R11" i="35"/>
  <c r="Q11" i="35"/>
  <c r="P11" i="35"/>
  <c r="R10" i="35"/>
  <c r="Q10" i="35"/>
  <c r="P10" i="35"/>
  <c r="C29" i="35"/>
  <c r="C28" i="35"/>
  <c r="C27" i="35"/>
  <c r="C26" i="35"/>
  <c r="C25" i="35"/>
  <c r="C24" i="35"/>
  <c r="C23" i="35"/>
  <c r="C22" i="35"/>
  <c r="C21" i="35"/>
  <c r="C20" i="35"/>
  <c r="C19" i="35"/>
  <c r="C18" i="35"/>
  <c r="C17" i="35"/>
  <c r="C16" i="35"/>
  <c r="C15" i="35"/>
  <c r="C14" i="35"/>
  <c r="C13" i="35"/>
  <c r="C12" i="35"/>
  <c r="C11" i="35"/>
  <c r="C4" i="40"/>
  <c r="B41" i="7"/>
  <c r="B42" i="7"/>
  <c r="C42" i="7"/>
  <c r="B43" i="7"/>
  <c r="C43" i="7"/>
  <c r="D43" i="7"/>
  <c r="B44" i="7"/>
  <c r="C44" i="7"/>
  <c r="B45" i="7"/>
  <c r="B46" i="7"/>
  <c r="B47" i="7"/>
  <c r="B48" i="7"/>
  <c r="B49" i="7"/>
  <c r="B50" i="7"/>
  <c r="C45" i="7"/>
  <c r="C46" i="7"/>
  <c r="C47" i="7"/>
  <c r="C48" i="7"/>
  <c r="C49" i="7"/>
  <c r="C50" i="7"/>
  <c r="D44" i="7"/>
  <c r="B54" i="7"/>
  <c r="B55" i="7"/>
  <c r="C55" i="7"/>
  <c r="B56" i="7"/>
  <c r="B57" i="7"/>
  <c r="B58" i="7"/>
  <c r="B59" i="7"/>
  <c r="B60" i="7"/>
  <c r="C56" i="7"/>
  <c r="C57" i="7"/>
  <c r="C58" i="7"/>
  <c r="C59" i="7"/>
  <c r="C60" i="7"/>
  <c r="D55" i="7"/>
  <c r="B63" i="7"/>
  <c r="B64" i="7"/>
  <c r="C64" i="7"/>
  <c r="B65" i="7"/>
  <c r="B66" i="7"/>
  <c r="B67" i="7"/>
  <c r="B68" i="7"/>
  <c r="B69" i="7"/>
  <c r="C65" i="7"/>
  <c r="C66" i="7"/>
  <c r="C67" i="7"/>
  <c r="C68" i="7"/>
  <c r="C69" i="7"/>
  <c r="D64" i="7"/>
  <c r="F23" i="7"/>
  <c r="C23" i="11"/>
  <c r="E23" i="11"/>
  <c r="G23" i="11"/>
  <c r="C16" i="7"/>
  <c r="C14" i="11"/>
  <c r="H23" i="11"/>
  <c r="C22" i="11"/>
  <c r="E22" i="11"/>
  <c r="G22" i="11"/>
  <c r="H22" i="11"/>
  <c r="C21" i="11"/>
  <c r="E21" i="11"/>
  <c r="G21" i="11"/>
  <c r="H21" i="11"/>
  <c r="C20" i="11"/>
  <c r="E20" i="11"/>
  <c r="G20" i="11"/>
  <c r="H20" i="11"/>
  <c r="H24" i="11"/>
  <c r="G24" i="11"/>
  <c r="C15" i="7"/>
  <c r="C13" i="11"/>
  <c r="F20" i="11"/>
  <c r="F21" i="11"/>
  <c r="F22" i="11"/>
  <c r="F23" i="11"/>
  <c r="E25" i="7"/>
  <c r="W24" i="33"/>
  <c r="X24" i="33"/>
  <c r="AA24" i="33"/>
  <c r="D29" i="33"/>
  <c r="AB24" i="33"/>
  <c r="W25" i="33"/>
  <c r="X25" i="33"/>
  <c r="AA25" i="33"/>
  <c r="AB25" i="33"/>
  <c r="W26" i="33"/>
  <c r="X26" i="33"/>
  <c r="AA26" i="33"/>
  <c r="AB26" i="33"/>
  <c r="W27" i="33"/>
  <c r="X27" i="33"/>
  <c r="AA27" i="33"/>
  <c r="AB27" i="33"/>
  <c r="W28" i="33"/>
  <c r="X28" i="33"/>
  <c r="AA28" i="33"/>
  <c r="AB28" i="33"/>
  <c r="W29" i="33"/>
  <c r="X29" i="33"/>
  <c r="AA29" i="33"/>
  <c r="AB29" i="33"/>
  <c r="W30" i="33"/>
  <c r="X30" i="33"/>
  <c r="AA30" i="33"/>
  <c r="AB30" i="33"/>
  <c r="W31" i="33"/>
  <c r="X31" i="33"/>
  <c r="AA31" i="33"/>
  <c r="AB31" i="33"/>
  <c r="W32" i="33"/>
  <c r="X32" i="33"/>
  <c r="AA32" i="33"/>
  <c r="AB32" i="33"/>
  <c r="W33" i="33"/>
  <c r="X33" i="33"/>
  <c r="AA33" i="33"/>
  <c r="AB33" i="33"/>
  <c r="W34" i="33"/>
  <c r="X34" i="33"/>
  <c r="AA34" i="33"/>
  <c r="AB34" i="33"/>
  <c r="W35" i="33"/>
  <c r="X35" i="33"/>
  <c r="AA35" i="33"/>
  <c r="AB35" i="33"/>
  <c r="W36" i="33"/>
  <c r="X36" i="33"/>
  <c r="AA36" i="33"/>
  <c r="AB36" i="33"/>
  <c r="W37" i="33"/>
  <c r="X37" i="33"/>
  <c r="AA37" i="33"/>
  <c r="AB37" i="33"/>
  <c r="W38" i="33"/>
  <c r="X38" i="33"/>
  <c r="AA38" i="33"/>
  <c r="AB38" i="33"/>
  <c r="W39" i="33"/>
  <c r="X39" i="33"/>
  <c r="AA39" i="33"/>
  <c r="AB39" i="33"/>
  <c r="W40" i="33"/>
  <c r="X40" i="33"/>
  <c r="AA40" i="33"/>
  <c r="AB40" i="33"/>
  <c r="W41" i="33"/>
  <c r="X41" i="33"/>
  <c r="AA41" i="33"/>
  <c r="AB41" i="33"/>
  <c r="W42" i="33"/>
  <c r="X42" i="33"/>
  <c r="AA42" i="33"/>
  <c r="AB42" i="33"/>
  <c r="W43" i="33"/>
  <c r="X43" i="33"/>
  <c r="AA43" i="33"/>
  <c r="AB43" i="33"/>
  <c r="W44" i="33"/>
  <c r="X44" i="33"/>
  <c r="AA44" i="33"/>
  <c r="AB44" i="33"/>
  <c r="W45" i="33"/>
  <c r="X45" i="33"/>
  <c r="AA45" i="33"/>
  <c r="AB45" i="33"/>
  <c r="W46" i="33"/>
  <c r="X46" i="33"/>
  <c r="AA46" i="33"/>
  <c r="AB46" i="33"/>
  <c r="W47" i="33"/>
  <c r="X47" i="33"/>
  <c r="AA47" i="33"/>
  <c r="AB47" i="33"/>
  <c r="W48" i="33"/>
  <c r="X48" i="33"/>
  <c r="AA48" i="33"/>
  <c r="AB48" i="33"/>
  <c r="W49" i="33"/>
  <c r="X49" i="33"/>
  <c r="AA49" i="33"/>
  <c r="AB49" i="33"/>
  <c r="W50" i="33"/>
  <c r="X50" i="33"/>
  <c r="AA50" i="33"/>
  <c r="AB50" i="33"/>
  <c r="W51" i="33"/>
  <c r="X51" i="33"/>
  <c r="AA51" i="33"/>
  <c r="AB51" i="33"/>
  <c r="W52" i="33"/>
  <c r="X52" i="33"/>
  <c r="AA52" i="33"/>
  <c r="AB52" i="33"/>
  <c r="W53" i="33"/>
  <c r="X53" i="33"/>
  <c r="AA53" i="33"/>
  <c r="AB53" i="33"/>
  <c r="W54" i="33"/>
  <c r="X54" i="33"/>
  <c r="AA54" i="33"/>
  <c r="AB54" i="33"/>
  <c r="W55" i="33"/>
  <c r="X55" i="33"/>
  <c r="AA55" i="33"/>
  <c r="AB55" i="33"/>
  <c r="W56" i="33"/>
  <c r="X56" i="33"/>
  <c r="AA56" i="33"/>
  <c r="AB56" i="33"/>
  <c r="AB57" i="33"/>
  <c r="D24" i="33"/>
  <c r="E20" i="7"/>
  <c r="W62" i="33"/>
  <c r="X62" i="33"/>
  <c r="AA62" i="33"/>
  <c r="D28" i="33"/>
  <c r="AB62" i="33"/>
  <c r="W63" i="33"/>
  <c r="X63" i="33"/>
  <c r="AA63" i="33"/>
  <c r="AB63" i="33"/>
  <c r="W64" i="33"/>
  <c r="X64" i="33"/>
  <c r="AA64" i="33"/>
  <c r="AB64" i="33"/>
  <c r="AB65" i="33"/>
  <c r="D25" i="33"/>
  <c r="E21" i="7"/>
  <c r="W24" i="37"/>
  <c r="AF22" i="27"/>
  <c r="X24" i="37"/>
  <c r="AA24" i="37"/>
  <c r="D31" i="37"/>
  <c r="AB24" i="37"/>
  <c r="W25" i="37"/>
  <c r="AF23" i="27"/>
  <c r="X25" i="37"/>
  <c r="AA25" i="37"/>
  <c r="AB25" i="37"/>
  <c r="W26" i="37"/>
  <c r="AF24" i="27"/>
  <c r="X26" i="37"/>
  <c r="AA26" i="37"/>
  <c r="AB26" i="37"/>
  <c r="W27" i="37"/>
  <c r="AF25" i="27"/>
  <c r="X27" i="37"/>
  <c r="AA27" i="37"/>
  <c r="AB27" i="37"/>
  <c r="W28" i="37"/>
  <c r="AF26" i="27"/>
  <c r="X28" i="37"/>
  <c r="AA28" i="37"/>
  <c r="AB28" i="37"/>
  <c r="W29" i="37"/>
  <c r="AF27" i="27"/>
  <c r="X29" i="37"/>
  <c r="AA29" i="37"/>
  <c r="AB29" i="37"/>
  <c r="W30" i="37"/>
  <c r="AF28" i="27"/>
  <c r="X30" i="37"/>
  <c r="AA30" i="37"/>
  <c r="AB30" i="37"/>
  <c r="W31" i="37"/>
  <c r="AF29" i="27"/>
  <c r="X31" i="37"/>
  <c r="AA31" i="37"/>
  <c r="AB31" i="37"/>
  <c r="W32" i="37"/>
  <c r="AF30" i="27"/>
  <c r="X32" i="37"/>
  <c r="AA32" i="37"/>
  <c r="AB32" i="37"/>
  <c r="W33" i="37"/>
  <c r="AF31" i="27"/>
  <c r="X33" i="37"/>
  <c r="AA33" i="37"/>
  <c r="AB33" i="37"/>
  <c r="W34" i="37"/>
  <c r="AF32" i="27"/>
  <c r="X34" i="37"/>
  <c r="AA34" i="37"/>
  <c r="AB34" i="37"/>
  <c r="W35" i="37"/>
  <c r="AF33" i="27"/>
  <c r="X35" i="37"/>
  <c r="AA35" i="37"/>
  <c r="AB35" i="37"/>
  <c r="W36" i="37"/>
  <c r="AF34" i="27"/>
  <c r="X36" i="37"/>
  <c r="AA36" i="37"/>
  <c r="AB36" i="37"/>
  <c r="W37" i="37"/>
  <c r="AF35" i="27"/>
  <c r="X37" i="37"/>
  <c r="AA37" i="37"/>
  <c r="AB37" i="37"/>
  <c r="W38" i="37"/>
  <c r="AF36" i="27"/>
  <c r="X38" i="37"/>
  <c r="AA38" i="37"/>
  <c r="AB38" i="37"/>
  <c r="W39" i="37"/>
  <c r="AF37" i="27"/>
  <c r="X39" i="37"/>
  <c r="AA39" i="37"/>
  <c r="AB39" i="37"/>
  <c r="W40" i="37"/>
  <c r="AF38" i="27"/>
  <c r="X40" i="37"/>
  <c r="AA40" i="37"/>
  <c r="AB40" i="37"/>
  <c r="W41" i="37"/>
  <c r="AF39" i="27"/>
  <c r="X41" i="37"/>
  <c r="AA41" i="37"/>
  <c r="AB41" i="37"/>
  <c r="W42" i="37"/>
  <c r="AF40" i="27"/>
  <c r="X42" i="37"/>
  <c r="AA42" i="37"/>
  <c r="AB42" i="37"/>
  <c r="W43" i="37"/>
  <c r="AF41" i="27"/>
  <c r="X43" i="37"/>
  <c r="AA43" i="37"/>
  <c r="AB43" i="37"/>
  <c r="W44" i="37"/>
  <c r="AF42" i="27"/>
  <c r="X44" i="37"/>
  <c r="AA44" i="37"/>
  <c r="AB44" i="37"/>
  <c r="W45" i="37"/>
  <c r="AF43" i="27"/>
  <c r="X45" i="37"/>
  <c r="AA45" i="37"/>
  <c r="AB45" i="37"/>
  <c r="W46" i="37"/>
  <c r="AF44" i="27"/>
  <c r="X46" i="37"/>
  <c r="AA46" i="37"/>
  <c r="AB46" i="37"/>
  <c r="W47" i="37"/>
  <c r="AF45" i="27"/>
  <c r="X47" i="37"/>
  <c r="AA47" i="37"/>
  <c r="AB47" i="37"/>
  <c r="W48" i="37"/>
  <c r="AF46" i="27"/>
  <c r="X48" i="37"/>
  <c r="AA48" i="37"/>
  <c r="AB48" i="37"/>
  <c r="W49" i="37"/>
  <c r="AF47" i="27"/>
  <c r="X49" i="37"/>
  <c r="AA49" i="37"/>
  <c r="AB49" i="37"/>
  <c r="W50" i="37"/>
  <c r="AF48" i="27"/>
  <c r="X50" i="37"/>
  <c r="AA50" i="37"/>
  <c r="AB50" i="37"/>
  <c r="W51" i="37"/>
  <c r="AF49" i="27"/>
  <c r="X51" i="37"/>
  <c r="AA51" i="37"/>
  <c r="AB51" i="37"/>
  <c r="W52" i="37"/>
  <c r="AF50" i="27"/>
  <c r="X52" i="37"/>
  <c r="AA52" i="37"/>
  <c r="AB52" i="37"/>
  <c r="W53" i="37"/>
  <c r="AF51" i="27"/>
  <c r="X53" i="37"/>
  <c r="AA53" i="37"/>
  <c r="AB53" i="37"/>
  <c r="W54" i="37"/>
  <c r="AF52" i="27"/>
  <c r="X54" i="37"/>
  <c r="AA54" i="37"/>
  <c r="AB54" i="37"/>
  <c r="W55" i="37"/>
  <c r="AF53" i="27"/>
  <c r="X55" i="37"/>
  <c r="AA55" i="37"/>
  <c r="AB55" i="37"/>
  <c r="W56" i="37"/>
  <c r="AF54" i="27"/>
  <c r="X56" i="37"/>
  <c r="AA56" i="37"/>
  <c r="AB56" i="37"/>
  <c r="AB57" i="37"/>
  <c r="D24" i="37"/>
  <c r="E22" i="7"/>
  <c r="W62" i="37"/>
  <c r="X62" i="37"/>
  <c r="AA62" i="37"/>
  <c r="D30" i="37"/>
  <c r="AB62" i="37"/>
  <c r="W63" i="37"/>
  <c r="X63" i="37"/>
  <c r="AA63" i="37"/>
  <c r="AB63" i="37"/>
  <c r="W64" i="37"/>
  <c r="X64" i="37"/>
  <c r="AA64" i="37"/>
  <c r="AB64" i="37"/>
  <c r="AB65" i="37"/>
  <c r="D25" i="37"/>
  <c r="E23" i="7"/>
  <c r="C21" i="10"/>
  <c r="B21" i="10"/>
  <c r="E21" i="10"/>
  <c r="C15" i="10"/>
  <c r="F21" i="10"/>
  <c r="C22" i="10"/>
  <c r="B22" i="10"/>
  <c r="E22" i="10"/>
  <c r="F22" i="10"/>
  <c r="C23" i="10"/>
  <c r="B23" i="10"/>
  <c r="E23" i="10"/>
  <c r="F23" i="10"/>
  <c r="C24" i="10"/>
  <c r="B24" i="10"/>
  <c r="E24" i="10"/>
  <c r="F24" i="10"/>
  <c r="C25" i="10"/>
  <c r="B25" i="10"/>
  <c r="E25" i="10"/>
  <c r="F25" i="10"/>
  <c r="C26" i="10"/>
  <c r="B26" i="10"/>
  <c r="E26" i="10"/>
  <c r="F26" i="10"/>
  <c r="C27" i="10"/>
  <c r="B27" i="10"/>
  <c r="E27" i="10"/>
  <c r="F27" i="10"/>
  <c r="C28" i="10"/>
  <c r="B28" i="10"/>
  <c r="E28" i="10"/>
  <c r="F28" i="10"/>
  <c r="C29" i="10"/>
  <c r="B29" i="10"/>
  <c r="E29" i="10"/>
  <c r="F29" i="10"/>
  <c r="C30" i="10"/>
  <c r="B30" i="10"/>
  <c r="E30" i="10"/>
  <c r="F30" i="10"/>
  <c r="C31" i="10"/>
  <c r="B31" i="10"/>
  <c r="E31" i="10"/>
  <c r="F31" i="10"/>
  <c r="C32" i="10"/>
  <c r="B32" i="10"/>
  <c r="E32" i="10"/>
  <c r="F32" i="10"/>
  <c r="C33" i="10"/>
  <c r="B33" i="10"/>
  <c r="E33" i="10"/>
  <c r="F33" i="10"/>
  <c r="C34" i="10"/>
  <c r="B34" i="10"/>
  <c r="E34" i="10"/>
  <c r="F34" i="10"/>
  <c r="J30" i="10"/>
  <c r="E26" i="7"/>
  <c r="E27" i="7"/>
  <c r="F27" i="7"/>
  <c r="G27" i="7"/>
  <c r="F26" i="7"/>
  <c r="G26" i="7"/>
  <c r="F25" i="7"/>
  <c r="G25" i="7"/>
  <c r="G24" i="7"/>
  <c r="G23" i="7"/>
  <c r="F22" i="7"/>
  <c r="G22" i="7"/>
  <c r="F21" i="7"/>
  <c r="G21" i="7"/>
  <c r="F20" i="7"/>
  <c r="G20" i="7"/>
  <c r="F19" i="7"/>
  <c r="E19" i="7"/>
  <c r="C17" i="10"/>
  <c r="J31" i="10"/>
  <c r="J32" i="10"/>
  <c r="I30" i="10"/>
  <c r="I31" i="10"/>
  <c r="I32" i="10"/>
  <c r="C14" i="10"/>
  <c r="D21" i="10"/>
  <c r="D22" i="10"/>
  <c r="D23" i="10"/>
  <c r="D24" i="10"/>
  <c r="D25" i="10"/>
  <c r="D26" i="10"/>
  <c r="D27" i="10"/>
  <c r="D28" i="10"/>
  <c r="D29" i="10"/>
  <c r="D30" i="10"/>
  <c r="D31" i="10"/>
  <c r="D32" i="10"/>
  <c r="D33" i="10"/>
  <c r="D34" i="10"/>
  <c r="H30" i="10"/>
  <c r="H31" i="10"/>
  <c r="H32" i="10"/>
  <c r="M3" i="37"/>
  <c r="D28" i="37"/>
  <c r="N17" i="37"/>
  <c r="N15" i="37"/>
  <c r="N16" i="37"/>
  <c r="O17" i="37"/>
  <c r="O16" i="37"/>
  <c r="O15" i="37"/>
  <c r="N7" i="37"/>
  <c r="N8" i="37"/>
  <c r="N9" i="37"/>
  <c r="O7" i="37"/>
  <c r="N18" i="37"/>
  <c r="N10" i="37"/>
  <c r="Y62" i="37"/>
  <c r="Y63" i="37"/>
  <c r="Y64" i="37"/>
  <c r="Y65" i="37"/>
  <c r="E25" i="37"/>
  <c r="F24" i="37"/>
  <c r="C18" i="27"/>
  <c r="C20" i="27"/>
  <c r="C21" i="33"/>
  <c r="F25" i="33"/>
  <c r="F24" i="33"/>
  <c r="Y55" i="33"/>
  <c r="Y54" i="33"/>
  <c r="Y53" i="33"/>
  <c r="Y52" i="33"/>
  <c r="Y51" i="33"/>
  <c r="Y50" i="33"/>
  <c r="Y49" i="33"/>
  <c r="Y48" i="33"/>
  <c r="Y47" i="33"/>
  <c r="Y46" i="33"/>
  <c r="Y45" i="33"/>
  <c r="Y44" i="33"/>
  <c r="Y43" i="33"/>
  <c r="Y42" i="33"/>
  <c r="Y41" i="33"/>
  <c r="Y40" i="33"/>
  <c r="Y39" i="33"/>
  <c r="Y38" i="33"/>
  <c r="Y37" i="33"/>
  <c r="Y36" i="33"/>
  <c r="Y35" i="33"/>
  <c r="Y34" i="33"/>
  <c r="Y33" i="33"/>
  <c r="Y32" i="33"/>
  <c r="Y31" i="33"/>
  <c r="Y30" i="33"/>
  <c r="Y29" i="33"/>
  <c r="Y28" i="33"/>
  <c r="Y27" i="33"/>
  <c r="Y26" i="33"/>
  <c r="Y25" i="33"/>
  <c r="Y24" i="33"/>
  <c r="Y56" i="33"/>
  <c r="C3" i="40"/>
  <c r="I13" i="40"/>
  <c r="I14" i="40"/>
  <c r="I12" i="40"/>
  <c r="Y57" i="33"/>
  <c r="E24" i="33"/>
  <c r="H20" i="7"/>
  <c r="B4" i="34"/>
  <c r="W57" i="33"/>
  <c r="AA57" i="33"/>
  <c r="B4" i="32"/>
  <c r="B17" i="25"/>
  <c r="C37"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K96"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D37" i="27"/>
  <c r="D45" i="25"/>
  <c r="D75" i="25"/>
  <c r="R63" i="25"/>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E37" i="27"/>
  <c r="E45" i="25"/>
  <c r="E75" i="25"/>
  <c r="S63" i="25"/>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F37" i="27"/>
  <c r="F45" i="25"/>
  <c r="F75" i="25"/>
  <c r="T63" i="25"/>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G37" i="27"/>
  <c r="G45" i="25"/>
  <c r="G75" i="25"/>
  <c r="U63" i="25"/>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O80" i="27"/>
  <c r="O81" i="27"/>
  <c r="O82" i="27"/>
  <c r="O83" i="27"/>
  <c r="O84" i="27"/>
  <c r="O85" i="27"/>
  <c r="O86" i="27"/>
  <c r="O87" i="27"/>
  <c r="O88" i="27"/>
  <c r="O89" i="27"/>
  <c r="O90" i="27"/>
  <c r="O91" i="27"/>
  <c r="O92" i="27"/>
  <c r="O93" i="27"/>
  <c r="O94" i="27"/>
  <c r="O95" i="27"/>
  <c r="O96" i="27"/>
  <c r="O97" i="27"/>
  <c r="O98" i="27"/>
  <c r="O99" i="27"/>
  <c r="O100" i="27"/>
  <c r="O101" i="27"/>
  <c r="O102" i="27"/>
  <c r="O103" i="27"/>
  <c r="O104" i="27"/>
  <c r="O105" i="27"/>
  <c r="O106" i="27"/>
  <c r="O107" i="27"/>
  <c r="O108" i="27"/>
  <c r="O109" i="27"/>
  <c r="O110" i="27"/>
  <c r="O111" i="27"/>
  <c r="O112" i="27"/>
  <c r="O113" i="27"/>
  <c r="O114" i="27"/>
  <c r="O115" i="27"/>
  <c r="O116" i="27"/>
  <c r="O117" i="27"/>
  <c r="O118" i="27"/>
  <c r="O119" i="27"/>
  <c r="H37" i="27"/>
  <c r="H45" i="25"/>
  <c r="H75" i="25"/>
  <c r="V63" i="25"/>
  <c r="X63" i="25"/>
  <c r="X84" i="25"/>
  <c r="R64" i="25"/>
  <c r="S64" i="25"/>
  <c r="T64" i="25"/>
  <c r="U64" i="25"/>
  <c r="C26" i="27"/>
  <c r="H26" i="27"/>
  <c r="H34" i="25"/>
  <c r="C27" i="27"/>
  <c r="H27" i="27"/>
  <c r="H35" i="25"/>
  <c r="C28" i="27"/>
  <c r="H28" i="27"/>
  <c r="H36" i="25"/>
  <c r="C29" i="27"/>
  <c r="H29" i="27"/>
  <c r="H37" i="25"/>
  <c r="C30" i="27"/>
  <c r="H30" i="27"/>
  <c r="H38" i="25"/>
  <c r="C31" i="27"/>
  <c r="H31" i="27"/>
  <c r="H39" i="25"/>
  <c r="C32" i="27"/>
  <c r="H32" i="27"/>
  <c r="H40" i="25"/>
  <c r="C33" i="27"/>
  <c r="H33" i="27"/>
  <c r="H41" i="25"/>
  <c r="C34" i="27"/>
  <c r="H34" i="27"/>
  <c r="H42" i="25"/>
  <c r="C35" i="27"/>
  <c r="H35" i="27"/>
  <c r="H43" i="25"/>
  <c r="C36" i="27"/>
  <c r="H36" i="27"/>
  <c r="H44" i="25"/>
  <c r="C38" i="27"/>
  <c r="H38" i="27"/>
  <c r="H46" i="25"/>
  <c r="H76" i="25"/>
  <c r="V64" i="25"/>
  <c r="X64" i="25"/>
  <c r="R65" i="25"/>
  <c r="S65" i="25"/>
  <c r="T65" i="25"/>
  <c r="G26" i="27"/>
  <c r="G34" i="25"/>
  <c r="G27" i="27"/>
  <c r="G35" i="25"/>
  <c r="G28" i="27"/>
  <c r="G36" i="25"/>
  <c r="G29" i="27"/>
  <c r="G37" i="25"/>
  <c r="G30" i="27"/>
  <c r="G38" i="25"/>
  <c r="G31" i="27"/>
  <c r="G39" i="25"/>
  <c r="G32" i="27"/>
  <c r="G40" i="25"/>
  <c r="G33" i="27"/>
  <c r="G41" i="25"/>
  <c r="G34" i="27"/>
  <c r="G42" i="25"/>
  <c r="G35" i="27"/>
  <c r="G43" i="25"/>
  <c r="G36" i="27"/>
  <c r="G44" i="25"/>
  <c r="G38" i="27"/>
  <c r="G46" i="25"/>
  <c r="G76" i="25"/>
  <c r="U65" i="25"/>
  <c r="V65" i="25"/>
  <c r="X65" i="25"/>
  <c r="R66" i="25"/>
  <c r="S66" i="25"/>
  <c r="F26" i="27"/>
  <c r="F34" i="25"/>
  <c r="F27" i="27"/>
  <c r="F35" i="25"/>
  <c r="F28" i="27"/>
  <c r="F36" i="25"/>
  <c r="F29" i="27"/>
  <c r="F37" i="25"/>
  <c r="F30" i="27"/>
  <c r="F38" i="25"/>
  <c r="F31" i="27"/>
  <c r="F39" i="25"/>
  <c r="F32" i="27"/>
  <c r="F40" i="25"/>
  <c r="F33" i="27"/>
  <c r="F41" i="25"/>
  <c r="F34" i="27"/>
  <c r="F42" i="25"/>
  <c r="F35" i="27"/>
  <c r="F43" i="25"/>
  <c r="F36" i="27"/>
  <c r="F44" i="25"/>
  <c r="F38" i="27"/>
  <c r="F46" i="25"/>
  <c r="F76" i="25"/>
  <c r="T66" i="25"/>
  <c r="U66" i="25"/>
  <c r="V66" i="25"/>
  <c r="X66" i="25"/>
  <c r="R67" i="25"/>
  <c r="E26" i="27"/>
  <c r="E34" i="25"/>
  <c r="E27" i="27"/>
  <c r="E35" i="25"/>
  <c r="E28" i="27"/>
  <c r="E36" i="25"/>
  <c r="E29" i="27"/>
  <c r="E37" i="25"/>
  <c r="E30" i="27"/>
  <c r="E38" i="25"/>
  <c r="E31" i="27"/>
  <c r="E39" i="25"/>
  <c r="E32" i="27"/>
  <c r="E40" i="25"/>
  <c r="E33" i="27"/>
  <c r="E41" i="25"/>
  <c r="E34" i="27"/>
  <c r="E42" i="25"/>
  <c r="E35" i="27"/>
  <c r="E43" i="25"/>
  <c r="E36" i="27"/>
  <c r="E44" i="25"/>
  <c r="E38" i="27"/>
  <c r="E46" i="25"/>
  <c r="E76" i="25"/>
  <c r="S67" i="25"/>
  <c r="T67" i="25"/>
  <c r="U67" i="25"/>
  <c r="V67" i="25"/>
  <c r="X67" i="25"/>
  <c r="D26" i="27"/>
  <c r="D34" i="25"/>
  <c r="D27" i="27"/>
  <c r="D35" i="25"/>
  <c r="D28" i="27"/>
  <c r="D36" i="25"/>
  <c r="D29" i="27"/>
  <c r="D37" i="25"/>
  <c r="D30" i="27"/>
  <c r="D38" i="25"/>
  <c r="D31" i="27"/>
  <c r="D39" i="25"/>
  <c r="D32" i="27"/>
  <c r="D40" i="25"/>
  <c r="D33" i="27"/>
  <c r="D41" i="25"/>
  <c r="D34" i="27"/>
  <c r="D42" i="25"/>
  <c r="D35" i="27"/>
  <c r="D43" i="25"/>
  <c r="D36" i="27"/>
  <c r="D44" i="25"/>
  <c r="D38" i="27"/>
  <c r="D46" i="25"/>
  <c r="D76" i="25"/>
  <c r="R68" i="25"/>
  <c r="S68" i="25"/>
  <c r="T68" i="25"/>
  <c r="U68" i="25"/>
  <c r="V68" i="25"/>
  <c r="X68" i="25"/>
  <c r="X85" i="25"/>
  <c r="R69" i="25"/>
  <c r="S69" i="25"/>
  <c r="T69" i="25"/>
  <c r="U69" i="25"/>
  <c r="V69" i="25"/>
  <c r="X69" i="25"/>
  <c r="R70" i="25"/>
  <c r="S70" i="25"/>
  <c r="T70" i="25"/>
  <c r="U70" i="25"/>
  <c r="V70" i="25"/>
  <c r="X70" i="25"/>
  <c r="R71" i="25"/>
  <c r="S71" i="25"/>
  <c r="T71" i="25"/>
  <c r="U71" i="25"/>
  <c r="V71" i="25"/>
  <c r="X71" i="25"/>
  <c r="R72" i="25"/>
  <c r="S72" i="25"/>
  <c r="T72" i="25"/>
  <c r="U72" i="25"/>
  <c r="V72" i="25"/>
  <c r="X72" i="25"/>
  <c r="R73" i="25"/>
  <c r="S73" i="25"/>
  <c r="T73" i="25"/>
  <c r="U73" i="25"/>
  <c r="V73" i="25"/>
  <c r="X73" i="25"/>
  <c r="R74" i="25"/>
  <c r="S74" i="25"/>
  <c r="T74" i="25"/>
  <c r="U74" i="25"/>
  <c r="V74" i="25"/>
  <c r="X74" i="25"/>
  <c r="R75" i="25"/>
  <c r="S75" i="25"/>
  <c r="T75" i="25"/>
  <c r="U75" i="25"/>
  <c r="V75" i="25"/>
  <c r="X75" i="25"/>
  <c r="R76" i="25"/>
  <c r="S76" i="25"/>
  <c r="T76" i="25"/>
  <c r="U76" i="25"/>
  <c r="V76" i="25"/>
  <c r="X76" i="25"/>
  <c r="R77" i="25"/>
  <c r="S77" i="25"/>
  <c r="T77" i="25"/>
  <c r="U77" i="25"/>
  <c r="V77" i="25"/>
  <c r="X77" i="25"/>
  <c r="R78" i="25"/>
  <c r="S78" i="25"/>
  <c r="T78" i="25"/>
  <c r="U78" i="25"/>
  <c r="V78" i="25"/>
  <c r="X78" i="25"/>
  <c r="X86" i="25"/>
  <c r="X87" i="25"/>
  <c r="X91" i="25"/>
  <c r="AA91" i="25"/>
  <c r="D39" i="27"/>
  <c r="E39" i="27"/>
  <c r="F39" i="27"/>
  <c r="G39" i="27"/>
  <c r="H39" i="27"/>
  <c r="D40" i="27"/>
  <c r="D48" i="25"/>
  <c r="AC91" i="25"/>
  <c r="AD91" i="25"/>
  <c r="H24" i="7"/>
  <c r="CJ22" i="27"/>
  <c r="CJ23" i="27"/>
  <c r="CJ24" i="27"/>
  <c r="CJ25" i="27"/>
  <c r="AI29" i="27"/>
  <c r="AI28" i="27"/>
  <c r="AI27" i="27"/>
  <c r="AI26" i="27"/>
  <c r="C30" i="35"/>
  <c r="E24" i="11"/>
  <c r="P17" i="37"/>
  <c r="P16" i="37"/>
  <c r="P15" i="37"/>
  <c r="N14" i="35"/>
  <c r="N11" i="35"/>
  <c r="N12" i="35"/>
  <c r="N13" i="35"/>
  <c r="Z56" i="33"/>
  <c r="Z55" i="33"/>
  <c r="Z54" i="33"/>
  <c r="Z53" i="33"/>
  <c r="Z52" i="33"/>
  <c r="Z51" i="33"/>
  <c r="Z50" i="33"/>
  <c r="Z49" i="33"/>
  <c r="Z48" i="33"/>
  <c r="Z47" i="33"/>
  <c r="Z46" i="33"/>
  <c r="Z45" i="33"/>
  <c r="Z44" i="33"/>
  <c r="Z43" i="33"/>
  <c r="Z42" i="33"/>
  <c r="Z41" i="33"/>
  <c r="Z40" i="33"/>
  <c r="Z39" i="33"/>
  <c r="Z38" i="33"/>
  <c r="Z37" i="33"/>
  <c r="Z36" i="33"/>
  <c r="Z35" i="33"/>
  <c r="Z34" i="33"/>
  <c r="Z33" i="33"/>
  <c r="Z32" i="33"/>
  <c r="Z31" i="33"/>
  <c r="Z30" i="33"/>
  <c r="Z29" i="33"/>
  <c r="Z28" i="33"/>
  <c r="Z27" i="33"/>
  <c r="Z26" i="33"/>
  <c r="Z25" i="33"/>
  <c r="Z24" i="33"/>
  <c r="Z57" i="33"/>
  <c r="H25" i="7"/>
  <c r="N15" i="35"/>
  <c r="H26" i="7"/>
  <c r="Y62" i="33"/>
  <c r="Y63" i="33"/>
  <c r="Y64" i="33"/>
  <c r="Y65" i="33"/>
  <c r="E25" i="33"/>
  <c r="H21" i="7"/>
  <c r="Y24" i="37"/>
  <c r="Y25" i="37"/>
  <c r="Y26" i="37"/>
  <c r="Y27" i="37"/>
  <c r="Y28" i="37"/>
  <c r="Y29" i="37"/>
  <c r="Y30" i="37"/>
  <c r="Y31" i="37"/>
  <c r="Y32" i="37"/>
  <c r="Y33" i="37"/>
  <c r="Y34" i="37"/>
  <c r="Y35" i="37"/>
  <c r="Y36" i="37"/>
  <c r="Y37" i="37"/>
  <c r="Y38" i="37"/>
  <c r="Y39" i="37"/>
  <c r="Y40" i="37"/>
  <c r="Y41" i="37"/>
  <c r="Y42" i="37"/>
  <c r="Y43" i="37"/>
  <c r="Y44" i="37"/>
  <c r="Y45" i="37"/>
  <c r="Y46" i="37"/>
  <c r="Y47" i="37"/>
  <c r="Y48" i="37"/>
  <c r="Y49" i="37"/>
  <c r="Y50" i="37"/>
  <c r="Y51" i="37"/>
  <c r="Y52" i="37"/>
  <c r="Y53" i="37"/>
  <c r="Y54" i="37"/>
  <c r="Y55" i="37"/>
  <c r="Y56" i="37"/>
  <c r="Y57" i="37"/>
  <c r="E24" i="37"/>
  <c r="H22" i="7"/>
  <c r="H23" i="7"/>
  <c r="H27" i="7"/>
  <c r="P18" i="37"/>
  <c r="P7" i="37"/>
  <c r="P8" i="37"/>
  <c r="P9" i="37"/>
  <c r="P10" i="37"/>
  <c r="Q8" i="37"/>
  <c r="Q9" i="37"/>
  <c r="M7" i="37"/>
  <c r="Q7" i="37"/>
  <c r="O18" i="37"/>
  <c r="O8" i="37"/>
  <c r="O9" i="37"/>
  <c r="O10" i="37"/>
  <c r="L17" i="37"/>
  <c r="L16" i="37"/>
  <c r="L15" i="37"/>
  <c r="L7" i="37"/>
  <c r="M15" i="37"/>
  <c r="L9" i="37"/>
  <c r="L8" i="37"/>
  <c r="E26" i="37"/>
  <c r="R25" i="25"/>
  <c r="S25" i="25"/>
  <c r="T25" i="25"/>
  <c r="U25" i="25"/>
  <c r="V25" i="25"/>
  <c r="X25" i="25"/>
  <c r="R26" i="25"/>
  <c r="S26" i="25"/>
  <c r="T26" i="25"/>
  <c r="U26" i="25"/>
  <c r="H47" i="25"/>
  <c r="V26" i="25"/>
  <c r="X26" i="25"/>
  <c r="R27" i="25"/>
  <c r="S27" i="25"/>
  <c r="T27" i="25"/>
  <c r="G47" i="25"/>
  <c r="U27" i="25"/>
  <c r="H74" i="25"/>
  <c r="V27" i="25"/>
  <c r="X27" i="25"/>
  <c r="E53" i="25"/>
  <c r="F53" i="25"/>
  <c r="G53" i="25"/>
  <c r="H53" i="25"/>
  <c r="X28" i="25"/>
  <c r="X29" i="25"/>
  <c r="X30" i="25"/>
  <c r="E54" i="25"/>
  <c r="F54" i="25"/>
  <c r="G54" i="25"/>
  <c r="H54" i="25"/>
  <c r="X31" i="25"/>
  <c r="X32" i="25"/>
  <c r="X33" i="25"/>
  <c r="E55" i="25"/>
  <c r="F55" i="25"/>
  <c r="G55" i="25"/>
  <c r="H55" i="25"/>
  <c r="X34" i="25"/>
  <c r="X35" i="25"/>
  <c r="X36" i="25"/>
  <c r="E56" i="25"/>
  <c r="F56" i="25"/>
  <c r="G56" i="25"/>
  <c r="H56" i="25"/>
  <c r="X37" i="25"/>
  <c r="X38" i="25"/>
  <c r="X39" i="25"/>
  <c r="E57" i="25"/>
  <c r="F57" i="25"/>
  <c r="G57" i="25"/>
  <c r="H57" i="25"/>
  <c r="X40" i="25"/>
  <c r="X41" i="25"/>
  <c r="X42" i="25"/>
  <c r="E58" i="25"/>
  <c r="F58" i="25"/>
  <c r="G58" i="25"/>
  <c r="H58" i="25"/>
  <c r="X43" i="25"/>
  <c r="X44" i="25"/>
  <c r="X45" i="25"/>
  <c r="E59" i="25"/>
  <c r="F59" i="25"/>
  <c r="G59" i="25"/>
  <c r="H59" i="25"/>
  <c r="X46" i="25"/>
  <c r="X47" i="25"/>
  <c r="X48" i="25"/>
  <c r="E60" i="25"/>
  <c r="F60" i="25"/>
  <c r="G60" i="25"/>
  <c r="H60" i="25"/>
  <c r="X49" i="25"/>
  <c r="X50" i="25"/>
  <c r="X51" i="25"/>
  <c r="E61" i="25"/>
  <c r="F61" i="25"/>
  <c r="G61" i="25"/>
  <c r="H61" i="25"/>
  <c r="X52" i="25"/>
  <c r="X53" i="25"/>
  <c r="X54" i="25"/>
  <c r="E62" i="25"/>
  <c r="F62" i="25"/>
  <c r="G62" i="25"/>
  <c r="H62" i="25"/>
  <c r="X55" i="25"/>
  <c r="X56" i="25"/>
  <c r="X57" i="25"/>
  <c r="W49" i="25"/>
  <c r="AC49" i="25"/>
  <c r="AD49" i="25"/>
  <c r="W57" i="25"/>
  <c r="AC57" i="25"/>
  <c r="W56" i="25"/>
  <c r="AC56" i="25"/>
  <c r="W55" i="25"/>
  <c r="AC55" i="25"/>
  <c r="W54" i="25"/>
  <c r="AC54" i="25"/>
  <c r="W53" i="25"/>
  <c r="AC53" i="25"/>
  <c r="W52" i="25"/>
  <c r="AC52" i="25"/>
  <c r="W51" i="25"/>
  <c r="AC51" i="25"/>
  <c r="W50" i="25"/>
  <c r="AC50" i="25"/>
  <c r="W48" i="25"/>
  <c r="AC48" i="25"/>
  <c r="W47" i="25"/>
  <c r="AC47" i="25"/>
  <c r="W46" i="25"/>
  <c r="AC46" i="25"/>
  <c r="W45" i="25"/>
  <c r="AC45" i="25"/>
  <c r="W44" i="25"/>
  <c r="AC44" i="25"/>
  <c r="W43" i="25"/>
  <c r="AC43" i="25"/>
  <c r="W42" i="25"/>
  <c r="AC42" i="25"/>
  <c r="W41" i="25"/>
  <c r="AC41" i="25"/>
  <c r="W40" i="25"/>
  <c r="AC40" i="25"/>
  <c r="W39" i="25"/>
  <c r="AC39" i="25"/>
  <c r="W38" i="25"/>
  <c r="AC38" i="25"/>
  <c r="W37" i="25"/>
  <c r="AC37" i="25"/>
  <c r="W36" i="25"/>
  <c r="AC36" i="25"/>
  <c r="W35" i="25"/>
  <c r="AC35" i="25"/>
  <c r="W34" i="25"/>
  <c r="AC34" i="25"/>
  <c r="W33" i="25"/>
  <c r="AC33" i="25"/>
  <c r="W32" i="25"/>
  <c r="AC32" i="25"/>
  <c r="W31" i="25"/>
  <c r="AC31" i="25"/>
  <c r="W30" i="25"/>
  <c r="AC30" i="25"/>
  <c r="W29" i="25"/>
  <c r="AC29" i="25"/>
  <c r="W28" i="25"/>
  <c r="AC28" i="25"/>
  <c r="W27" i="25"/>
  <c r="AC27" i="25"/>
  <c r="W26" i="25"/>
  <c r="AC26" i="25"/>
  <c r="W25" i="25"/>
  <c r="AC25" i="25"/>
  <c r="AD25" i="25"/>
  <c r="AB57" i="25"/>
  <c r="AE57" i="25"/>
  <c r="AB56" i="25"/>
  <c r="AE56" i="25"/>
  <c r="AB55" i="25"/>
  <c r="AE55" i="25"/>
  <c r="AB54" i="25"/>
  <c r="AE54" i="25"/>
  <c r="AB53" i="25"/>
  <c r="AE53" i="25"/>
  <c r="AB52" i="25"/>
  <c r="AE52" i="25"/>
  <c r="AB51" i="25"/>
  <c r="AE51" i="25"/>
  <c r="AB50" i="25"/>
  <c r="AE50" i="25"/>
  <c r="AB49" i="25"/>
  <c r="AE49" i="25"/>
  <c r="AB48" i="25"/>
  <c r="AE48" i="25"/>
  <c r="AB47" i="25"/>
  <c r="AE47" i="25"/>
  <c r="AB46" i="25"/>
  <c r="AE46" i="25"/>
  <c r="AB45" i="25"/>
  <c r="AE45" i="25"/>
  <c r="AB44" i="25"/>
  <c r="AE44" i="25"/>
  <c r="AB43" i="25"/>
  <c r="AE43" i="25"/>
  <c r="AB42" i="25"/>
  <c r="AE42" i="25"/>
  <c r="AB41" i="25"/>
  <c r="AE41" i="25"/>
  <c r="AB40" i="25"/>
  <c r="AE40" i="25"/>
  <c r="AB39" i="25"/>
  <c r="AE39" i="25"/>
  <c r="AB38" i="25"/>
  <c r="AE38" i="25"/>
  <c r="AB37" i="25"/>
  <c r="AE37" i="25"/>
  <c r="AB36" i="25"/>
  <c r="AE36" i="25"/>
  <c r="AB35" i="25"/>
  <c r="AE35" i="25"/>
  <c r="AB34" i="25"/>
  <c r="AE34" i="25"/>
  <c r="AB33" i="25"/>
  <c r="AE33" i="25"/>
  <c r="AB32" i="25"/>
  <c r="AE32" i="25"/>
  <c r="AB31" i="25"/>
  <c r="AE31" i="25"/>
  <c r="AB30" i="25"/>
  <c r="AE30" i="25"/>
  <c r="AB29" i="25"/>
  <c r="AE29" i="25"/>
  <c r="AB28" i="25"/>
  <c r="AE28" i="25"/>
  <c r="AB27" i="25"/>
  <c r="AE27" i="25"/>
  <c r="AB26" i="25"/>
  <c r="AE26" i="25"/>
  <c r="AB25" i="25"/>
  <c r="AE25" i="25"/>
  <c r="AF25" i="25"/>
  <c r="D34" i="33"/>
  <c r="D35" i="33"/>
  <c r="D36" i="33"/>
  <c r="D37" i="33"/>
  <c r="D38" i="33"/>
  <c r="D39" i="33"/>
  <c r="D40" i="33"/>
  <c r="D41" i="33"/>
  <c r="D42" i="33"/>
  <c r="D43" i="33"/>
  <c r="D44" i="33"/>
  <c r="D45" i="33"/>
  <c r="D46" i="33"/>
  <c r="D47" i="33"/>
  <c r="E34" i="33"/>
  <c r="E35" i="33"/>
  <c r="E36" i="33"/>
  <c r="E37" i="33"/>
  <c r="E38" i="33"/>
  <c r="E39" i="33"/>
  <c r="E40" i="33"/>
  <c r="E41" i="33"/>
  <c r="E42" i="33"/>
  <c r="E43" i="33"/>
  <c r="E44" i="33"/>
  <c r="E45" i="33"/>
  <c r="E46" i="33"/>
  <c r="E47" i="33"/>
  <c r="F34" i="33"/>
  <c r="F35" i="33"/>
  <c r="F36" i="33"/>
  <c r="F37" i="33"/>
  <c r="F38" i="33"/>
  <c r="F39" i="33"/>
  <c r="F40" i="33"/>
  <c r="F41" i="33"/>
  <c r="F42" i="33"/>
  <c r="F43" i="33"/>
  <c r="F44" i="33"/>
  <c r="F45" i="33"/>
  <c r="F46" i="33"/>
  <c r="F47" i="33"/>
  <c r="G34" i="33"/>
  <c r="G35" i="33"/>
  <c r="G36" i="33"/>
  <c r="G37" i="33"/>
  <c r="G38" i="33"/>
  <c r="G39" i="33"/>
  <c r="G40" i="33"/>
  <c r="G41" i="33"/>
  <c r="G42" i="33"/>
  <c r="G43" i="33"/>
  <c r="G44" i="33"/>
  <c r="G45" i="33"/>
  <c r="G46" i="33"/>
  <c r="G47" i="33"/>
  <c r="H34" i="33"/>
  <c r="H35" i="33"/>
  <c r="H36" i="33"/>
  <c r="H37" i="33"/>
  <c r="H38" i="33"/>
  <c r="H39" i="33"/>
  <c r="H40" i="33"/>
  <c r="H41" i="33"/>
  <c r="H42" i="33"/>
  <c r="H43" i="33"/>
  <c r="H44" i="33"/>
  <c r="H45" i="33"/>
  <c r="H46" i="33"/>
  <c r="H47" i="33"/>
  <c r="Z24" i="37"/>
  <c r="C96" i="37"/>
  <c r="F95" i="37"/>
  <c r="E95" i="37"/>
  <c r="D95" i="37"/>
  <c r="C95" i="37"/>
  <c r="F94" i="37"/>
  <c r="E94" i="37"/>
  <c r="D94" i="37"/>
  <c r="C94" i="37"/>
  <c r="F93" i="37"/>
  <c r="E93" i="37"/>
  <c r="D93" i="37"/>
  <c r="C93" i="37"/>
  <c r="F92" i="37"/>
  <c r="E92" i="37"/>
  <c r="D92" i="37"/>
  <c r="C92" i="37"/>
  <c r="F91" i="37"/>
  <c r="E91" i="37"/>
  <c r="D91" i="37"/>
  <c r="C91" i="37"/>
  <c r="F90" i="37"/>
  <c r="E90" i="37"/>
  <c r="D90" i="37"/>
  <c r="C90" i="37"/>
  <c r="F89" i="37"/>
  <c r="E89" i="37"/>
  <c r="D89" i="37"/>
  <c r="C89" i="37"/>
  <c r="F88" i="37"/>
  <c r="E88" i="37"/>
  <c r="D88" i="37"/>
  <c r="C88" i="37"/>
  <c r="F87" i="37"/>
  <c r="E87" i="37"/>
  <c r="D87" i="37"/>
  <c r="C87" i="37"/>
  <c r="F86" i="37"/>
  <c r="E86" i="37"/>
  <c r="D86" i="37"/>
  <c r="C86" i="37"/>
  <c r="F85" i="37"/>
  <c r="E85" i="37"/>
  <c r="D85" i="37"/>
  <c r="C85" i="37"/>
  <c r="F84" i="37"/>
  <c r="E84" i="37"/>
  <c r="D84" i="37"/>
  <c r="C84" i="37"/>
  <c r="H36" i="37"/>
  <c r="H37" i="37"/>
  <c r="H38" i="37"/>
  <c r="H39" i="37"/>
  <c r="H40" i="37"/>
  <c r="H41" i="37"/>
  <c r="H42" i="37"/>
  <c r="H43" i="37"/>
  <c r="H44" i="37"/>
  <c r="H45" i="37"/>
  <c r="H46" i="37"/>
  <c r="H47" i="37"/>
  <c r="H48" i="37"/>
  <c r="H78" i="37"/>
  <c r="G36" i="37"/>
  <c r="G37" i="37"/>
  <c r="G38" i="37"/>
  <c r="G39" i="37"/>
  <c r="G40" i="37"/>
  <c r="G41" i="37"/>
  <c r="G42" i="37"/>
  <c r="G43" i="37"/>
  <c r="G44" i="37"/>
  <c r="G45" i="37"/>
  <c r="G46" i="37"/>
  <c r="G47" i="37"/>
  <c r="G48" i="37"/>
  <c r="G78" i="37"/>
  <c r="F36" i="37"/>
  <c r="F37" i="37"/>
  <c r="F38" i="37"/>
  <c r="F39" i="37"/>
  <c r="F40" i="37"/>
  <c r="F41" i="37"/>
  <c r="F42" i="37"/>
  <c r="F43" i="37"/>
  <c r="F44" i="37"/>
  <c r="F45" i="37"/>
  <c r="F46" i="37"/>
  <c r="F47" i="37"/>
  <c r="F48" i="37"/>
  <c r="F78" i="37"/>
  <c r="E36" i="37"/>
  <c r="E37" i="37"/>
  <c r="E38" i="37"/>
  <c r="E39" i="37"/>
  <c r="E40" i="37"/>
  <c r="E41" i="37"/>
  <c r="E42" i="37"/>
  <c r="E43" i="37"/>
  <c r="E44" i="37"/>
  <c r="E45" i="37"/>
  <c r="E46" i="37"/>
  <c r="E47" i="37"/>
  <c r="E48" i="37"/>
  <c r="E78" i="37"/>
  <c r="D36" i="37"/>
  <c r="D37" i="37"/>
  <c r="D38" i="37"/>
  <c r="D39" i="37"/>
  <c r="D40" i="37"/>
  <c r="D41" i="37"/>
  <c r="D42" i="37"/>
  <c r="D43" i="37"/>
  <c r="D44" i="37"/>
  <c r="D45" i="37"/>
  <c r="D46" i="37"/>
  <c r="D47" i="37"/>
  <c r="D48" i="37"/>
  <c r="D78" i="37"/>
  <c r="C78" i="37"/>
  <c r="H77" i="37"/>
  <c r="G77" i="37"/>
  <c r="F77" i="37"/>
  <c r="E77" i="37"/>
  <c r="D77" i="37"/>
  <c r="H49" i="37"/>
  <c r="H76" i="37"/>
  <c r="G49" i="37"/>
  <c r="G76" i="37"/>
  <c r="F49" i="37"/>
  <c r="F76" i="37"/>
  <c r="E49" i="37"/>
  <c r="E76" i="37"/>
  <c r="D49" i="37"/>
  <c r="D76" i="37"/>
  <c r="H75" i="37"/>
  <c r="G75" i="37"/>
  <c r="F75" i="37"/>
  <c r="E75" i="37"/>
  <c r="D75" i="37"/>
  <c r="H74" i="37"/>
  <c r="G74" i="37"/>
  <c r="F74" i="37"/>
  <c r="E74" i="37"/>
  <c r="D74" i="37"/>
  <c r="C74" i="37"/>
  <c r="H73" i="37"/>
  <c r="G73" i="37"/>
  <c r="F73" i="37"/>
  <c r="E73" i="37"/>
  <c r="D73" i="37"/>
  <c r="C73" i="37"/>
  <c r="H72" i="37"/>
  <c r="G72" i="37"/>
  <c r="F72" i="37"/>
  <c r="E72" i="37"/>
  <c r="D72" i="37"/>
  <c r="C72" i="37"/>
  <c r="H71" i="37"/>
  <c r="G71" i="37"/>
  <c r="F71" i="37"/>
  <c r="E71" i="37"/>
  <c r="D71" i="37"/>
  <c r="C71" i="37"/>
  <c r="H70" i="37"/>
  <c r="G70" i="37"/>
  <c r="F70" i="37"/>
  <c r="E70" i="37"/>
  <c r="D70" i="37"/>
  <c r="C70" i="37"/>
  <c r="H69" i="37"/>
  <c r="G69" i="37"/>
  <c r="F69" i="37"/>
  <c r="E69" i="37"/>
  <c r="D69" i="37"/>
  <c r="C69" i="37"/>
  <c r="AA65" i="37"/>
  <c r="Z65" i="37"/>
  <c r="H68" i="37"/>
  <c r="G68" i="37"/>
  <c r="F68" i="37"/>
  <c r="E68" i="37"/>
  <c r="D68" i="37"/>
  <c r="C68" i="37"/>
  <c r="Z64" i="37"/>
  <c r="H67" i="37"/>
  <c r="G67" i="37"/>
  <c r="F67" i="37"/>
  <c r="E67" i="37"/>
  <c r="D67" i="37"/>
  <c r="C67" i="37"/>
  <c r="Z63" i="37"/>
  <c r="H66" i="37"/>
  <c r="G66" i="37"/>
  <c r="F66" i="37"/>
  <c r="E66" i="37"/>
  <c r="D66" i="37"/>
  <c r="C66" i="37"/>
  <c r="Z62" i="37"/>
  <c r="H65" i="37"/>
  <c r="G65" i="37"/>
  <c r="F65" i="37"/>
  <c r="E65" i="37"/>
  <c r="D65" i="37"/>
  <c r="C65" i="37"/>
  <c r="H64" i="37"/>
  <c r="G64" i="37"/>
  <c r="F64" i="37"/>
  <c r="E64" i="37"/>
  <c r="D64" i="37"/>
  <c r="H63" i="37"/>
  <c r="G63" i="37"/>
  <c r="F63" i="37"/>
  <c r="E63" i="37"/>
  <c r="D63" i="37"/>
  <c r="C63" i="37"/>
  <c r="H62" i="37"/>
  <c r="G62" i="37"/>
  <c r="F62" i="37"/>
  <c r="E62" i="37"/>
  <c r="D62" i="37"/>
  <c r="C62" i="37"/>
  <c r="H61" i="37"/>
  <c r="G61" i="37"/>
  <c r="F61" i="37"/>
  <c r="E61" i="37"/>
  <c r="D61" i="37"/>
  <c r="C61" i="37"/>
  <c r="AA57" i="37"/>
  <c r="Z57" i="37"/>
  <c r="W57" i="37"/>
  <c r="H60" i="37"/>
  <c r="G60" i="37"/>
  <c r="F60" i="37"/>
  <c r="E60" i="37"/>
  <c r="D60" i="37"/>
  <c r="C60" i="37"/>
  <c r="Z56" i="37"/>
  <c r="V56" i="37"/>
  <c r="U56" i="37"/>
  <c r="T56" i="37"/>
  <c r="S56" i="37"/>
  <c r="R56" i="37"/>
  <c r="H59" i="37"/>
  <c r="G59" i="37"/>
  <c r="F59" i="37"/>
  <c r="E59" i="37"/>
  <c r="D59" i="37"/>
  <c r="C59" i="37"/>
  <c r="Z55" i="37"/>
  <c r="V55" i="37"/>
  <c r="U55" i="37"/>
  <c r="T55" i="37"/>
  <c r="S55" i="37"/>
  <c r="R55" i="37"/>
  <c r="H58" i="37"/>
  <c r="G58" i="37"/>
  <c r="F58" i="37"/>
  <c r="E58" i="37"/>
  <c r="D58" i="37"/>
  <c r="C58" i="37"/>
  <c r="Z54" i="37"/>
  <c r="V54" i="37"/>
  <c r="U54" i="37"/>
  <c r="T54" i="37"/>
  <c r="S54" i="37"/>
  <c r="R54" i="37"/>
  <c r="H57" i="37"/>
  <c r="G57" i="37"/>
  <c r="F57" i="37"/>
  <c r="E57" i="37"/>
  <c r="D57" i="37"/>
  <c r="C57" i="37"/>
  <c r="Z53" i="37"/>
  <c r="V53" i="37"/>
  <c r="U53" i="37"/>
  <c r="T53" i="37"/>
  <c r="S53" i="37"/>
  <c r="R53" i="37"/>
  <c r="H56" i="37"/>
  <c r="G56" i="37"/>
  <c r="F56" i="37"/>
  <c r="E56" i="37"/>
  <c r="D56" i="37"/>
  <c r="C56" i="37"/>
  <c r="Z52" i="37"/>
  <c r="V52" i="37"/>
  <c r="U52" i="37"/>
  <c r="T52" i="37"/>
  <c r="S52" i="37"/>
  <c r="R52" i="37"/>
  <c r="H55" i="37"/>
  <c r="G55" i="37"/>
  <c r="F55" i="37"/>
  <c r="E55" i="37"/>
  <c r="D55" i="37"/>
  <c r="C55" i="37"/>
  <c r="Z51" i="37"/>
  <c r="V51" i="37"/>
  <c r="U51" i="37"/>
  <c r="T51" i="37"/>
  <c r="S51" i="37"/>
  <c r="R51" i="37"/>
  <c r="Z50" i="37"/>
  <c r="V50" i="37"/>
  <c r="U50" i="37"/>
  <c r="T50" i="37"/>
  <c r="S50" i="37"/>
  <c r="R50" i="37"/>
  <c r="Z49" i="37"/>
  <c r="V49" i="37"/>
  <c r="U49" i="37"/>
  <c r="T49" i="37"/>
  <c r="S49" i="37"/>
  <c r="R49" i="37"/>
  <c r="Z48" i="37"/>
  <c r="V48" i="37"/>
  <c r="U48" i="37"/>
  <c r="T48" i="37"/>
  <c r="S48" i="37"/>
  <c r="R48" i="37"/>
  <c r="Z47" i="37"/>
  <c r="V47" i="37"/>
  <c r="U47" i="37"/>
  <c r="T47" i="37"/>
  <c r="S47" i="37"/>
  <c r="R47" i="37"/>
  <c r="D50" i="37"/>
  <c r="Z46" i="37"/>
  <c r="V46" i="37"/>
  <c r="U46" i="37"/>
  <c r="T46" i="37"/>
  <c r="S46" i="37"/>
  <c r="R46" i="37"/>
  <c r="Z45" i="37"/>
  <c r="V45" i="37"/>
  <c r="U45" i="37"/>
  <c r="T45" i="37"/>
  <c r="S45" i="37"/>
  <c r="R45" i="37"/>
  <c r="Z44" i="37"/>
  <c r="V44" i="37"/>
  <c r="U44" i="37"/>
  <c r="T44" i="37"/>
  <c r="S44" i="37"/>
  <c r="R44" i="37"/>
  <c r="Z43" i="37"/>
  <c r="V43" i="37"/>
  <c r="U43" i="37"/>
  <c r="T43" i="37"/>
  <c r="S43" i="37"/>
  <c r="R43" i="37"/>
  <c r="Z42" i="37"/>
  <c r="V42" i="37"/>
  <c r="U42" i="37"/>
  <c r="T42" i="37"/>
  <c r="S42" i="37"/>
  <c r="R42" i="37"/>
  <c r="Z41" i="37"/>
  <c r="V41" i="37"/>
  <c r="U41" i="37"/>
  <c r="T41" i="37"/>
  <c r="S41" i="37"/>
  <c r="R41" i="37"/>
  <c r="Z40" i="37"/>
  <c r="V40" i="37"/>
  <c r="U40" i="37"/>
  <c r="T40" i="37"/>
  <c r="S40" i="37"/>
  <c r="R40" i="37"/>
  <c r="Z39" i="37"/>
  <c r="V39" i="37"/>
  <c r="U39" i="37"/>
  <c r="T39" i="37"/>
  <c r="S39" i="37"/>
  <c r="R39" i="37"/>
  <c r="Z38" i="37"/>
  <c r="V38" i="37"/>
  <c r="U38" i="37"/>
  <c r="T38" i="37"/>
  <c r="S38" i="37"/>
  <c r="R38" i="37"/>
  <c r="Z37" i="37"/>
  <c r="V37" i="37"/>
  <c r="U37" i="37"/>
  <c r="T37" i="37"/>
  <c r="S37" i="37"/>
  <c r="R37" i="37"/>
  <c r="Z36" i="37"/>
  <c r="V36" i="37"/>
  <c r="U36" i="37"/>
  <c r="T36" i="37"/>
  <c r="S36" i="37"/>
  <c r="R36" i="37"/>
  <c r="Z35" i="37"/>
  <c r="V35" i="37"/>
  <c r="U35" i="37"/>
  <c r="T35" i="37"/>
  <c r="S35" i="37"/>
  <c r="R35" i="37"/>
  <c r="Z34" i="37"/>
  <c r="V34" i="37"/>
  <c r="U34" i="37"/>
  <c r="T34" i="37"/>
  <c r="S34" i="37"/>
  <c r="R34" i="37"/>
  <c r="Z33" i="37"/>
  <c r="V33" i="37"/>
  <c r="U33" i="37"/>
  <c r="T33" i="37"/>
  <c r="S33" i="37"/>
  <c r="R33" i="37"/>
  <c r="Z32" i="37"/>
  <c r="V32" i="37"/>
  <c r="U32" i="37"/>
  <c r="T32" i="37"/>
  <c r="S32" i="37"/>
  <c r="R32" i="37"/>
  <c r="Z31" i="37"/>
  <c r="V31" i="37"/>
  <c r="U31" i="37"/>
  <c r="T31" i="37"/>
  <c r="S31" i="37"/>
  <c r="R31" i="37"/>
  <c r="Z30" i="37"/>
  <c r="V30" i="37"/>
  <c r="U30" i="37"/>
  <c r="T30" i="37"/>
  <c r="S30" i="37"/>
  <c r="R30" i="37"/>
  <c r="Z29" i="37"/>
  <c r="V29" i="37"/>
  <c r="U29" i="37"/>
  <c r="T29" i="37"/>
  <c r="S29" i="37"/>
  <c r="R29" i="37"/>
  <c r="Z28" i="37"/>
  <c r="V28" i="37"/>
  <c r="U28" i="37"/>
  <c r="T28" i="37"/>
  <c r="S28" i="37"/>
  <c r="R28" i="37"/>
  <c r="Z27" i="37"/>
  <c r="V27" i="37"/>
  <c r="U27" i="37"/>
  <c r="T27" i="37"/>
  <c r="S27" i="37"/>
  <c r="R27" i="37"/>
  <c r="Z26" i="37"/>
  <c r="V26" i="37"/>
  <c r="U26" i="37"/>
  <c r="T26" i="37"/>
  <c r="S26" i="37"/>
  <c r="R26" i="37"/>
  <c r="D26" i="37"/>
  <c r="Z25" i="37"/>
  <c r="V25" i="37"/>
  <c r="U25" i="37"/>
  <c r="T25" i="37"/>
  <c r="S25" i="37"/>
  <c r="R25" i="37"/>
  <c r="V24" i="37"/>
  <c r="U24" i="37"/>
  <c r="T24" i="37"/>
  <c r="S24" i="37"/>
  <c r="R24" i="37"/>
  <c r="C21" i="37"/>
  <c r="D23" i="11"/>
  <c r="D22" i="11"/>
  <c r="D21" i="11"/>
  <c r="D20" i="11"/>
  <c r="R16" i="35"/>
  <c r="R17" i="35"/>
  <c r="Q16" i="35"/>
  <c r="Q17" i="35"/>
  <c r="P16" i="35"/>
  <c r="P17" i="35"/>
  <c r="AA84" i="25"/>
  <c r="AB63" i="25"/>
  <c r="AB84" i="25"/>
  <c r="AE84" i="25"/>
  <c r="AF84" i="25"/>
  <c r="D26" i="33"/>
  <c r="AA25" i="25"/>
  <c r="AA26" i="25"/>
  <c r="AF26" i="25"/>
  <c r="AA27" i="25"/>
  <c r="AF27" i="25"/>
  <c r="AA28" i="25"/>
  <c r="AF28" i="25"/>
  <c r="AA29" i="25"/>
  <c r="AF29" i="25"/>
  <c r="AA30" i="25"/>
  <c r="AF30" i="25"/>
  <c r="AA31" i="25"/>
  <c r="AF31" i="25"/>
  <c r="AA32" i="25"/>
  <c r="AF32" i="25"/>
  <c r="AA33" i="25"/>
  <c r="AF33" i="25"/>
  <c r="AA34" i="25"/>
  <c r="AF34" i="25"/>
  <c r="AA35" i="25"/>
  <c r="AF35" i="25"/>
  <c r="AA36" i="25"/>
  <c r="AF36" i="25"/>
  <c r="AA37" i="25"/>
  <c r="AF37" i="25"/>
  <c r="AA38" i="25"/>
  <c r="AF38" i="25"/>
  <c r="AA39" i="25"/>
  <c r="AF39" i="25"/>
  <c r="AA40" i="25"/>
  <c r="AF40" i="25"/>
  <c r="AA41" i="25"/>
  <c r="AF41" i="25"/>
  <c r="AA42" i="25"/>
  <c r="AF42" i="25"/>
  <c r="AA43" i="25"/>
  <c r="AF43" i="25"/>
  <c r="AA44" i="25"/>
  <c r="AF44" i="25"/>
  <c r="AA45" i="25"/>
  <c r="AF45" i="25"/>
  <c r="AA46" i="25"/>
  <c r="AF46" i="25"/>
  <c r="AA47" i="25"/>
  <c r="AF47" i="25"/>
  <c r="AA48" i="25"/>
  <c r="AF48" i="25"/>
  <c r="AA49" i="25"/>
  <c r="AF49" i="25"/>
  <c r="AA50" i="25"/>
  <c r="AF50" i="25"/>
  <c r="AA51" i="25"/>
  <c r="AF51" i="25"/>
  <c r="AA52" i="25"/>
  <c r="AF52" i="25"/>
  <c r="AA53" i="25"/>
  <c r="AF53" i="25"/>
  <c r="AA54" i="25"/>
  <c r="AF54" i="25"/>
  <c r="AA55" i="25"/>
  <c r="AF55" i="25"/>
  <c r="AA56" i="25"/>
  <c r="AF56" i="25"/>
  <c r="AA57" i="25"/>
  <c r="AF57" i="25"/>
  <c r="AF58" i="25"/>
  <c r="D27" i="25"/>
  <c r="AA63" i="25"/>
  <c r="AE63" i="25"/>
  <c r="AF63" i="25"/>
  <c r="AA64" i="25"/>
  <c r="AB64" i="25"/>
  <c r="AE64" i="25"/>
  <c r="AF64" i="25"/>
  <c r="AA65" i="25"/>
  <c r="AB65" i="25"/>
  <c r="AE65" i="25"/>
  <c r="AF65" i="25"/>
  <c r="AA66" i="25"/>
  <c r="AB66" i="25"/>
  <c r="AE66" i="25"/>
  <c r="AF66" i="25"/>
  <c r="AA67" i="25"/>
  <c r="AB67" i="25"/>
  <c r="AE67" i="25"/>
  <c r="AF67" i="25"/>
  <c r="AA68" i="25"/>
  <c r="AB68" i="25"/>
  <c r="AE68" i="25"/>
  <c r="AF68" i="25"/>
  <c r="AA69" i="25"/>
  <c r="AB69" i="25"/>
  <c r="AE69" i="25"/>
  <c r="AF69" i="25"/>
  <c r="AA70" i="25"/>
  <c r="AB70" i="25"/>
  <c r="AE70" i="25"/>
  <c r="AF70" i="25"/>
  <c r="AA71" i="25"/>
  <c r="AB71" i="25"/>
  <c r="AE71" i="25"/>
  <c r="AF71" i="25"/>
  <c r="AA72" i="25"/>
  <c r="AB72" i="25"/>
  <c r="AE72" i="25"/>
  <c r="AF72" i="25"/>
  <c r="AA73" i="25"/>
  <c r="AB73" i="25"/>
  <c r="AE73" i="25"/>
  <c r="AF73" i="25"/>
  <c r="AA74" i="25"/>
  <c r="AB74" i="25"/>
  <c r="AE74" i="25"/>
  <c r="AF74" i="25"/>
  <c r="AA75" i="25"/>
  <c r="AB75" i="25"/>
  <c r="AE75" i="25"/>
  <c r="AF75" i="25"/>
  <c r="AA76" i="25"/>
  <c r="AB76" i="25"/>
  <c r="AE76" i="25"/>
  <c r="AF76" i="25"/>
  <c r="AA77" i="25"/>
  <c r="AB77" i="25"/>
  <c r="AE77" i="25"/>
  <c r="AF77" i="25"/>
  <c r="AA78" i="25"/>
  <c r="AB78" i="25"/>
  <c r="AE78" i="25"/>
  <c r="AF78" i="25"/>
  <c r="AF79" i="25"/>
  <c r="D28" i="25"/>
  <c r="D29" i="25"/>
  <c r="Z63" i="33"/>
  <c r="Z62" i="33"/>
  <c r="AM26" i="27"/>
  <c r="M15" i="35"/>
  <c r="M14" i="35"/>
  <c r="M13" i="35"/>
  <c r="M12" i="35"/>
  <c r="M11" i="35"/>
  <c r="N16" i="35"/>
  <c r="N17" i="35"/>
  <c r="D12" i="35"/>
  <c r="D13" i="35"/>
  <c r="D14" i="35"/>
  <c r="D15" i="35"/>
  <c r="D16" i="35"/>
  <c r="D17" i="35"/>
  <c r="D18" i="35"/>
  <c r="D19" i="35"/>
  <c r="D20" i="35"/>
  <c r="D21" i="35"/>
  <c r="D22" i="35"/>
  <c r="D23" i="35"/>
  <c r="D24" i="35"/>
  <c r="D25" i="35"/>
  <c r="D26" i="35"/>
  <c r="D27" i="35"/>
  <c r="D28" i="35"/>
  <c r="D29" i="35"/>
  <c r="D11" i="35"/>
  <c r="J11" i="35"/>
  <c r="J12" i="35"/>
  <c r="J13" i="35"/>
  <c r="J14" i="35"/>
  <c r="J15" i="35"/>
  <c r="J16" i="35"/>
  <c r="J17" i="35"/>
  <c r="J18" i="35"/>
  <c r="J19" i="35"/>
  <c r="J20" i="35"/>
  <c r="J21" i="35"/>
  <c r="J22" i="35"/>
  <c r="J23" i="35"/>
  <c r="J24" i="35"/>
  <c r="J25" i="35"/>
  <c r="J26" i="35"/>
  <c r="J27" i="35"/>
  <c r="J28" i="35"/>
  <c r="J29" i="35"/>
  <c r="J30" i="35"/>
  <c r="J31" i="35"/>
  <c r="J32" i="35"/>
  <c r="J33" i="35"/>
  <c r="J34" i="35"/>
  <c r="J35" i="35"/>
  <c r="J36" i="35"/>
  <c r="J37" i="35"/>
  <c r="J38" i="35"/>
  <c r="J39" i="35"/>
  <c r="J40" i="35"/>
  <c r="J41" i="35"/>
  <c r="J42" i="35"/>
  <c r="J43" i="35"/>
  <c r="J44" i="35"/>
  <c r="J45" i="35"/>
  <c r="J46" i="35"/>
  <c r="J47" i="35"/>
  <c r="J48" i="35"/>
  <c r="J49" i="35"/>
  <c r="J50" i="35"/>
  <c r="J51" i="35"/>
  <c r="J52" i="35"/>
  <c r="J53" i="35"/>
  <c r="J54" i="35"/>
  <c r="J55" i="35"/>
  <c r="J56" i="35"/>
  <c r="J57" i="35"/>
  <c r="J58" i="35"/>
  <c r="J59" i="35"/>
  <c r="J60" i="35"/>
  <c r="J61" i="35"/>
  <c r="J62" i="35"/>
  <c r="J63" i="35"/>
  <c r="J64" i="35"/>
  <c r="J65" i="35"/>
  <c r="J66" i="35"/>
  <c r="J67" i="35"/>
  <c r="J68" i="35"/>
  <c r="J69" i="35"/>
  <c r="J70" i="35"/>
  <c r="J71" i="35"/>
  <c r="J72" i="35"/>
  <c r="J73" i="35"/>
  <c r="J74" i="35"/>
  <c r="J75" i="35"/>
  <c r="J76" i="35"/>
  <c r="J77" i="35"/>
  <c r="J78" i="35"/>
  <c r="J79" i="35"/>
  <c r="J80" i="35"/>
  <c r="J81" i="35"/>
  <c r="J82" i="35"/>
  <c r="J83" i="35"/>
  <c r="J84" i="35"/>
  <c r="J85" i="35"/>
  <c r="J86" i="35"/>
  <c r="J87" i="35"/>
  <c r="J88" i="35"/>
  <c r="J89" i="35"/>
  <c r="J90" i="35"/>
  <c r="J91" i="35"/>
  <c r="J92" i="35"/>
  <c r="J93" i="35"/>
  <c r="J94" i="35"/>
  <c r="J95" i="35"/>
  <c r="J96" i="35"/>
  <c r="J97" i="35"/>
  <c r="J98" i="35"/>
  <c r="J99" i="35"/>
  <c r="J100" i="35"/>
  <c r="J101" i="35"/>
  <c r="J102" i="35"/>
  <c r="J103" i="35"/>
  <c r="J104" i="35"/>
  <c r="J105" i="35"/>
  <c r="J106" i="35"/>
  <c r="J107" i="35"/>
  <c r="J108" i="35"/>
  <c r="J109" i="35"/>
  <c r="J110" i="35"/>
  <c r="J111" i="35"/>
  <c r="J112" i="35"/>
  <c r="J113" i="35"/>
  <c r="J114" i="35"/>
  <c r="J115" i="35"/>
  <c r="J116" i="35"/>
  <c r="J117" i="35"/>
  <c r="J118" i="35"/>
  <c r="J119" i="35"/>
  <c r="J120" i="35"/>
  <c r="J121" i="35"/>
  <c r="J122" i="35"/>
  <c r="J123" i="35"/>
  <c r="J124" i="35"/>
  <c r="J125" i="35"/>
  <c r="J126" i="35"/>
  <c r="J127" i="35"/>
  <c r="J128" i="35"/>
  <c r="J129" i="35"/>
  <c r="J130" i="35"/>
  <c r="J131" i="35"/>
  <c r="J132" i="35"/>
  <c r="J133" i="35"/>
  <c r="J134" i="35"/>
  <c r="J135" i="35"/>
  <c r="J136" i="35"/>
  <c r="J137" i="35"/>
  <c r="J138" i="35"/>
  <c r="J139" i="35"/>
  <c r="J140" i="35"/>
  <c r="J141" i="35"/>
  <c r="J142" i="35"/>
  <c r="J143" i="35"/>
  <c r="J144" i="35"/>
  <c r="J145" i="35"/>
  <c r="J146" i="35"/>
  <c r="J147" i="35"/>
  <c r="J148" i="35"/>
  <c r="J149" i="35"/>
  <c r="J150" i="35"/>
  <c r="J151" i="35"/>
  <c r="J152" i="35"/>
  <c r="J153" i="35"/>
  <c r="J154" i="35"/>
  <c r="J155" i="35"/>
  <c r="J156" i="35"/>
  <c r="J157" i="35"/>
  <c r="J158" i="35"/>
  <c r="J159" i="35"/>
  <c r="J160" i="35"/>
  <c r="J161" i="35"/>
  <c r="J162" i="35"/>
  <c r="J163" i="35"/>
  <c r="J164" i="35"/>
  <c r="J165" i="35"/>
  <c r="J166" i="35"/>
  <c r="J167" i="35"/>
  <c r="J168" i="35"/>
  <c r="J169" i="35"/>
  <c r="J170" i="35"/>
  <c r="J171" i="35"/>
  <c r="J172" i="35"/>
  <c r="J173" i="35"/>
  <c r="J174" i="35"/>
  <c r="J175" i="35"/>
  <c r="J176" i="35"/>
  <c r="J177" i="35"/>
  <c r="J178" i="35"/>
  <c r="J179" i="35"/>
  <c r="J180" i="35"/>
  <c r="J181" i="35"/>
  <c r="J182" i="35"/>
  <c r="J183" i="35"/>
  <c r="J184" i="35"/>
  <c r="J185" i="35"/>
  <c r="J186" i="35"/>
  <c r="J187" i="35"/>
  <c r="J188" i="35"/>
  <c r="J189" i="35"/>
  <c r="J190" i="35"/>
  <c r="J191" i="35"/>
  <c r="J192" i="35"/>
  <c r="J193" i="35"/>
  <c r="J194" i="35"/>
  <c r="J195" i="35"/>
  <c r="J196" i="35"/>
  <c r="J197" i="35"/>
  <c r="J198" i="35"/>
  <c r="J199" i="35"/>
  <c r="J200" i="35"/>
  <c r="J201" i="35"/>
  <c r="J202" i="35"/>
  <c r="J203" i="35"/>
  <c r="J204" i="35"/>
  <c r="J205" i="35"/>
  <c r="J206" i="35"/>
  <c r="J207" i="35"/>
  <c r="J208" i="35"/>
  <c r="J209" i="35"/>
  <c r="J210" i="35"/>
  <c r="J211" i="35"/>
  <c r="J212" i="35"/>
  <c r="J213" i="35"/>
  <c r="J214" i="35"/>
  <c r="J215" i="35"/>
  <c r="J216" i="35"/>
  <c r="J217" i="35"/>
  <c r="J218" i="35"/>
  <c r="J219" i="35"/>
  <c r="J220" i="35"/>
  <c r="J221" i="35"/>
  <c r="J222" i="35"/>
  <c r="J223" i="35"/>
  <c r="J224" i="35"/>
  <c r="J225" i="35"/>
  <c r="J226" i="35"/>
  <c r="E12" i="35"/>
  <c r="E13" i="35"/>
  <c r="E14" i="35"/>
  <c r="E15" i="35"/>
  <c r="E16" i="35"/>
  <c r="E17" i="35"/>
  <c r="E18" i="35"/>
  <c r="E19" i="35"/>
  <c r="E20" i="35"/>
  <c r="E21" i="35"/>
  <c r="E22" i="35"/>
  <c r="E23" i="35"/>
  <c r="E24" i="35"/>
  <c r="E25" i="35"/>
  <c r="E26" i="35"/>
  <c r="E27" i="35"/>
  <c r="E28" i="35"/>
  <c r="E29" i="35"/>
  <c r="E11" i="35"/>
  <c r="E30" i="35"/>
  <c r="D30" i="35"/>
  <c r="E26" i="33"/>
  <c r="AC58" i="25"/>
  <c r="E27" i="25"/>
  <c r="AC84" i="25"/>
  <c r="AA85" i="25"/>
  <c r="AC85" i="25"/>
  <c r="AA86" i="25"/>
  <c r="AC86" i="25"/>
  <c r="AC87" i="25"/>
  <c r="E28" i="25"/>
  <c r="E29" i="25"/>
  <c r="D25" i="25"/>
  <c r="Z65" i="33"/>
  <c r="D48" i="33"/>
  <c r="C94" i="33"/>
  <c r="F93" i="33"/>
  <c r="E93" i="33"/>
  <c r="D93" i="33"/>
  <c r="C93" i="33"/>
  <c r="F92" i="33"/>
  <c r="E92" i="33"/>
  <c r="D92" i="33"/>
  <c r="C92" i="33"/>
  <c r="F91" i="33"/>
  <c r="E91" i="33"/>
  <c r="D91" i="33"/>
  <c r="C91" i="33"/>
  <c r="F90" i="33"/>
  <c r="E90" i="33"/>
  <c r="D90" i="33"/>
  <c r="C90" i="33"/>
  <c r="F89" i="33"/>
  <c r="E89" i="33"/>
  <c r="D89" i="33"/>
  <c r="C89" i="33"/>
  <c r="F88" i="33"/>
  <c r="E88" i="33"/>
  <c r="D88" i="33"/>
  <c r="C88" i="33"/>
  <c r="D75" i="33"/>
  <c r="E75" i="33"/>
  <c r="F75" i="33"/>
  <c r="G75" i="33"/>
  <c r="H75" i="33"/>
  <c r="H76" i="33"/>
  <c r="G76" i="33"/>
  <c r="F76" i="33"/>
  <c r="E76" i="33"/>
  <c r="D76" i="33"/>
  <c r="AA65" i="33"/>
  <c r="F87" i="33"/>
  <c r="E87" i="33"/>
  <c r="D87" i="33"/>
  <c r="C87" i="33"/>
  <c r="Z64" i="33"/>
  <c r="F86" i="33"/>
  <c r="E86" i="33"/>
  <c r="D86" i="33"/>
  <c r="C86" i="33"/>
  <c r="F85" i="33"/>
  <c r="E85" i="33"/>
  <c r="D85" i="33"/>
  <c r="C85" i="33"/>
  <c r="F84" i="33"/>
  <c r="E84" i="33"/>
  <c r="D84" i="33"/>
  <c r="C84" i="33"/>
  <c r="F83" i="33"/>
  <c r="E83" i="33"/>
  <c r="D83" i="33"/>
  <c r="C83" i="33"/>
  <c r="F82" i="33"/>
  <c r="E82" i="33"/>
  <c r="D82" i="33"/>
  <c r="C82" i="33"/>
  <c r="C76" i="33"/>
  <c r="H74" i="33"/>
  <c r="G74" i="33"/>
  <c r="F74" i="33"/>
  <c r="E74" i="33"/>
  <c r="D74" i="33"/>
  <c r="H73" i="33"/>
  <c r="G73" i="33"/>
  <c r="F73" i="33"/>
  <c r="E73" i="33"/>
  <c r="D73" i="33"/>
  <c r="H72" i="33"/>
  <c r="G72" i="33"/>
  <c r="F72" i="33"/>
  <c r="E72" i="33"/>
  <c r="D72" i="33"/>
  <c r="C72" i="33"/>
  <c r="H71" i="33"/>
  <c r="G71" i="33"/>
  <c r="F71" i="33"/>
  <c r="E71" i="33"/>
  <c r="D71" i="33"/>
  <c r="C71" i="33"/>
  <c r="H70" i="33"/>
  <c r="G70" i="33"/>
  <c r="F70" i="33"/>
  <c r="E70" i="33"/>
  <c r="D70" i="33"/>
  <c r="C70" i="33"/>
  <c r="H69" i="33"/>
  <c r="G69" i="33"/>
  <c r="F69" i="33"/>
  <c r="E69" i="33"/>
  <c r="D69" i="33"/>
  <c r="C69" i="33"/>
  <c r="H68" i="33"/>
  <c r="G68" i="33"/>
  <c r="F68" i="33"/>
  <c r="E68" i="33"/>
  <c r="D68" i="33"/>
  <c r="C68" i="33"/>
  <c r="H67" i="33"/>
  <c r="G67" i="33"/>
  <c r="F67" i="33"/>
  <c r="E67" i="33"/>
  <c r="D67" i="33"/>
  <c r="C67" i="33"/>
  <c r="H66" i="33"/>
  <c r="G66" i="33"/>
  <c r="F66" i="33"/>
  <c r="E66" i="33"/>
  <c r="D66" i="33"/>
  <c r="C66" i="33"/>
  <c r="H65" i="33"/>
  <c r="G65" i="33"/>
  <c r="F65" i="33"/>
  <c r="E65" i="33"/>
  <c r="D65" i="33"/>
  <c r="C65" i="33"/>
  <c r="H64" i="33"/>
  <c r="G64" i="33"/>
  <c r="F64" i="33"/>
  <c r="E64" i="33"/>
  <c r="D64" i="33"/>
  <c r="C64" i="33"/>
  <c r="H63" i="33"/>
  <c r="G63" i="33"/>
  <c r="F63" i="33"/>
  <c r="E63" i="33"/>
  <c r="D63" i="33"/>
  <c r="C63" i="33"/>
  <c r="H62" i="33"/>
  <c r="G62" i="33"/>
  <c r="F62" i="33"/>
  <c r="E62" i="33"/>
  <c r="D62" i="33"/>
  <c r="H61" i="33"/>
  <c r="G61" i="33"/>
  <c r="F61" i="33"/>
  <c r="E61" i="33"/>
  <c r="D61" i="33"/>
  <c r="C61" i="33"/>
  <c r="H60" i="33"/>
  <c r="G60" i="33"/>
  <c r="F60" i="33"/>
  <c r="E60" i="33"/>
  <c r="D60" i="33"/>
  <c r="C60" i="33"/>
  <c r="H59" i="33"/>
  <c r="G59" i="33"/>
  <c r="F59" i="33"/>
  <c r="E59" i="33"/>
  <c r="D59" i="33"/>
  <c r="C59" i="33"/>
  <c r="R24" i="33"/>
  <c r="S24" i="33"/>
  <c r="T24" i="33"/>
  <c r="U24" i="33"/>
  <c r="V24" i="33"/>
  <c r="R25" i="33"/>
  <c r="S25" i="33"/>
  <c r="T25" i="33"/>
  <c r="U25" i="33"/>
  <c r="V25" i="33"/>
  <c r="R26" i="33"/>
  <c r="S26" i="33"/>
  <c r="T26" i="33"/>
  <c r="U26" i="33"/>
  <c r="V26" i="33"/>
  <c r="E53" i="33"/>
  <c r="F53" i="33"/>
  <c r="G53" i="33"/>
  <c r="H53" i="33"/>
  <c r="E54" i="33"/>
  <c r="F54" i="33"/>
  <c r="G54" i="33"/>
  <c r="H54" i="33"/>
  <c r="E55" i="33"/>
  <c r="F55" i="33"/>
  <c r="G55" i="33"/>
  <c r="H55" i="33"/>
  <c r="E56" i="33"/>
  <c r="F56" i="33"/>
  <c r="G56" i="33"/>
  <c r="H56" i="33"/>
  <c r="E57" i="33"/>
  <c r="F57" i="33"/>
  <c r="G57" i="33"/>
  <c r="H57" i="33"/>
  <c r="E58" i="33"/>
  <c r="F58" i="33"/>
  <c r="G58" i="33"/>
  <c r="H58" i="33"/>
  <c r="D58" i="33"/>
  <c r="C58" i="33"/>
  <c r="V56" i="33"/>
  <c r="U56" i="33"/>
  <c r="T56" i="33"/>
  <c r="S56" i="33"/>
  <c r="R56" i="33"/>
  <c r="D57" i="33"/>
  <c r="C57" i="33"/>
  <c r="V55" i="33"/>
  <c r="U55" i="33"/>
  <c r="T55" i="33"/>
  <c r="S55" i="33"/>
  <c r="R55" i="33"/>
  <c r="D56" i="33"/>
  <c r="C56" i="33"/>
  <c r="V54" i="33"/>
  <c r="U54" i="33"/>
  <c r="T54" i="33"/>
  <c r="S54" i="33"/>
  <c r="R54" i="33"/>
  <c r="D55" i="33"/>
  <c r="C55" i="33"/>
  <c r="V53" i="33"/>
  <c r="U53" i="33"/>
  <c r="T53" i="33"/>
  <c r="S53" i="33"/>
  <c r="R53" i="33"/>
  <c r="D54" i="33"/>
  <c r="C54" i="33"/>
  <c r="V52" i="33"/>
  <c r="U52" i="33"/>
  <c r="T52" i="33"/>
  <c r="S52" i="33"/>
  <c r="R52" i="33"/>
  <c r="D53" i="33"/>
  <c r="C53" i="33"/>
  <c r="V51" i="33"/>
  <c r="U51" i="33"/>
  <c r="T51" i="33"/>
  <c r="S51" i="33"/>
  <c r="R51" i="33"/>
  <c r="V50" i="33"/>
  <c r="U50" i="33"/>
  <c r="T50" i="33"/>
  <c r="S50" i="33"/>
  <c r="R50" i="33"/>
  <c r="V49" i="33"/>
  <c r="U49" i="33"/>
  <c r="T49" i="33"/>
  <c r="S49" i="33"/>
  <c r="R49" i="33"/>
  <c r="V48" i="33"/>
  <c r="U48" i="33"/>
  <c r="T48" i="33"/>
  <c r="S48" i="33"/>
  <c r="R48" i="33"/>
  <c r="V47" i="33"/>
  <c r="U47" i="33"/>
  <c r="T47" i="33"/>
  <c r="S47" i="33"/>
  <c r="R47" i="33"/>
  <c r="V46" i="33"/>
  <c r="U46" i="33"/>
  <c r="T46" i="33"/>
  <c r="S46" i="33"/>
  <c r="R46" i="33"/>
  <c r="V45" i="33"/>
  <c r="U45" i="33"/>
  <c r="T45" i="33"/>
  <c r="S45" i="33"/>
  <c r="R45" i="33"/>
  <c r="V44" i="33"/>
  <c r="U44" i="33"/>
  <c r="T44" i="33"/>
  <c r="S44" i="33"/>
  <c r="R44" i="33"/>
  <c r="V43" i="33"/>
  <c r="U43" i="33"/>
  <c r="T43" i="33"/>
  <c r="S43" i="33"/>
  <c r="R43" i="33"/>
  <c r="V42" i="33"/>
  <c r="U42" i="33"/>
  <c r="T42" i="33"/>
  <c r="S42" i="33"/>
  <c r="R42" i="33"/>
  <c r="V41" i="33"/>
  <c r="U41" i="33"/>
  <c r="T41" i="33"/>
  <c r="S41" i="33"/>
  <c r="R41" i="33"/>
  <c r="V40" i="33"/>
  <c r="U40" i="33"/>
  <c r="T40" i="33"/>
  <c r="S40" i="33"/>
  <c r="R40" i="33"/>
  <c r="V39" i="33"/>
  <c r="U39" i="33"/>
  <c r="T39" i="33"/>
  <c r="S39" i="33"/>
  <c r="R39" i="33"/>
  <c r="V38" i="33"/>
  <c r="U38" i="33"/>
  <c r="T38" i="33"/>
  <c r="S38" i="33"/>
  <c r="R38" i="33"/>
  <c r="V37" i="33"/>
  <c r="U37" i="33"/>
  <c r="T37" i="33"/>
  <c r="S37" i="33"/>
  <c r="R37" i="33"/>
  <c r="V36" i="33"/>
  <c r="U36" i="33"/>
  <c r="T36" i="33"/>
  <c r="S36" i="33"/>
  <c r="R36" i="33"/>
  <c r="V35" i="33"/>
  <c r="U35" i="33"/>
  <c r="T35" i="33"/>
  <c r="S35" i="33"/>
  <c r="R35" i="33"/>
  <c r="V34" i="33"/>
  <c r="U34" i="33"/>
  <c r="T34" i="33"/>
  <c r="S34" i="33"/>
  <c r="R34" i="33"/>
  <c r="V33" i="33"/>
  <c r="U33" i="33"/>
  <c r="T33" i="33"/>
  <c r="S33" i="33"/>
  <c r="R33" i="33"/>
  <c r="V32" i="33"/>
  <c r="U32" i="33"/>
  <c r="T32" i="33"/>
  <c r="S32" i="33"/>
  <c r="R32" i="33"/>
  <c r="V31" i="33"/>
  <c r="U31" i="33"/>
  <c r="T31" i="33"/>
  <c r="S31" i="33"/>
  <c r="R31" i="33"/>
  <c r="V30" i="33"/>
  <c r="U30" i="33"/>
  <c r="T30" i="33"/>
  <c r="S30" i="33"/>
  <c r="R30" i="33"/>
  <c r="V29" i="33"/>
  <c r="U29" i="33"/>
  <c r="T29" i="33"/>
  <c r="S29" i="33"/>
  <c r="R29" i="33"/>
  <c r="V28" i="33"/>
  <c r="U28" i="33"/>
  <c r="T28" i="33"/>
  <c r="S28" i="33"/>
  <c r="R28" i="33"/>
  <c r="V27" i="33"/>
  <c r="U27" i="33"/>
  <c r="T27" i="33"/>
  <c r="S27" i="33"/>
  <c r="R27" i="33"/>
  <c r="B17" i="33"/>
  <c r="AJ30" i="27"/>
  <c r="C94" i="25"/>
  <c r="C93" i="25"/>
  <c r="C92" i="25"/>
  <c r="C91" i="25"/>
  <c r="C90" i="25"/>
  <c r="C89" i="25"/>
  <c r="C88" i="25"/>
  <c r="C87" i="25"/>
  <c r="C86" i="25"/>
  <c r="C85" i="25"/>
  <c r="C84" i="25"/>
  <c r="C83" i="25"/>
  <c r="C82" i="25"/>
  <c r="V57" i="25"/>
  <c r="E25" i="25"/>
  <c r="Y25" i="25"/>
  <c r="Y26" i="25"/>
  <c r="Y27" i="25"/>
  <c r="Y28" i="25"/>
  <c r="Y29" i="25"/>
  <c r="Y30" i="25"/>
  <c r="Y31" i="25"/>
  <c r="Y32" i="25"/>
  <c r="Y33" i="25"/>
  <c r="Y34" i="25"/>
  <c r="Y35" i="25"/>
  <c r="Y36" i="25"/>
  <c r="Y37" i="25"/>
  <c r="Y38" i="25"/>
  <c r="Y39" i="25"/>
  <c r="Y40" i="25"/>
  <c r="Y41" i="25"/>
  <c r="Y42" i="25"/>
  <c r="Y43" i="25"/>
  <c r="Y44" i="25"/>
  <c r="Y45" i="25"/>
  <c r="Y46" i="25"/>
  <c r="Y47" i="25"/>
  <c r="Y48" i="25"/>
  <c r="Y49" i="25"/>
  <c r="Y50" i="25"/>
  <c r="Y51" i="25"/>
  <c r="Y52" i="25"/>
  <c r="Y53" i="25"/>
  <c r="Y54" i="25"/>
  <c r="Y55" i="25"/>
  <c r="Y56" i="25"/>
  <c r="Y57" i="25"/>
  <c r="Y58" i="25"/>
  <c r="AD58" i="25"/>
  <c r="AD87" i="25"/>
  <c r="AC63" i="25"/>
  <c r="AC64" i="25"/>
  <c r="AC65" i="25"/>
  <c r="AC66" i="25"/>
  <c r="AC67" i="25"/>
  <c r="AC68" i="25"/>
  <c r="AC69" i="25"/>
  <c r="AC70" i="25"/>
  <c r="AC71" i="25"/>
  <c r="AC72" i="25"/>
  <c r="AC73" i="25"/>
  <c r="AC74" i="25"/>
  <c r="AC75" i="25"/>
  <c r="AC76" i="25"/>
  <c r="AC77" i="25"/>
  <c r="AC78" i="25"/>
  <c r="AD79" i="25"/>
  <c r="AB85" i="25"/>
  <c r="AE85" i="25"/>
  <c r="AB86" i="25"/>
  <c r="AE86" i="25"/>
  <c r="AE87" i="25"/>
  <c r="AF85" i="25"/>
  <c r="AF86" i="25"/>
  <c r="AF87" i="25"/>
  <c r="AE79" i="25"/>
  <c r="AD63" i="25"/>
  <c r="AD64" i="25"/>
  <c r="AD65" i="25"/>
  <c r="AD66" i="25"/>
  <c r="AD67" i="25"/>
  <c r="AD68" i="25"/>
  <c r="AD69" i="25"/>
  <c r="AD70" i="25"/>
  <c r="AD71" i="25"/>
  <c r="AD72" i="25"/>
  <c r="AD73" i="25"/>
  <c r="AD74" i="25"/>
  <c r="AD75" i="25"/>
  <c r="AD76" i="25"/>
  <c r="AD77" i="25"/>
  <c r="AD78" i="25"/>
  <c r="AC79" i="25"/>
  <c r="AA79" i="25"/>
  <c r="X79" i="25"/>
  <c r="AA87" i="25"/>
  <c r="D53" i="25"/>
  <c r="D57" i="25"/>
  <c r="D59" i="25"/>
  <c r="R47" i="25"/>
  <c r="S47" i="25"/>
  <c r="T47" i="25"/>
  <c r="U47" i="25"/>
  <c r="H69" i="25"/>
  <c r="V47" i="25"/>
  <c r="D60" i="25"/>
  <c r="R49" i="25"/>
  <c r="S49" i="25"/>
  <c r="T49" i="25"/>
  <c r="U49" i="25"/>
  <c r="V49" i="25"/>
  <c r="R48" i="25"/>
  <c r="S48" i="25"/>
  <c r="T48" i="25"/>
  <c r="G69" i="25"/>
  <c r="U48" i="25"/>
  <c r="V48" i="25"/>
  <c r="D62" i="25"/>
  <c r="D61" i="25"/>
  <c r="D58" i="25"/>
  <c r="D56" i="25"/>
  <c r="D55" i="25"/>
  <c r="D54" i="25"/>
  <c r="R37" i="25"/>
  <c r="S37" i="25"/>
  <c r="T37" i="25"/>
  <c r="V37" i="25"/>
  <c r="R43" i="25"/>
  <c r="S43" i="25"/>
  <c r="T43" i="25"/>
  <c r="U43" i="25"/>
  <c r="V43" i="25"/>
  <c r="R34" i="25"/>
  <c r="S34" i="25"/>
  <c r="T34" i="25"/>
  <c r="U34" i="25"/>
  <c r="V34" i="25"/>
  <c r="U37" i="25"/>
  <c r="R40" i="25"/>
  <c r="S40" i="25"/>
  <c r="T40" i="25"/>
  <c r="U40" i="25"/>
  <c r="V40" i="25"/>
  <c r="R46" i="25"/>
  <c r="S46" i="25"/>
  <c r="T46" i="25"/>
  <c r="U46" i="25"/>
  <c r="V46" i="25"/>
  <c r="R52" i="25"/>
  <c r="S52" i="25"/>
  <c r="T52" i="25"/>
  <c r="U52" i="25"/>
  <c r="V52" i="25"/>
  <c r="R55" i="25"/>
  <c r="S55" i="25"/>
  <c r="T55" i="25"/>
  <c r="U55" i="25"/>
  <c r="V55" i="25"/>
  <c r="R30" i="25"/>
  <c r="S30" i="25"/>
  <c r="T30" i="25"/>
  <c r="G63" i="25"/>
  <c r="U30" i="25"/>
  <c r="V30" i="25"/>
  <c r="R28" i="25"/>
  <c r="S28" i="25"/>
  <c r="T28" i="25"/>
  <c r="V28" i="25"/>
  <c r="E86" i="25"/>
  <c r="F86" i="25"/>
  <c r="D87" i="25"/>
  <c r="E87" i="25"/>
  <c r="F87" i="25"/>
  <c r="D88" i="25"/>
  <c r="E88" i="25"/>
  <c r="F88" i="25"/>
  <c r="D89" i="25"/>
  <c r="E89" i="25"/>
  <c r="F89" i="25"/>
  <c r="D90" i="25"/>
  <c r="E90" i="25"/>
  <c r="F90" i="25"/>
  <c r="D91" i="25"/>
  <c r="E91" i="25"/>
  <c r="F91" i="25"/>
  <c r="D92" i="25"/>
  <c r="E92" i="25"/>
  <c r="F92" i="25"/>
  <c r="D93" i="25"/>
  <c r="E93" i="25"/>
  <c r="F93" i="25"/>
  <c r="D86" i="25"/>
  <c r="F85" i="25"/>
  <c r="E85" i="25"/>
  <c r="D85" i="25"/>
  <c r="F84" i="25"/>
  <c r="E84" i="25"/>
  <c r="D84" i="25"/>
  <c r="F83" i="25"/>
  <c r="E83" i="25"/>
  <c r="D83" i="25"/>
  <c r="F82" i="25"/>
  <c r="E82" i="25"/>
  <c r="D82" i="25"/>
  <c r="R31" i="25"/>
  <c r="S31" i="25"/>
  <c r="T31" i="25"/>
  <c r="V31" i="25"/>
  <c r="R32" i="25"/>
  <c r="S32" i="25"/>
  <c r="T32" i="25"/>
  <c r="U32" i="25"/>
  <c r="H64" i="25"/>
  <c r="V32" i="25"/>
  <c r="U28" i="25"/>
  <c r="H68" i="25"/>
  <c r="V44" i="25"/>
  <c r="H63" i="25"/>
  <c r="V29" i="25"/>
  <c r="R29" i="25"/>
  <c r="S29" i="25"/>
  <c r="T29" i="25"/>
  <c r="U29" i="25"/>
  <c r="U31" i="25"/>
  <c r="R33" i="25"/>
  <c r="S33" i="25"/>
  <c r="T33" i="25"/>
  <c r="G64" i="25"/>
  <c r="U33" i="25"/>
  <c r="V33" i="25"/>
  <c r="R35" i="25"/>
  <c r="S35" i="25"/>
  <c r="T35" i="25"/>
  <c r="U35" i="25"/>
  <c r="H65" i="25"/>
  <c r="V35" i="25"/>
  <c r="R36" i="25"/>
  <c r="S36" i="25"/>
  <c r="T36" i="25"/>
  <c r="G65" i="25"/>
  <c r="U36" i="25"/>
  <c r="V36" i="25"/>
  <c r="R38" i="25"/>
  <c r="S38" i="25"/>
  <c r="T38" i="25"/>
  <c r="U38" i="25"/>
  <c r="H66" i="25"/>
  <c r="V38" i="25"/>
  <c r="R39" i="25"/>
  <c r="S39" i="25"/>
  <c r="T39" i="25"/>
  <c r="G66" i="25"/>
  <c r="U39" i="25"/>
  <c r="V39" i="25"/>
  <c r="R41" i="25"/>
  <c r="S41" i="25"/>
  <c r="T41" i="25"/>
  <c r="U41" i="25"/>
  <c r="H67" i="25"/>
  <c r="V41" i="25"/>
  <c r="R42" i="25"/>
  <c r="S42" i="25"/>
  <c r="T42" i="25"/>
  <c r="G67" i="25"/>
  <c r="U42" i="25"/>
  <c r="V42" i="25"/>
  <c r="R44" i="25"/>
  <c r="S44" i="25"/>
  <c r="T44" i="25"/>
  <c r="U44" i="25"/>
  <c r="R45" i="25"/>
  <c r="S45" i="25"/>
  <c r="T45" i="25"/>
  <c r="G68" i="25"/>
  <c r="U45" i="25"/>
  <c r="V45" i="25"/>
  <c r="R50" i="25"/>
  <c r="S50" i="25"/>
  <c r="T50" i="25"/>
  <c r="U50" i="25"/>
  <c r="H70" i="25"/>
  <c r="V50" i="25"/>
  <c r="R51" i="25"/>
  <c r="S51" i="25"/>
  <c r="T51" i="25"/>
  <c r="G70" i="25"/>
  <c r="U51" i="25"/>
  <c r="V51" i="25"/>
  <c r="R53" i="25"/>
  <c r="S53" i="25"/>
  <c r="T53" i="25"/>
  <c r="U53" i="25"/>
  <c r="H71" i="25"/>
  <c r="V53" i="25"/>
  <c r="R54" i="25"/>
  <c r="S54" i="25"/>
  <c r="T54" i="25"/>
  <c r="G71" i="25"/>
  <c r="U54" i="25"/>
  <c r="V54" i="25"/>
  <c r="R56" i="25"/>
  <c r="S56" i="25"/>
  <c r="T56" i="25"/>
  <c r="U56" i="25"/>
  <c r="H72" i="25"/>
  <c r="V56" i="25"/>
  <c r="R57" i="25"/>
  <c r="S57" i="25"/>
  <c r="T57" i="25"/>
  <c r="G72" i="25"/>
  <c r="U57" i="25"/>
  <c r="W58" i="25"/>
  <c r="CB23" i="27"/>
  <c r="CB24" i="27"/>
  <c r="CB25" i="27"/>
  <c r="CB26" i="27"/>
  <c r="CB27" i="27"/>
  <c r="CB28" i="27"/>
  <c r="CB29" i="27"/>
  <c r="CB30" i="27"/>
  <c r="CB31" i="27"/>
  <c r="CB32" i="27"/>
  <c r="CB33" i="27"/>
  <c r="CB34" i="27"/>
  <c r="CB35" i="27"/>
  <c r="CB36" i="27"/>
  <c r="CB37" i="27"/>
  <c r="CB38" i="27"/>
  <c r="CB39" i="27"/>
  <c r="CB40" i="27"/>
  <c r="CB41" i="27"/>
  <c r="CB42" i="27"/>
  <c r="CB43" i="27"/>
  <c r="CB44" i="27"/>
  <c r="CB45" i="27"/>
  <c r="CB46" i="27"/>
  <c r="CB47" i="27"/>
  <c r="CB48" i="27"/>
  <c r="CB49" i="27"/>
  <c r="CB50" i="27"/>
  <c r="CB51" i="27"/>
  <c r="CB52" i="27"/>
  <c r="CB53" i="27"/>
  <c r="CB54" i="27"/>
  <c r="CB55" i="27"/>
  <c r="CB56" i="27"/>
  <c r="CB57" i="27"/>
  <c r="CB58" i="27"/>
  <c r="CB59" i="27"/>
  <c r="CB60" i="27"/>
  <c r="CB61" i="27"/>
  <c r="CB62" i="27"/>
  <c r="CB63" i="27"/>
  <c r="CB64" i="27"/>
  <c r="CB65" i="27"/>
  <c r="CB66" i="27"/>
  <c r="CB67" i="27"/>
  <c r="CB68" i="27"/>
  <c r="CB69" i="27"/>
  <c r="CB70" i="27"/>
  <c r="CB71" i="27"/>
  <c r="CB72" i="27"/>
  <c r="CB73" i="27"/>
  <c r="CB74" i="27"/>
  <c r="CB75" i="27"/>
  <c r="CB76" i="27"/>
  <c r="CB77" i="27"/>
  <c r="CB78" i="27"/>
  <c r="CB79" i="27"/>
  <c r="CB80" i="27"/>
  <c r="CB81" i="27"/>
  <c r="CB82" i="27"/>
  <c r="CB83" i="27"/>
  <c r="CB84" i="27"/>
  <c r="CB85" i="27"/>
  <c r="CB86" i="27"/>
  <c r="CB87" i="27"/>
  <c r="CB88" i="27"/>
  <c r="CB89" i="27"/>
  <c r="CB90" i="27"/>
  <c r="CB91" i="27"/>
  <c r="CB92" i="27"/>
  <c r="CB93" i="27"/>
  <c r="CB94" i="27"/>
  <c r="CB95" i="27"/>
  <c r="CB96" i="27"/>
  <c r="CB97" i="27"/>
  <c r="CB98" i="27"/>
  <c r="CB99" i="27"/>
  <c r="CB100" i="27"/>
  <c r="CB101" i="27"/>
  <c r="CB102" i="27"/>
  <c r="CB103" i="27"/>
  <c r="CB104" i="27"/>
  <c r="CB105" i="27"/>
  <c r="CB106" i="27"/>
  <c r="CB107" i="27"/>
  <c r="CB108" i="27"/>
  <c r="CB109" i="27"/>
  <c r="CB110" i="27"/>
  <c r="CB111" i="27"/>
  <c r="CB112" i="27"/>
  <c r="CB113" i="27"/>
  <c r="CB114" i="27"/>
  <c r="CB115" i="27"/>
  <c r="CB116" i="27"/>
  <c r="CB117" i="27"/>
  <c r="CB118" i="27"/>
  <c r="CB22" i="27"/>
  <c r="C22" i="25"/>
  <c r="C50" i="27"/>
  <c r="W23" i="27"/>
  <c r="W24" i="27"/>
  <c r="W25" i="27"/>
  <c r="W26" i="27"/>
  <c r="W27" i="27"/>
  <c r="W28" i="27"/>
  <c r="W29" i="27"/>
  <c r="W30" i="27"/>
  <c r="W31" i="27"/>
  <c r="W32" i="27"/>
  <c r="W33" i="27"/>
  <c r="W34" i="27"/>
  <c r="W35" i="27"/>
  <c r="W36" i="27"/>
  <c r="W37" i="27"/>
  <c r="W38" i="27"/>
  <c r="W39" i="27"/>
  <c r="W40" i="27"/>
  <c r="W41" i="27"/>
  <c r="W42" i="27"/>
  <c r="W43" i="27"/>
  <c r="W44" i="27"/>
  <c r="W45" i="27"/>
  <c r="W46" i="27"/>
  <c r="W47" i="27"/>
  <c r="W48" i="27"/>
  <c r="W49" i="27"/>
  <c r="W50" i="27"/>
  <c r="W51" i="27"/>
  <c r="W52" i="27"/>
  <c r="W53" i="27"/>
  <c r="W54" i="27"/>
  <c r="W55" i="27"/>
  <c r="W56" i="27"/>
  <c r="W57" i="27"/>
  <c r="W58" i="27"/>
  <c r="W59" i="27"/>
  <c r="W60" i="27"/>
  <c r="W61" i="27"/>
  <c r="W62" i="27"/>
  <c r="W63" i="27"/>
  <c r="W64" i="27"/>
  <c r="W65" i="27"/>
  <c r="W66" i="27"/>
  <c r="W67" i="27"/>
  <c r="W68" i="27"/>
  <c r="W69" i="27"/>
  <c r="W70" i="27"/>
  <c r="W71" i="27"/>
  <c r="W72" i="27"/>
  <c r="W73" i="27"/>
  <c r="W74" i="27"/>
  <c r="W75" i="27"/>
  <c r="W76" i="27"/>
  <c r="W77" i="27"/>
  <c r="W78" i="27"/>
  <c r="W79" i="27"/>
  <c r="W80" i="27"/>
  <c r="W81" i="27"/>
  <c r="W82" i="27"/>
  <c r="W83" i="27"/>
  <c r="W84" i="27"/>
  <c r="W85" i="27"/>
  <c r="W86" i="27"/>
  <c r="W87" i="27"/>
  <c r="W88" i="27"/>
  <c r="W89" i="27"/>
  <c r="W90" i="27"/>
  <c r="W91" i="27"/>
  <c r="W92" i="27"/>
  <c r="W93" i="27"/>
  <c r="W94" i="27"/>
  <c r="W95" i="27"/>
  <c r="W96" i="27"/>
  <c r="W97" i="27"/>
  <c r="W98" i="27"/>
  <c r="W99" i="27"/>
  <c r="W100" i="27"/>
  <c r="W101" i="27"/>
  <c r="W102" i="27"/>
  <c r="W103" i="27"/>
  <c r="W104" i="27"/>
  <c r="W105" i="27"/>
  <c r="W106" i="27"/>
  <c r="W107" i="27"/>
  <c r="W108" i="27"/>
  <c r="W109" i="27"/>
  <c r="W110" i="27"/>
  <c r="W111" i="27"/>
  <c r="W112" i="27"/>
  <c r="W113" i="27"/>
  <c r="W114" i="27"/>
  <c r="W115" i="27"/>
  <c r="W116" i="27"/>
  <c r="W117" i="27"/>
  <c r="W118" i="27"/>
  <c r="W119" i="27"/>
  <c r="F50" i="27"/>
  <c r="C46"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U80" i="27"/>
  <c r="U81" i="27"/>
  <c r="U82" i="27"/>
  <c r="U83" i="27"/>
  <c r="U84" i="27"/>
  <c r="U85" i="27"/>
  <c r="U86" i="27"/>
  <c r="U87" i="27"/>
  <c r="U88" i="27"/>
  <c r="U89" i="27"/>
  <c r="U90" i="27"/>
  <c r="U91" i="27"/>
  <c r="U92" i="27"/>
  <c r="U93" i="27"/>
  <c r="U94" i="27"/>
  <c r="U95" i="27"/>
  <c r="U96" i="27"/>
  <c r="U97" i="27"/>
  <c r="U98" i="27"/>
  <c r="U99" i="27"/>
  <c r="U100" i="27"/>
  <c r="U101" i="27"/>
  <c r="U102" i="27"/>
  <c r="U103" i="27"/>
  <c r="U104" i="27"/>
  <c r="U105" i="27"/>
  <c r="U106" i="27"/>
  <c r="U107" i="27"/>
  <c r="U108" i="27"/>
  <c r="U109" i="27"/>
  <c r="U110" i="27"/>
  <c r="U111" i="27"/>
  <c r="U112" i="27"/>
  <c r="U113" i="27"/>
  <c r="U114" i="27"/>
  <c r="U115" i="27"/>
  <c r="U116" i="27"/>
  <c r="U117" i="27"/>
  <c r="U118" i="27"/>
  <c r="U119" i="27"/>
  <c r="D46" i="27"/>
  <c r="V23" i="27"/>
  <c r="V24" i="27"/>
  <c r="V25" i="27"/>
  <c r="V26" i="27"/>
  <c r="V27" i="27"/>
  <c r="V28" i="27"/>
  <c r="V29" i="27"/>
  <c r="V30" i="27"/>
  <c r="V31" i="27"/>
  <c r="V32" i="27"/>
  <c r="V33" i="27"/>
  <c r="V34" i="27"/>
  <c r="V35" i="27"/>
  <c r="V36" i="27"/>
  <c r="V37" i="27"/>
  <c r="V38" i="27"/>
  <c r="V39" i="27"/>
  <c r="V40" i="27"/>
  <c r="V41" i="27"/>
  <c r="V42" i="27"/>
  <c r="V43" i="27"/>
  <c r="V44" i="27"/>
  <c r="V45" i="27"/>
  <c r="V46" i="27"/>
  <c r="V47" i="27"/>
  <c r="V48" i="27"/>
  <c r="V49" i="27"/>
  <c r="V50" i="27"/>
  <c r="V51" i="27"/>
  <c r="V52" i="27"/>
  <c r="V53" i="27"/>
  <c r="V54" i="27"/>
  <c r="V55" i="27"/>
  <c r="V56" i="27"/>
  <c r="V57" i="27"/>
  <c r="V58" i="27"/>
  <c r="V59" i="27"/>
  <c r="V60" i="27"/>
  <c r="V61" i="27"/>
  <c r="V62" i="27"/>
  <c r="V63" i="27"/>
  <c r="V64" i="27"/>
  <c r="V65" i="27"/>
  <c r="V66" i="27"/>
  <c r="V67" i="27"/>
  <c r="V68" i="27"/>
  <c r="V69" i="27"/>
  <c r="V70" i="27"/>
  <c r="V71" i="27"/>
  <c r="V72" i="27"/>
  <c r="V73" i="27"/>
  <c r="V74" i="27"/>
  <c r="V75" i="27"/>
  <c r="V76" i="27"/>
  <c r="V77" i="27"/>
  <c r="V78" i="27"/>
  <c r="V79" i="27"/>
  <c r="V80" i="27"/>
  <c r="V81" i="27"/>
  <c r="V82" i="27"/>
  <c r="V83" i="27"/>
  <c r="V84" i="27"/>
  <c r="V85" i="27"/>
  <c r="V86" i="27"/>
  <c r="V87" i="27"/>
  <c r="V88" i="27"/>
  <c r="V89" i="27"/>
  <c r="V90" i="27"/>
  <c r="V91" i="27"/>
  <c r="V92" i="27"/>
  <c r="V93" i="27"/>
  <c r="V94" i="27"/>
  <c r="V95" i="27"/>
  <c r="V96" i="27"/>
  <c r="V97" i="27"/>
  <c r="V98" i="27"/>
  <c r="V99" i="27"/>
  <c r="V100" i="27"/>
  <c r="V101" i="27"/>
  <c r="V102" i="27"/>
  <c r="V103" i="27"/>
  <c r="V104" i="27"/>
  <c r="V105" i="27"/>
  <c r="V106" i="27"/>
  <c r="V107" i="27"/>
  <c r="V108" i="27"/>
  <c r="V109" i="27"/>
  <c r="V110" i="27"/>
  <c r="V111" i="27"/>
  <c r="V112" i="27"/>
  <c r="V113" i="27"/>
  <c r="V114" i="27"/>
  <c r="V115" i="27"/>
  <c r="V116" i="27"/>
  <c r="V117" i="27"/>
  <c r="V118" i="27"/>
  <c r="V119" i="27"/>
  <c r="E46" i="27"/>
  <c r="F46"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X56" i="27"/>
  <c r="X57" i="27"/>
  <c r="X58" i="27"/>
  <c r="X59" i="27"/>
  <c r="X60" i="27"/>
  <c r="X61" i="27"/>
  <c r="X62" i="27"/>
  <c r="X63" i="27"/>
  <c r="X64" i="27"/>
  <c r="X65" i="27"/>
  <c r="X66" i="27"/>
  <c r="X67" i="27"/>
  <c r="X68" i="27"/>
  <c r="X69" i="27"/>
  <c r="X70" i="27"/>
  <c r="X71" i="27"/>
  <c r="X72" i="27"/>
  <c r="X73" i="27"/>
  <c r="X74" i="27"/>
  <c r="X75" i="27"/>
  <c r="X76" i="27"/>
  <c r="X77" i="27"/>
  <c r="X78" i="27"/>
  <c r="X79" i="27"/>
  <c r="X80" i="27"/>
  <c r="X81" i="27"/>
  <c r="X82" i="27"/>
  <c r="X83" i="27"/>
  <c r="X84" i="27"/>
  <c r="X85" i="27"/>
  <c r="X86" i="27"/>
  <c r="X87" i="27"/>
  <c r="X88" i="27"/>
  <c r="X89" i="27"/>
  <c r="X90" i="27"/>
  <c r="X91" i="27"/>
  <c r="X92" i="27"/>
  <c r="X93" i="27"/>
  <c r="X94" i="27"/>
  <c r="X95" i="27"/>
  <c r="X96" i="27"/>
  <c r="X97" i="27"/>
  <c r="X98" i="27"/>
  <c r="X99" i="27"/>
  <c r="X100" i="27"/>
  <c r="X101" i="27"/>
  <c r="X102" i="27"/>
  <c r="X103" i="27"/>
  <c r="X104" i="27"/>
  <c r="X105" i="27"/>
  <c r="X106" i="27"/>
  <c r="X107" i="27"/>
  <c r="X108" i="27"/>
  <c r="X109" i="27"/>
  <c r="X110" i="27"/>
  <c r="X111" i="27"/>
  <c r="X112" i="27"/>
  <c r="X113" i="27"/>
  <c r="X114" i="27"/>
  <c r="X115" i="27"/>
  <c r="X116" i="27"/>
  <c r="X117" i="27"/>
  <c r="X118" i="27"/>
  <c r="X119" i="27"/>
  <c r="G46"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H46" i="27"/>
  <c r="C47" i="27"/>
  <c r="D47" i="27"/>
  <c r="E47" i="27"/>
  <c r="F47" i="27"/>
  <c r="G47" i="27"/>
  <c r="H47" i="27"/>
  <c r="C48" i="27"/>
  <c r="D48" i="27"/>
  <c r="E48" i="27"/>
  <c r="F48" i="27"/>
  <c r="G48" i="27"/>
  <c r="H48" i="27"/>
  <c r="C49" i="27"/>
  <c r="D49" i="27"/>
  <c r="E49" i="27"/>
  <c r="F49" i="27"/>
  <c r="G49" i="27"/>
  <c r="H49" i="27"/>
  <c r="D50" i="27"/>
  <c r="E50" i="27"/>
  <c r="G50" i="27"/>
  <c r="H50" i="27"/>
  <c r="C51" i="27"/>
  <c r="D51" i="27"/>
  <c r="E51" i="27"/>
  <c r="F51" i="27"/>
  <c r="G51" i="27"/>
  <c r="H51" i="27"/>
  <c r="C52" i="27"/>
  <c r="D52" i="27"/>
  <c r="E52" i="27"/>
  <c r="F52" i="27"/>
  <c r="G52" i="27"/>
  <c r="H52" i="27"/>
  <c r="C53" i="27"/>
  <c r="D53" i="27"/>
  <c r="E53" i="27"/>
  <c r="F53" i="27"/>
  <c r="G53" i="27"/>
  <c r="H53" i="27"/>
  <c r="C54" i="27"/>
  <c r="D54" i="27"/>
  <c r="E54" i="27"/>
  <c r="F54" i="27"/>
  <c r="G54" i="27"/>
  <c r="H54" i="27"/>
  <c r="C55" i="27"/>
  <c r="D55" i="27"/>
  <c r="E55" i="27"/>
  <c r="F55" i="27"/>
  <c r="G55" i="27"/>
  <c r="H55" i="27"/>
  <c r="C56" i="27"/>
  <c r="D56" i="27"/>
  <c r="E56" i="27"/>
  <c r="F56" i="27"/>
  <c r="G56" i="27"/>
  <c r="H56" i="27"/>
  <c r="C57" i="27"/>
  <c r="D57" i="27"/>
  <c r="E57" i="27"/>
  <c r="F57" i="27"/>
  <c r="G57" i="27"/>
  <c r="H57" i="27"/>
  <c r="C45" i="27"/>
  <c r="E45" i="27"/>
  <c r="F45" i="27"/>
  <c r="G45" i="27"/>
  <c r="H45" i="27"/>
  <c r="D45" i="27"/>
  <c r="H58" i="27"/>
  <c r="G58" i="27"/>
  <c r="F58" i="27"/>
  <c r="E58" i="27"/>
  <c r="D58" i="27"/>
  <c r="CK23" i="27"/>
  <c r="CK24" i="27"/>
  <c r="CK25" i="27"/>
  <c r="CK26" i="27"/>
  <c r="CK27" i="27"/>
  <c r="CK28" i="27"/>
  <c r="CK29" i="27"/>
  <c r="CK22" i="27"/>
  <c r="CJ26" i="27"/>
  <c r="CJ27" i="27"/>
  <c r="CJ28" i="27"/>
  <c r="CJ29" i="27"/>
  <c r="B38" i="27"/>
  <c r="B37" i="27"/>
  <c r="B36" i="27"/>
  <c r="B35" i="27"/>
  <c r="B34" i="27"/>
  <c r="B33" i="27"/>
  <c r="B32" i="27"/>
  <c r="B31" i="27"/>
  <c r="B30" i="27"/>
  <c r="B29" i="27"/>
  <c r="B28" i="27"/>
  <c r="B27" i="27"/>
  <c r="B26" i="27"/>
  <c r="C56" i="25"/>
  <c r="C53" i="25"/>
  <c r="C54" i="25"/>
  <c r="C55" i="25"/>
  <c r="Q24" i="27"/>
  <c r="AE24" i="27"/>
  <c r="Q23" i="27"/>
  <c r="AE23" i="27"/>
  <c r="Q22" i="27"/>
  <c r="AE22" i="27"/>
  <c r="Q26" i="27"/>
  <c r="AE26" i="27"/>
  <c r="Q27" i="27"/>
  <c r="AE27" i="27"/>
  <c r="Q28" i="27"/>
  <c r="AE28" i="27"/>
  <c r="Q29" i="27"/>
  <c r="AE29" i="27"/>
  <c r="Q30" i="27"/>
  <c r="AE30" i="27"/>
  <c r="Q31" i="27"/>
  <c r="AE31" i="27"/>
  <c r="Q32" i="27"/>
  <c r="AE32" i="27"/>
  <c r="Q33" i="27"/>
  <c r="AE33" i="27"/>
  <c r="Q34" i="27"/>
  <c r="AE34" i="27"/>
  <c r="Q35" i="27"/>
  <c r="AE35" i="27"/>
  <c r="Q36" i="27"/>
  <c r="AE36" i="27"/>
  <c r="Q25" i="27"/>
  <c r="AE25" i="27"/>
  <c r="C71" i="25"/>
  <c r="BJ80" i="27"/>
  <c r="CG22" i="27"/>
  <c r="BT22" i="27"/>
  <c r="CH23" i="27"/>
  <c r="BT23" i="27"/>
  <c r="CH24" i="27"/>
  <c r="CH25" i="27"/>
  <c r="CH26" i="27"/>
  <c r="BT26" i="27"/>
  <c r="CH27" i="27"/>
  <c r="BT27" i="27"/>
  <c r="CH28" i="27"/>
  <c r="BT28" i="27"/>
  <c r="CH29" i="27"/>
  <c r="CH30" i="27"/>
  <c r="CH31" i="27"/>
  <c r="BT31" i="27"/>
  <c r="CH32" i="27"/>
  <c r="BJ26" i="27"/>
  <c r="CF27" i="27"/>
  <c r="BJ27" i="27"/>
  <c r="CF28" i="27"/>
  <c r="CF26" i="27"/>
  <c r="CF25" i="27"/>
  <c r="BJ23" i="27"/>
  <c r="CF24" i="27"/>
  <c r="BJ22" i="27"/>
  <c r="CF23" i="27"/>
  <c r="BJ21" i="27"/>
  <c r="CF22" i="27"/>
  <c r="BJ28" i="27"/>
  <c r="B57" i="27"/>
  <c r="B56" i="27"/>
  <c r="B55" i="27"/>
  <c r="B54" i="27"/>
  <c r="B53" i="27"/>
  <c r="B52" i="27"/>
  <c r="B51" i="27"/>
  <c r="B50" i="27"/>
  <c r="B49" i="27"/>
  <c r="B48" i="27"/>
  <c r="B47" i="27"/>
  <c r="B46" i="27"/>
  <c r="B45" i="27"/>
  <c r="BT21" i="27"/>
  <c r="CH22" i="27"/>
  <c r="C12" i="27"/>
  <c r="AF57" i="27"/>
  <c r="BT81" i="27"/>
  <c r="CI23" i="27"/>
  <c r="AF58" i="27"/>
  <c r="BT82" i="27"/>
  <c r="CI24" i="27"/>
  <c r="CI25" i="27"/>
  <c r="CI26" i="27"/>
  <c r="AF56" i="27"/>
  <c r="BT80" i="27"/>
  <c r="CI22" i="27"/>
  <c r="BT32" i="27"/>
  <c r="CH33" i="27"/>
  <c r="BT33" i="27"/>
  <c r="CH34" i="27"/>
  <c r="CH35" i="27"/>
  <c r="CH36" i="27"/>
  <c r="BT36" i="27"/>
  <c r="CH37" i="27"/>
  <c r="BT37" i="27"/>
  <c r="CH38" i="27"/>
  <c r="BT38" i="27"/>
  <c r="CH39" i="27"/>
  <c r="CH40" i="27"/>
  <c r="CH41" i="27"/>
  <c r="BT41" i="27"/>
  <c r="CH42" i="27"/>
  <c r="BT42" i="27"/>
  <c r="CH43" i="27"/>
  <c r="BT43" i="27"/>
  <c r="CH44" i="27"/>
  <c r="CH45" i="27"/>
  <c r="CH46" i="27"/>
  <c r="BT46" i="27"/>
  <c r="CH47" i="27"/>
  <c r="BT47" i="27"/>
  <c r="CH48" i="27"/>
  <c r="BT48" i="27"/>
  <c r="CH49" i="27"/>
  <c r="CH50" i="27"/>
  <c r="CH51" i="27"/>
  <c r="BT51" i="27"/>
  <c r="CH52" i="27"/>
  <c r="BT52" i="27"/>
  <c r="CH53" i="27"/>
  <c r="BT53" i="27"/>
  <c r="CH54" i="27"/>
  <c r="CH55" i="27"/>
  <c r="CH56" i="27"/>
  <c r="BT56" i="27"/>
  <c r="CH57" i="27"/>
  <c r="BT57" i="27"/>
  <c r="CH58" i="27"/>
  <c r="BT58" i="27"/>
  <c r="CH59" i="27"/>
  <c r="CH60" i="27"/>
  <c r="CH61" i="27"/>
  <c r="BT61" i="27"/>
  <c r="CH62" i="27"/>
  <c r="BT62" i="27"/>
  <c r="CH63" i="27"/>
  <c r="BT63" i="27"/>
  <c r="CH64" i="27"/>
  <c r="CH65" i="27"/>
  <c r="CH66" i="27"/>
  <c r="BT66" i="27"/>
  <c r="CH67" i="27"/>
  <c r="BT67" i="27"/>
  <c r="CH68" i="27"/>
  <c r="BT68" i="27"/>
  <c r="CH69" i="27"/>
  <c r="CH70" i="27"/>
  <c r="CH71" i="27"/>
  <c r="BT71" i="27"/>
  <c r="CH72" i="27"/>
  <c r="BT72" i="27"/>
  <c r="CH73" i="27"/>
  <c r="BT73" i="27"/>
  <c r="CH74" i="27"/>
  <c r="CH75" i="27"/>
  <c r="CH76" i="27"/>
  <c r="CD23" i="27"/>
  <c r="CD24" i="27"/>
  <c r="CD25" i="27"/>
  <c r="CD26" i="27"/>
  <c r="CD27" i="27"/>
  <c r="CD28" i="27"/>
  <c r="CD29" i="27"/>
  <c r="CD30" i="27"/>
  <c r="CD31" i="27"/>
  <c r="CD32" i="27"/>
  <c r="CD33" i="27"/>
  <c r="CD34" i="27"/>
  <c r="CD35" i="27"/>
  <c r="CD36" i="27"/>
  <c r="CD37" i="27"/>
  <c r="CD38" i="27"/>
  <c r="CD39" i="27"/>
  <c r="CD40" i="27"/>
  <c r="CD41" i="27"/>
  <c r="CD42" i="27"/>
  <c r="CD43" i="27"/>
  <c r="CD44" i="27"/>
  <c r="CD45" i="27"/>
  <c r="CD46" i="27"/>
  <c r="CD47" i="27"/>
  <c r="CD48" i="27"/>
  <c r="CD49" i="27"/>
  <c r="CD50" i="27"/>
  <c r="CD51" i="27"/>
  <c r="CD52" i="27"/>
  <c r="CD53" i="27"/>
  <c r="CD54" i="27"/>
  <c r="CD55" i="27"/>
  <c r="CD56" i="27"/>
  <c r="CD57" i="27"/>
  <c r="CD58" i="27"/>
  <c r="CD59" i="27"/>
  <c r="CD60" i="27"/>
  <c r="CD61" i="27"/>
  <c r="CD62" i="27"/>
  <c r="CD63" i="27"/>
  <c r="CD64" i="27"/>
  <c r="CD65" i="27"/>
  <c r="CD66" i="27"/>
  <c r="CD67" i="27"/>
  <c r="CD68" i="27"/>
  <c r="CD69" i="27"/>
  <c r="CD70" i="27"/>
  <c r="CD71" i="27"/>
  <c r="CD72" i="27"/>
  <c r="CD73" i="27"/>
  <c r="CD74" i="27"/>
  <c r="CD75" i="27"/>
  <c r="CD76" i="27"/>
  <c r="CD77" i="27"/>
  <c r="CD78" i="27"/>
  <c r="CD79" i="27"/>
  <c r="CD80" i="27"/>
  <c r="CD81" i="27"/>
  <c r="CD82" i="27"/>
  <c r="CD83" i="27"/>
  <c r="CD84" i="27"/>
  <c r="CD85" i="27"/>
  <c r="CD86" i="27"/>
  <c r="CD87" i="27"/>
  <c r="CD88" i="27"/>
  <c r="CD89" i="27"/>
  <c r="CD90" i="27"/>
  <c r="CD91" i="27"/>
  <c r="CD92" i="27"/>
  <c r="CD93" i="27"/>
  <c r="CD94" i="27"/>
  <c r="CD95" i="27"/>
  <c r="CD96" i="27"/>
  <c r="CD97" i="27"/>
  <c r="CD98" i="27"/>
  <c r="CD99" i="27"/>
  <c r="CD100" i="27"/>
  <c r="CD101" i="27"/>
  <c r="CD102" i="27"/>
  <c r="CD103" i="27"/>
  <c r="CD104" i="27"/>
  <c r="CD105" i="27"/>
  <c r="CD106" i="27"/>
  <c r="CD107" i="27"/>
  <c r="CD108" i="27"/>
  <c r="CD109" i="27"/>
  <c r="CD110" i="27"/>
  <c r="CD111" i="27"/>
  <c r="CD112" i="27"/>
  <c r="CD113" i="27"/>
  <c r="CD114" i="27"/>
  <c r="CD115" i="27"/>
  <c r="CD116" i="27"/>
  <c r="CD117" i="27"/>
  <c r="CD118" i="27"/>
  <c r="CD22" i="27"/>
  <c r="D59" i="27"/>
  <c r="BT102" i="27"/>
  <c r="BS102" i="27"/>
  <c r="Q58" i="27"/>
  <c r="AE58" i="27"/>
  <c r="Q57" i="27"/>
  <c r="AE57" i="27"/>
  <c r="Q56" i="27"/>
  <c r="AE56" i="27"/>
  <c r="BI102" i="27"/>
  <c r="BJ102" i="27"/>
  <c r="BJ82" i="27"/>
  <c r="BJ81" i="27"/>
  <c r="BJ71" i="27"/>
  <c r="CF72" i="27"/>
  <c r="BJ72" i="27"/>
  <c r="CF73" i="27"/>
  <c r="BJ73" i="27"/>
  <c r="CF74" i="27"/>
  <c r="CF75" i="27"/>
  <c r="CF76" i="27"/>
  <c r="BJ68" i="27"/>
  <c r="BJ67" i="27"/>
  <c r="BJ66" i="27"/>
  <c r="BJ63" i="27"/>
  <c r="BJ62" i="27"/>
  <c r="BJ61" i="27"/>
  <c r="BJ58" i="27"/>
  <c r="BJ57" i="27"/>
  <c r="BJ56" i="27"/>
  <c r="BJ53" i="27"/>
  <c r="BJ52" i="27"/>
  <c r="BJ51" i="27"/>
  <c r="BJ48" i="27"/>
  <c r="BJ47" i="27"/>
  <c r="BJ46" i="27"/>
  <c r="BJ43" i="27"/>
  <c r="BJ42" i="27"/>
  <c r="BJ41" i="27"/>
  <c r="BJ38" i="27"/>
  <c r="BJ37" i="27"/>
  <c r="BJ36" i="27"/>
  <c r="BJ33" i="27"/>
  <c r="BJ32" i="27"/>
  <c r="BJ31" i="27"/>
  <c r="BW22" i="27"/>
  <c r="Y120" i="27"/>
  <c r="X120" i="27"/>
  <c r="W120" i="27"/>
  <c r="V120" i="27"/>
  <c r="U120" i="27"/>
  <c r="Y22" i="27"/>
  <c r="X22" i="27"/>
  <c r="W22" i="27"/>
  <c r="V22" i="27"/>
  <c r="U22" i="27"/>
  <c r="K120" i="27"/>
  <c r="L120" i="27"/>
  <c r="M120" i="27"/>
  <c r="N120" i="27"/>
  <c r="O120" i="27"/>
  <c r="B15" i="27"/>
  <c r="H19" i="7"/>
  <c r="C57" i="25"/>
  <c r="C58" i="25"/>
  <c r="C59" i="25"/>
  <c r="C60" i="25"/>
  <c r="C61" i="25"/>
  <c r="C63" i="25"/>
  <c r="C64" i="25"/>
  <c r="C65" i="25"/>
  <c r="C66" i="25"/>
  <c r="C67" i="25"/>
  <c r="C68" i="25"/>
  <c r="C69" i="25"/>
  <c r="C70" i="25"/>
  <c r="C72" i="25"/>
  <c r="C76" i="25"/>
  <c r="CF71" i="27"/>
  <c r="CF70" i="27"/>
  <c r="CF69" i="27"/>
  <c r="CF68" i="27"/>
  <c r="CF67" i="27"/>
  <c r="CF66" i="27"/>
  <c r="CF65" i="27"/>
  <c r="CF64" i="27"/>
  <c r="CF63" i="27"/>
  <c r="CF62" i="27"/>
  <c r="CF61" i="27"/>
  <c r="CF60" i="27"/>
  <c r="CF59" i="27"/>
  <c r="CF58" i="27"/>
  <c r="CF57" i="27"/>
  <c r="Q54" i="27"/>
  <c r="CF56" i="27"/>
  <c r="Q53" i="27"/>
  <c r="CF55" i="27"/>
  <c r="Q52" i="27"/>
  <c r="CF54" i="27"/>
  <c r="Q51" i="27"/>
  <c r="CF53" i="27"/>
  <c r="Q50" i="27"/>
  <c r="CF52" i="27"/>
  <c r="Q49" i="27"/>
  <c r="CF51" i="27"/>
  <c r="Q48" i="27"/>
  <c r="CF50" i="27"/>
  <c r="Q47" i="27"/>
  <c r="CF49" i="27"/>
  <c r="Q46" i="27"/>
  <c r="CF48" i="27"/>
  <c r="Q45" i="27"/>
  <c r="CF47" i="27"/>
  <c r="Q44" i="27"/>
  <c r="CF46" i="27"/>
  <c r="Q43" i="27"/>
  <c r="CF45" i="27"/>
  <c r="Q42" i="27"/>
  <c r="CF44" i="27"/>
  <c r="Q41" i="27"/>
  <c r="CF43" i="27"/>
  <c r="Q40" i="27"/>
  <c r="CF42" i="27"/>
  <c r="Q39" i="27"/>
  <c r="CF41" i="27"/>
  <c r="Q38" i="27"/>
  <c r="CF40" i="27"/>
  <c r="Q37" i="27"/>
  <c r="CF39" i="27"/>
  <c r="CF38" i="27"/>
  <c r="CF37" i="27"/>
  <c r="CF36" i="27"/>
  <c r="CF35" i="27"/>
  <c r="CF34" i="27"/>
  <c r="CF33" i="27"/>
  <c r="CF32" i="27"/>
  <c r="CF31" i="27"/>
  <c r="CF30" i="27"/>
  <c r="CF29" i="27"/>
  <c r="CG26" i="27"/>
  <c r="CG25" i="27"/>
  <c r="CG24" i="27"/>
  <c r="CG23" i="27"/>
  <c r="BY22" i="27"/>
  <c r="BX22" i="27"/>
  <c r="CK20" i="27"/>
  <c r="CJ20" i="27"/>
  <c r="CI20" i="27"/>
  <c r="CH20" i="27"/>
  <c r="CG20" i="27"/>
  <c r="CF20" i="27"/>
  <c r="CE20" i="27"/>
  <c r="CD20" i="27"/>
  <c r="CC20" i="27"/>
  <c r="CB20" i="27"/>
  <c r="CA20" i="27"/>
  <c r="BZ20" i="27"/>
  <c r="BY20" i="27"/>
  <c r="BX20" i="27"/>
  <c r="BW20" i="27"/>
  <c r="CB19" i="27"/>
  <c r="BW18" i="27"/>
  <c r="BW17" i="27"/>
  <c r="C11" i="27"/>
  <c r="K22" i="27"/>
  <c r="L22" i="27"/>
  <c r="M22" i="27"/>
  <c r="N22" i="27"/>
  <c r="O22" i="27"/>
  <c r="AD86" i="25"/>
  <c r="AD85" i="25"/>
  <c r="F47" i="25"/>
  <c r="F71" i="25"/>
  <c r="E47" i="25"/>
  <c r="E71" i="25"/>
  <c r="D47" i="25"/>
  <c r="D71" i="25"/>
  <c r="D72" i="25"/>
  <c r="D67" i="25"/>
  <c r="AD26" i="25"/>
  <c r="AD27" i="25"/>
  <c r="D63" i="25"/>
  <c r="D64" i="25"/>
  <c r="D65" i="25"/>
  <c r="D66" i="25"/>
  <c r="D68" i="25"/>
  <c r="D69" i="25"/>
  <c r="D70" i="25"/>
  <c r="D73" i="25"/>
  <c r="D74" i="25"/>
  <c r="X58" i="25"/>
  <c r="AA58" i="25"/>
  <c r="AD51" i="25"/>
  <c r="AD52" i="25"/>
  <c r="AD53" i="25"/>
  <c r="AD54" i="25"/>
  <c r="AD55" i="25"/>
  <c r="AD56" i="25"/>
  <c r="AD57" i="25"/>
  <c r="AD29" i="25"/>
  <c r="AD30" i="25"/>
  <c r="AD31" i="25"/>
  <c r="AD32" i="25"/>
  <c r="AD33" i="25"/>
  <c r="AD34" i="25"/>
  <c r="AD35" i="25"/>
  <c r="AD36" i="25"/>
  <c r="AD37" i="25"/>
  <c r="AD38" i="25"/>
  <c r="AD39" i="25"/>
  <c r="AD40" i="25"/>
  <c r="AD41" i="25"/>
  <c r="AD42" i="25"/>
  <c r="AD43" i="25"/>
  <c r="AD44" i="25"/>
  <c r="AD45" i="25"/>
  <c r="AD46" i="25"/>
  <c r="AD47" i="25"/>
  <c r="AD48" i="25"/>
  <c r="AD28" i="25"/>
  <c r="AD50" i="25"/>
  <c r="AE58" i="25"/>
  <c r="AD84" i="25"/>
  <c r="G74" i="25"/>
  <c r="F74" i="25"/>
  <c r="E74" i="25"/>
  <c r="H73" i="25"/>
  <c r="G73" i="25"/>
  <c r="F73" i="25"/>
  <c r="E73" i="25"/>
  <c r="F72" i="25"/>
  <c r="E72" i="25"/>
  <c r="F70" i="25"/>
  <c r="E70" i="25"/>
  <c r="F69" i="25"/>
  <c r="E69" i="25"/>
  <c r="F68" i="25"/>
  <c r="E68" i="25"/>
  <c r="F67" i="25"/>
  <c r="E67" i="25"/>
  <c r="F66" i="25"/>
  <c r="E66" i="25"/>
  <c r="F65" i="25"/>
  <c r="E65" i="25"/>
  <c r="F64" i="25"/>
  <c r="E64" i="25"/>
  <c r="F63" i="25"/>
  <c r="E63" i="25"/>
  <c r="Q10" i="37"/>
  <c r="Q15" i="37"/>
  <c r="Q16" i="37"/>
  <c r="Q17" i="37"/>
  <c r="Q18" i="37"/>
  <c r="F25" i="37"/>
</calcChain>
</file>

<file path=xl/comments1.xml><?xml version="1.0" encoding="utf-8"?>
<comments xmlns="http://schemas.openxmlformats.org/spreadsheetml/2006/main">
  <authors>
    <author>Bobby Booshay</author>
  </authors>
  <commentList>
    <comment ref="AF56" authorId="0" shapeId="0">
      <text>
        <r>
          <rPr>
            <b/>
            <sz val="9"/>
            <color indexed="81"/>
            <rFont val="Tahoma"/>
            <family val="2"/>
          </rPr>
          <t>Mathematical Consulting:</t>
        </r>
        <r>
          <rPr>
            <sz val="9"/>
            <color indexed="81"/>
            <rFont val="Tahoma"/>
            <family val="2"/>
          </rPr>
          <t xml:space="preserve">
Triggers bonus and the bonus is a guaranteed win; however does not pay a scatter award.</t>
        </r>
      </text>
    </comment>
  </commentList>
</comments>
</file>

<file path=xl/comments2.xml><?xml version="1.0" encoding="utf-8"?>
<comments xmlns="http://schemas.openxmlformats.org/spreadsheetml/2006/main">
  <authors>
    <author>Bobby Booshay</author>
  </authors>
  <commentList>
    <comment ref="C30" authorId="0" shapeId="0">
      <text>
        <r>
          <rPr>
            <b/>
            <sz val="9"/>
            <color indexed="81"/>
            <rFont val="Tahoma"/>
            <family val="2"/>
          </rPr>
          <t>Mathematical Consulting:</t>
        </r>
        <r>
          <rPr>
            <sz val="9"/>
            <color indexed="81"/>
            <rFont val="Tahoma"/>
            <family val="2"/>
          </rPr>
          <t xml:space="preserve">
In credits.</t>
        </r>
      </text>
    </comment>
  </commentList>
</comments>
</file>

<file path=xl/comments3.xml><?xml version="1.0" encoding="utf-8"?>
<comments xmlns="http://schemas.openxmlformats.org/spreadsheetml/2006/main">
  <authors>
    <author>Christopher Kanis</author>
  </authors>
  <commentList>
    <comment ref="Z23" authorId="0" shapeId="0">
      <text>
        <r>
          <rPr>
            <b/>
            <sz val="9"/>
            <color indexed="81"/>
            <rFont val="Tahoma"/>
            <family val="2"/>
            <charset val="238"/>
          </rPr>
          <t>Mathematical Consulting:</t>
        </r>
        <r>
          <rPr>
            <sz val="9"/>
            <color indexed="81"/>
            <rFont val="Tahoma"/>
            <family val="2"/>
            <charset val="238"/>
          </rPr>
          <t xml:space="preserve">
Minus Hits zero as the WILD pays are not conflicting with the other line pays.</t>
        </r>
      </text>
    </comment>
  </commentList>
</comments>
</file>

<file path=xl/comments4.xml><?xml version="1.0" encoding="utf-8"?>
<comments xmlns="http://schemas.openxmlformats.org/spreadsheetml/2006/main">
  <authors>
    <author>Mathematical Consulting</author>
  </authors>
  <commentList>
    <comment ref="B8" authorId="0" shapeId="0">
      <text>
        <r>
          <rPr>
            <b/>
            <sz val="9"/>
            <color indexed="81"/>
            <rFont val="Tahoma"/>
            <family val="2"/>
          </rPr>
          <t>Mathematical Consulting:</t>
        </r>
        <r>
          <rPr>
            <sz val="9"/>
            <color indexed="81"/>
            <rFont val="Tahoma"/>
            <family val="2"/>
          </rPr>
          <t xml:space="preserve">
From provided "PAGCOR Technical Standards For Electronic Gaming Machines Version: 1.0"
Release Date: December 2013. 
 - 3.4.1.(b) Software Requirements for Percentage Payout</t>
        </r>
      </text>
    </comment>
  </commentList>
</comments>
</file>

<file path=xl/sharedStrings.xml><?xml version="1.0" encoding="utf-8"?>
<sst xmlns="http://schemas.openxmlformats.org/spreadsheetml/2006/main" count="2657" uniqueCount="670">
  <si>
    <t>Minimum</t>
  </si>
  <si>
    <t>Maximum</t>
  </si>
  <si>
    <t>Instructions:</t>
  </si>
  <si>
    <t>Details</t>
  </si>
  <si>
    <t xml:space="preserve">All pays shown are multipliers per credit bet. </t>
  </si>
  <si>
    <t>Only the highest prize is paid per combination.</t>
  </si>
  <si>
    <t>Revision History</t>
  </si>
  <si>
    <t>Version</t>
  </si>
  <si>
    <t>Date Modified</t>
  </si>
  <si>
    <t>REVISION HISTORY</t>
  </si>
  <si>
    <t>DESIGN TAB</t>
  </si>
  <si>
    <t>Odds 1 in X:</t>
  </si>
  <si>
    <t>Odds of Max Award Bound</t>
  </si>
  <si>
    <t>SUMMARY</t>
  </si>
  <si>
    <t>Mathematical Consulting, LLC.</t>
  </si>
  <si>
    <t>BASE GAME</t>
  </si>
  <si>
    <t>Trigger Event:</t>
  </si>
  <si>
    <t>BONUS</t>
  </si>
  <si>
    <t>GAME RULES</t>
  </si>
  <si>
    <t>NAME: Jackpot Progressive</t>
  </si>
  <si>
    <t>This worksheet is included to define Game Design parameters not included in the Math but used to generate this PARSHEET and determine the simulation code needed to complete this project.</t>
  </si>
  <si>
    <t>RTP Bounds for REGULATION/JURISDICTIONS</t>
  </si>
  <si>
    <t>Overall Game Summary</t>
  </si>
  <si>
    <t>PARSHEET Statistics which are used for Regulatory Review at a test lab or in the field.</t>
  </si>
  <si>
    <t>This information will be used to reconsile the lab report against the PARSHEET.</t>
  </si>
  <si>
    <t>PARSHEET ID:</t>
  </si>
  <si>
    <t xml:space="preserve">PAYTABLE ID: </t>
  </si>
  <si>
    <t>GAME NAME:</t>
  </si>
  <si>
    <t>RTP BREAKDOWN</t>
  </si>
  <si>
    <t>Game Component</t>
  </si>
  <si>
    <t>Jurisdictional Information for Testers/Regulators:</t>
  </si>
  <si>
    <t>Top Line Award:</t>
  </si>
  <si>
    <t>Odds of Max Line Award:</t>
  </si>
  <si>
    <t>Top Scatter Award:</t>
  </si>
  <si>
    <t>Odds of Max Scatter Award:</t>
  </si>
  <si>
    <t>Data Tab</t>
  </si>
  <si>
    <t>Data Inputs from/for software development</t>
  </si>
  <si>
    <t>Not a game feature.</t>
  </si>
  <si>
    <t>This is a tab consisting of all hard coded pays and weights in the game, also re-referenced in each corresponding tab.</t>
  </si>
  <si>
    <t>These are the values that should be used in the Gaming software.</t>
  </si>
  <si>
    <t>Also, they should only be modified from this page or links and referenced in the other tabs will be broken.</t>
  </si>
  <si>
    <t>Simulation Use Only:</t>
  </si>
  <si>
    <t>MAXLINES:</t>
  </si>
  <si>
    <t xml:space="preserve">MAXTOTALBET: </t>
  </si>
  <si>
    <t>Columns</t>
  </si>
  <si>
    <t>Rows</t>
  </si>
  <si>
    <t>BASE PAYTABLE</t>
  </si>
  <si>
    <t>BONUS PAYTABLE/WEIGHTS</t>
  </si>
  <si>
    <t>LEGEND</t>
  </si>
  <si>
    <t>LINE WIN PAYTABLE</t>
  </si>
  <si>
    <t>Symbol</t>
  </si>
  <si>
    <t>Symbol Distribution</t>
  </si>
  <si>
    <t>Stop</t>
  </si>
  <si>
    <t>Symbol Distribution</t>
  </si>
  <si>
    <t>BASE + SCATTER</t>
  </si>
  <si>
    <t>Bonus</t>
  </si>
  <si>
    <t>Pseudo</t>
  </si>
  <si>
    <t>Symbols</t>
  </si>
  <si>
    <t>Value</t>
  </si>
  <si>
    <t>Abbreviation</t>
  </si>
  <si>
    <t>Definition</t>
  </si>
  <si>
    <t>Reel 1</t>
  </si>
  <si>
    <t>Reel 2</t>
  </si>
  <si>
    <t>Reel 3</t>
  </si>
  <si>
    <t>Reel 4</t>
  </si>
  <si>
    <t>Reel 5</t>
  </si>
  <si>
    <t>Position</t>
  </si>
  <si>
    <t>Winning Combination</t>
  </si>
  <si>
    <t>Pays</t>
  </si>
  <si>
    <t>Weights</t>
  </si>
  <si>
    <t>Symbol #</t>
  </si>
  <si>
    <t>MinBet</t>
  </si>
  <si>
    <t>MaxBet</t>
  </si>
  <si>
    <t>Lines</t>
  </si>
  <si>
    <t>BGReelWeightsOne</t>
  </si>
  <si>
    <t>FGReelWeightsOne</t>
  </si>
  <si>
    <t>BG Reels</t>
  </si>
  <si>
    <t>BG Reel Weights</t>
  </si>
  <si>
    <t>FG Reels</t>
  </si>
  <si>
    <t>FG Reel Weights</t>
  </si>
  <si>
    <t>BG Pays</t>
  </si>
  <si>
    <t>BG Scatters</t>
  </si>
  <si>
    <t>FG Pays</t>
  </si>
  <si>
    <t>FG Scatters</t>
  </si>
  <si>
    <t>Bonus Pays</t>
  </si>
  <si>
    <t>Bonus Weights</t>
  </si>
  <si>
    <t>Wrap-Around</t>
  </si>
  <si>
    <t>NA</t>
  </si>
  <si>
    <t>WILD1</t>
  </si>
  <si>
    <t>A</t>
  </si>
  <si>
    <t>SYM02</t>
  </si>
  <si>
    <t>Q</t>
  </si>
  <si>
    <t>SYM01</t>
  </si>
  <si>
    <t>K</t>
  </si>
  <si>
    <t>N</t>
  </si>
  <si>
    <t>J</t>
  </si>
  <si>
    <t>SYM03</t>
  </si>
  <si>
    <t>SYM04</t>
  </si>
  <si>
    <t>T</t>
  </si>
  <si>
    <t>ACE</t>
  </si>
  <si>
    <t>KING</t>
  </si>
  <si>
    <t>QUEEN</t>
  </si>
  <si>
    <t>JACK</t>
  </si>
  <si>
    <t>TEN</t>
  </si>
  <si>
    <t>NINE</t>
  </si>
  <si>
    <t>TOTAL STOPS</t>
  </si>
  <si>
    <t>CYCLE</t>
  </si>
  <si>
    <t>SCATTER PAYS/WEIGHTS</t>
  </si>
  <si>
    <t>SCATTER PAYTABLE</t>
  </si>
  <si>
    <t>Scatter</t>
  </si>
  <si>
    <t>BONUS PAYTABLE</t>
  </si>
  <si>
    <t>Feature Details</t>
  </si>
  <si>
    <t>Symbol Frequencies</t>
  </si>
  <si>
    <t>Total</t>
  </si>
  <si>
    <t>Minus</t>
  </si>
  <si>
    <t>Adjusted</t>
  </si>
  <si>
    <t>Line Win</t>
  </si>
  <si>
    <t>Probability</t>
  </si>
  <si>
    <t>Odds</t>
  </si>
  <si>
    <t>EV</t>
  </si>
  <si>
    <t>Statistics</t>
  </si>
  <si>
    <t>RTP</t>
  </si>
  <si>
    <t>Hit Rate</t>
  </si>
  <si>
    <t>Combination</t>
  </si>
  <si>
    <t>Hits</t>
  </si>
  <si>
    <t>of Combo</t>
  </si>
  <si>
    <t>1 in</t>
  </si>
  <si>
    <t>Contribution</t>
  </si>
  <si>
    <t>Line Wins</t>
  </si>
  <si>
    <t>Scatters</t>
  </si>
  <si>
    <t>Line Win Calculations/Summary</t>
  </si>
  <si>
    <t>Standard Symbols</t>
  </si>
  <si>
    <t>W1</t>
  </si>
  <si>
    <t>ANY ~W</t>
  </si>
  <si>
    <t>ANY</t>
  </si>
  <si>
    <t>TOTAL REEL STOPS</t>
  </si>
  <si>
    <t>5 ACES</t>
  </si>
  <si>
    <t>A+W</t>
  </si>
  <si>
    <t>Derived Symbols</t>
  </si>
  <si>
    <t>4 ACES</t>
  </si>
  <si>
    <t>~~(A+W)</t>
  </si>
  <si>
    <t>Derived Symbol Distribution</t>
  </si>
  <si>
    <t>3 ACES</t>
  </si>
  <si>
    <t>5 KINGS</t>
  </si>
  <si>
    <t>K+W</t>
  </si>
  <si>
    <t>4 KINGS</t>
  </si>
  <si>
    <t>~~(K+W)</t>
  </si>
  <si>
    <t>3 KINGS</t>
  </si>
  <si>
    <t>5 QUEENS</t>
  </si>
  <si>
    <t>Q+W</t>
  </si>
  <si>
    <t>4 QUEENS</t>
  </si>
  <si>
    <t>~~(Q+W)</t>
  </si>
  <si>
    <t>3 QUEENS</t>
  </si>
  <si>
    <t>5 JACKS</t>
  </si>
  <si>
    <t>J+W</t>
  </si>
  <si>
    <t>4 JACKS</t>
  </si>
  <si>
    <t>~~(J+W)</t>
  </si>
  <si>
    <t>3 JACKS</t>
  </si>
  <si>
    <t>5 TENS</t>
  </si>
  <si>
    <t>T+W</t>
  </si>
  <si>
    <t>4 TENS</t>
  </si>
  <si>
    <t>~~(T+W)</t>
  </si>
  <si>
    <t>N+W</t>
  </si>
  <si>
    <t>N or WILD</t>
  </si>
  <si>
    <t>3 TENS</t>
  </si>
  <si>
    <t>5 NINES</t>
  </si>
  <si>
    <t>4 NINES</t>
  </si>
  <si>
    <t>~~(N+W)</t>
  </si>
  <si>
    <t>3 NINES</t>
  </si>
  <si>
    <t>Subtotals:</t>
  </si>
  <si>
    <t>~(A+W)</t>
  </si>
  <si>
    <t>~(K+W)</t>
  </si>
  <si>
    <t>~(Q+W)</t>
  </si>
  <si>
    <t>5 SCATTERS</t>
  </si>
  <si>
    <t>SC</t>
  </si>
  <si>
    <t>N/A</t>
  </si>
  <si>
    <t>~(J+W)</t>
  </si>
  <si>
    <t>4 SCATTERS</t>
  </si>
  <si>
    <t>~~SC</t>
  </si>
  <si>
    <t>~(T+W)</t>
  </si>
  <si>
    <t>~(N+W)</t>
  </si>
  <si>
    <t>Any Symbol Except WILD</t>
  </si>
  <si>
    <t>Any Symbol</t>
  </si>
  <si>
    <t>3 SCATTERS</t>
  </si>
  <si>
    <t>~SC</t>
  </si>
  <si>
    <t>Average Bonus</t>
  </si>
  <si>
    <t>Pay</t>
  </si>
  <si>
    <t>Index</t>
  </si>
  <si>
    <t>Awards</t>
  </si>
  <si>
    <t>GAME THEME:</t>
  </si>
  <si>
    <t>0.0.0</t>
  </si>
  <si>
    <t>WILD MULTIPLIER</t>
  </si>
  <si>
    <t># of Wilds</t>
  </si>
  <si>
    <t>Multiplier</t>
  </si>
  <si>
    <t>Detils</t>
  </si>
  <si>
    <t xml:space="preserve">MIN BET PER LINE: </t>
  </si>
  <si>
    <t>MIN LINES:</t>
  </si>
  <si>
    <t>MAX BET PER LINE:</t>
  </si>
  <si>
    <t>86%, 90%, 92%, 95%</t>
  </si>
  <si>
    <t>ALL DENOMINATIONS:</t>
  </si>
  <si>
    <t>ALL RTP CONFIGS:</t>
  </si>
  <si>
    <t>Note Multipliers do not apply to Jackpots</t>
  </si>
  <si>
    <t>FREE GAME</t>
  </si>
  <si>
    <t>X</t>
  </si>
  <si>
    <t>MODE</t>
  </si>
  <si>
    <t>Medium1 (M1)</t>
  </si>
  <si>
    <t>Medium2 (M2)</t>
  </si>
  <si>
    <t>Medium3 (M3)</t>
  </si>
  <si>
    <t>Medium 4 (M4)</t>
  </si>
  <si>
    <t>MINI</t>
  </si>
  <si>
    <t>MINOR</t>
  </si>
  <si>
    <t>MAJOR</t>
  </si>
  <si>
    <t>GRAND</t>
  </si>
  <si>
    <t>TYPE</t>
  </si>
  <si>
    <t>Jackpots Labels</t>
  </si>
  <si>
    <t>Scatter awards pay in addition to line wins and are multiplied by the TOTAL BET.  (TOTAL BET = Lines * Bet Per Line)</t>
  </si>
  <si>
    <t>The Base and Free Game spins pay line wins left to right; only the highest win per payline is awarded.</t>
  </si>
  <si>
    <t>The active Player window consists of 5 reels and 3 rows of visible physical symbols.</t>
  </si>
  <si>
    <t>Upon placing the initial wager the Base Game begins with each of the 5 reels spinning.</t>
  </si>
  <si>
    <t>A Random Number Generator (RNG) will choose an index into a reel strip or table of weights to determine the reel stop the player will see; 3 stops per reel will be visible.</t>
  </si>
  <si>
    <t>The Free Spins CANNOT be retriggered.</t>
  </si>
  <si>
    <t>All active paylines are evaluated and any scatters are tallied; all awards are paid prior to entering another MODE of the game.</t>
  </si>
  <si>
    <t>If 3 or more scattered Free Spin symbols appear on  the screen the Free Game MODE is triggered upon completion of the Base Game.</t>
  </si>
  <si>
    <t>Upon entering the Free Game MODE the Player Choice is provided allowing for an option of either:</t>
  </si>
  <si>
    <t>FREE SPINS FEATURE</t>
  </si>
  <si>
    <t>BONUS FEATURE</t>
  </si>
  <si>
    <t>JACKPOT FEATURE (PROGRESSIVE)</t>
  </si>
  <si>
    <t>Triggers Bonus Shuffle/Match game which awards a credit prize or trigger/award a Progressive Jackpot</t>
  </si>
  <si>
    <t>M1</t>
  </si>
  <si>
    <t>M2</t>
  </si>
  <si>
    <t>M3</t>
  </si>
  <si>
    <t>M4</t>
  </si>
  <si>
    <t>SYM05</t>
  </si>
  <si>
    <t>SYM06</t>
  </si>
  <si>
    <t>SYM07</t>
  </si>
  <si>
    <t>SYM08</t>
  </si>
  <si>
    <t>SYM09</t>
  </si>
  <si>
    <t>SYM10</t>
  </si>
  <si>
    <t>FS</t>
  </si>
  <si>
    <t>Items</t>
  </si>
  <si>
    <t>Shuffled</t>
  </si>
  <si>
    <t>BASE GAME REEL STRIP SUMMARY</t>
  </si>
  <si>
    <t>BASE GAME REEL STRIPS</t>
  </si>
  <si>
    <t>FREE GAME REEL STRIPS</t>
  </si>
  <si>
    <t>FREE SPINS PAYTABLE</t>
  </si>
  <si>
    <t>FREE SPINS + SCATTER</t>
  </si>
  <si>
    <t>SIMULATION PSEUDO - REEL STRIPS (BASE GAME)</t>
  </si>
  <si>
    <t>BG STRIPS</t>
  </si>
  <si>
    <t>BG PAYS</t>
  </si>
  <si>
    <t>FG STRIPS</t>
  </si>
  <si>
    <t>FG PAYS</t>
  </si>
  <si>
    <t>FREE GAME REEL STRIP SUMMARY</t>
  </si>
  <si>
    <t>Expanding Wild w/JP</t>
  </si>
  <si>
    <t>GCDEXPWDJP0001</t>
  </si>
  <si>
    <t>If 3 or more scattered Bonus symbols appear on the screen the Bonus MODE is triggered, played out, and the remainder of Free Spins are then played out to completion.</t>
  </si>
  <si>
    <t>When all Free Spins are exhausted the game is over.</t>
  </si>
  <si>
    <t>Triggered by 3 or more BONUS symbols during the Free Game MODE.</t>
  </si>
  <si>
    <t>The Bonus Game begins with the Player flipping a coin to determine if the next Bonus Phase will award either a credit Multiplier or a Jackpot.</t>
  </si>
  <si>
    <t>During Bonus Feature the coin flip qualifier must award the set of shuffled items containing the Jackpot symbols MINI, MINOR, MAJOR, GRAND</t>
  </si>
  <si>
    <t>Triggered only during the Bonus Feature when 3 or more scattered Bonus symbols appear (Bonus Feature triggered only from Free Game Feature)</t>
  </si>
  <si>
    <t>Qualifiers:</t>
  </si>
  <si>
    <t>Qualifier:</t>
  </si>
  <si>
    <t>Triggered by 3 or more Free Spin symbols during the Base Game MODE.</t>
  </si>
  <si>
    <t>Play begins with the Player first choosing the initial wager per line and number of active paylines.</t>
  </si>
  <si>
    <t>Secondary Qualifier:</t>
  </si>
  <si>
    <t>Bonus ends after the first match is made and the Player is awarded the associated prize.</t>
  </si>
  <si>
    <t xml:space="preserve">End Game: </t>
  </si>
  <si>
    <t xml:space="preserve"> - Multiplier - Player continuously chooses at least 2 from 8 shuffled items until a match is made awarding a credit award times TOTAL BET.</t>
  </si>
  <si>
    <t>The first match of Jackpot symbols awards the corresponding Jackpot award and the Jackpot Feature ends returning the player to the Free Spins if additional FS are available.</t>
  </si>
  <si>
    <t xml:space="preserve">Wagering: </t>
  </si>
  <si>
    <t xml:space="preserve">Retriggering: </t>
  </si>
  <si>
    <t xml:space="preserve">Player Choice: </t>
  </si>
  <si>
    <t xml:space="preserve">Bonus Trigger: </t>
  </si>
  <si>
    <t>Coin Flip Outcome Determines Prizes To Match:</t>
  </si>
  <si>
    <t xml:space="preserve">Free Game Trigger: </t>
  </si>
  <si>
    <t xml:space="preserve">Evaluation Routine: </t>
  </si>
  <si>
    <t xml:space="preserve"> - 20 Free Spins</t>
  </si>
  <si>
    <t xml:space="preserve"> - 10 Free Spins with 2X Multiplier</t>
  </si>
  <si>
    <t xml:space="preserve"> - 5 Free Spins with 4X Multiplier</t>
  </si>
  <si>
    <t>Options</t>
  </si>
  <si>
    <t xml:space="preserve"> - Jackpot - Player chooses at least 2 from 8 shuffled items from: MINI, MINOR, MAJOR, &amp; GRAND.  Multipliers don't apply to Jackpots, but Jackpots are multiplied by the Free Game initiating wager.
</t>
  </si>
  <si>
    <t>GENERAL</t>
  </si>
  <si>
    <t>FSPIN</t>
  </si>
  <si>
    <t>BN</t>
  </si>
  <si>
    <t>FREE SPIN</t>
  </si>
  <si>
    <t>Free Spins use an alternate reel set.</t>
  </si>
  <si>
    <t>Free Spins are played using the same initial wager and settings as were used in the initiating spin.  Free Spins use an alternate reel set.</t>
  </si>
  <si>
    <t>WILD</t>
  </si>
  <si>
    <t>Scattered FS</t>
  </si>
  <si>
    <t>4 TRIGGERS</t>
  </si>
  <si>
    <t>5 TRIGGERS</t>
  </si>
  <si>
    <t>3 TRIGGERS</t>
  </si>
  <si>
    <t>5 M1</t>
  </si>
  <si>
    <t>4 M1</t>
  </si>
  <si>
    <t>3 M1</t>
  </si>
  <si>
    <t>5 M2</t>
  </si>
  <si>
    <t>5 M3</t>
  </si>
  <si>
    <t>4 M2</t>
  </si>
  <si>
    <t>3 M2</t>
  </si>
  <si>
    <t>4 M3</t>
  </si>
  <si>
    <t>3 M3</t>
  </si>
  <si>
    <t>5 M4</t>
  </si>
  <si>
    <t>4 M4</t>
  </si>
  <si>
    <t>3 M4</t>
  </si>
  <si>
    <t>5 WILD</t>
  </si>
  <si>
    <t>4 WILD</t>
  </si>
  <si>
    <t>3 WILD</t>
  </si>
  <si>
    <t>M1+W</t>
  </si>
  <si>
    <t>M2+W</t>
  </si>
  <si>
    <t>M3+W</t>
  </si>
  <si>
    <t>M4+W</t>
  </si>
  <si>
    <t>~(M1+W)</t>
  </si>
  <si>
    <t>~(M2+W)</t>
  </si>
  <si>
    <t>~(M3+W)</t>
  </si>
  <si>
    <t>~(M4+W)</t>
  </si>
  <si>
    <t>~~(M1+W)</t>
  </si>
  <si>
    <t>~~(M2+W)</t>
  </si>
  <si>
    <t>~~(M3+W)</t>
  </si>
  <si>
    <t>~~(M4+W)</t>
  </si>
  <si>
    <t>TOTAL_OUT:</t>
  </si>
  <si>
    <t>TOTAL_IN:</t>
  </si>
  <si>
    <t xml:space="preserve">RTP: </t>
  </si>
  <si>
    <t>SCREEN VALIDATION</t>
  </si>
  <si>
    <t>Virtual Reel Strips --&gt; to Player Screen</t>
  </si>
  <si>
    <t>Note: this is not what the player sees but instead the virtual stops behind what they see...</t>
  </si>
  <si>
    <t xml:space="preserve">Game: </t>
  </si>
  <si>
    <t>MAPPING VALIDATION</t>
  </si>
  <si>
    <t>Virtual Reel Strips --&gt; to Lines</t>
  </si>
  <si>
    <t xml:space="preserve">Line: </t>
  </si>
  <si>
    <t>Physical Reel Strips --&gt; to Player Screen</t>
  </si>
  <si>
    <t>Note: this IS what the player sees on screen</t>
  </si>
  <si>
    <t>Physical Strips --&gt; to Lines</t>
  </si>
  <si>
    <t>Reel Strip Symbol Counts</t>
  </si>
  <si>
    <t xml:space="preserve">          WILD</t>
  </si>
  <si>
    <t xml:space="preserve">      Medium 1</t>
  </si>
  <si>
    <t xml:space="preserve">      Medium 2</t>
  </si>
  <si>
    <t xml:space="preserve">      Medium 3</t>
  </si>
  <si>
    <t xml:space="preserve">      Medium 4</t>
  </si>
  <si>
    <t xml:space="preserve">           Ace</t>
  </si>
  <si>
    <t xml:space="preserve">          King</t>
  </si>
  <si>
    <t xml:space="preserve">         Queen</t>
  </si>
  <si>
    <t xml:space="preserve">          Jack</t>
  </si>
  <si>
    <t xml:space="preserve">           Ten</t>
  </si>
  <si>
    <t xml:space="preserve">          Nine</t>
  </si>
  <si>
    <t xml:space="preserve">    Free Spins</t>
  </si>
  <si>
    <t xml:space="preserve">         Bonus</t>
  </si>
  <si>
    <t>HITS</t>
  </si>
  <si>
    <t>MODE: BASE GAME</t>
  </si>
  <si>
    <t>SymbolNames</t>
  </si>
  <si>
    <t>---------------------------------------------</t>
  </si>
  <si>
    <t>[0]:</t>
  </si>
  <si>
    <t>[1]:</t>
  </si>
  <si>
    <t>[2]:</t>
  </si>
  <si>
    <t>[5]:</t>
  </si>
  <si>
    <t>[6]:</t>
  </si>
  <si>
    <t>[7]:</t>
  </si>
  <si>
    <t>[10]:</t>
  </si>
  <si>
    <t>[11]:</t>
  </si>
  <si>
    <t>[12]:</t>
  </si>
  <si>
    <t>[15]:</t>
  </si>
  <si>
    <t>[16]:</t>
  </si>
  <si>
    <t>[17]:</t>
  </si>
  <si>
    <t>[20]:</t>
  </si>
  <si>
    <t>[21]:</t>
  </si>
  <si>
    <t>[22]:</t>
  </si>
  <si>
    <t>[25]:</t>
  </si>
  <si>
    <t>[26]:</t>
  </si>
  <si>
    <t>[27]:</t>
  </si>
  <si>
    <t>[30]:</t>
  </si>
  <si>
    <t>[31]:</t>
  </si>
  <si>
    <t>[32]:</t>
  </si>
  <si>
    <t>[35]:</t>
  </si>
  <si>
    <t>[36]:</t>
  </si>
  <si>
    <t>[37]:</t>
  </si>
  <si>
    <t>[40]:</t>
  </si>
  <si>
    <t>[41]:</t>
  </si>
  <si>
    <t>[42]:</t>
  </si>
  <si>
    <t>[45]:</t>
  </si>
  <si>
    <t>[46]:</t>
  </si>
  <si>
    <t>[47]:</t>
  </si>
  <si>
    <t>[50]:</t>
  </si>
  <si>
    <t>[51]:</t>
  </si>
  <si>
    <t>[52]:</t>
  </si>
  <si>
    <t>MODE: FREE GAME</t>
  </si>
  <si>
    <t>[3]:</t>
  </si>
  <si>
    <t>[4]:</t>
  </si>
  <si>
    <t>[8]:</t>
  </si>
  <si>
    <t>[9]:</t>
  </si>
  <si>
    <t>[13]:</t>
  </si>
  <si>
    <t>[14]:</t>
  </si>
  <si>
    <t>FREE GAME DISTRIBUTION</t>
  </si>
  <si>
    <t>Triggered from Base Game</t>
  </si>
  <si>
    <t>FG_Triggers</t>
  </si>
  <si>
    <t>FG_Retriggers</t>
  </si>
  <si>
    <t>FREE SPIN TRIGGER SUMMARY</t>
  </si>
  <si>
    <t xml:space="preserve">[0]: </t>
  </si>
  <si>
    <t xml:space="preserve">[1]: </t>
  </si>
  <si>
    <t>BONUS COUNT DISTRIBUTION</t>
  </si>
  <si>
    <t xml:space="preserve"> Num </t>
  </si>
  <si>
    <t>Occurrences</t>
  </si>
  <si>
    <t>Spots</t>
  </si>
  <si>
    <t>BG</t>
  </si>
  <si>
    <t>FG</t>
  </si>
  <si>
    <t>SCATTER COUNT DISTRIBUTION</t>
  </si>
  <si>
    <t>Paytable</t>
  </si>
  <si>
    <t>Reels</t>
  </si>
  <si>
    <t>Winning</t>
  </si>
  <si>
    <t>Manual</t>
  </si>
  <si>
    <t>MANUAL</t>
  </si>
  <si>
    <t>Difference</t>
  </si>
  <si>
    <t>Manual Hits</t>
  </si>
  <si>
    <t>Winning Combination Symbols</t>
  </si>
  <si>
    <t>FFREE SPIN BONUS TRIGGER - SUMMARY</t>
  </si>
  <si>
    <t>FREE SPIN SCATTER - MANUAL CALCULATIONS</t>
  </si>
  <si>
    <t>Out</t>
  </si>
  <si>
    <t>PROGRAM</t>
  </si>
  <si>
    <t xml:space="preserve">MAX TOTAL BET: </t>
  </si>
  <si>
    <t>Program</t>
  </si>
  <si>
    <t>Source</t>
  </si>
  <si>
    <t>Base Game - Scatters</t>
  </si>
  <si>
    <t>Base Game - Line Wins</t>
  </si>
  <si>
    <t>Initial draft.</t>
  </si>
  <si>
    <t>1.0.0</t>
  </si>
  <si>
    <t>Reel Strips and Pays created.  Manual &amp; Theoretical Program used to generate Base Game line wins and scatters.</t>
  </si>
  <si>
    <t>The full play of the game with Base, Bonus, Free Spins, and Progressive was simulated for each variant.</t>
  </si>
  <si>
    <t>8 Lucky Secrets Variant (Name TBD)</t>
  </si>
  <si>
    <t>Base Game</t>
  </si>
  <si>
    <t>Free Game</t>
  </si>
  <si>
    <t>Progressive</t>
  </si>
  <si>
    <t>Overall</t>
  </si>
  <si>
    <t>All theoretical output is included in blue-shaded text.</t>
  </si>
  <si>
    <t>0 9 8 9 7 9</t>
  </si>
  <si>
    <t>This worksheet utilized theoretical program output to determine jurisdictional statistics for the base game.</t>
  </si>
  <si>
    <t>The program results are also used to validate the manual theoretical statistics.</t>
  </si>
  <si>
    <t>Pays Left to Right (LTR) only.</t>
  </si>
  <si>
    <t>Highest line win paid per line in addition to any scatter pays.</t>
  </si>
  <si>
    <t>Scatters times TOTAL BET = Lines * LineBet</t>
  </si>
  <si>
    <t>Pays and weights are located in the TheoOut worksheet which includes the Theoretical Program output.</t>
  </si>
  <si>
    <t>Minus hits will need to be calculated/modified any time the reel strips, pays, and/or weights change.</t>
  </si>
  <si>
    <t>Should combinations with 2 symbols begin to pay, this worksheet will need a decent amount of modification.</t>
  </si>
  <si>
    <t>The reels spin and then each reel stops and all active lines are evaluated on the visible 3X5 screen in addition to tallying the number of scatters.</t>
  </si>
  <si>
    <t>Cumm</t>
  </si>
  <si>
    <t xml:space="preserve">Pay </t>
  </si>
  <si>
    <t>BASE GAME (SIMULATED)</t>
  </si>
  <si>
    <t>Simulated</t>
  </si>
  <si>
    <t>1.1.0</t>
  </si>
  <si>
    <t>Added Simulated BG.</t>
  </si>
  <si>
    <t>SIIMULATED CYCLE:</t>
  </si>
  <si>
    <t>SIMULATION PROGRAM OUTPUT</t>
  </si>
  <si>
    <t>1.2.0</t>
  </si>
  <si>
    <t>Sum</t>
  </si>
  <si>
    <t>FSPIN PAY/FREQUENCY DISTRIBUTION</t>
  </si>
  <si>
    <t xml:space="preserve">                       BONUS_OUT: </t>
  </si>
  <si>
    <t xml:space="preserve">                        PROG_OUT: </t>
  </si>
  <si>
    <t xml:space="preserve">                       TOTAL_OUT: </t>
  </si>
  <si>
    <t xml:space="preserve">                        TOTAL_IN: </t>
  </si>
  <si>
    <t xml:space="preserve">         BASE + FREE + BONUS RTP: </t>
  </si>
  <si>
    <t xml:space="preserve">  BASE + FREE + BONUS + PROG RTP: </t>
  </si>
  <si>
    <t xml:space="preserve">                     TOTAL_IN_SQ: </t>
  </si>
  <si>
    <t xml:space="preserve">                    TOTAL_OUT_SQ: </t>
  </si>
  <si>
    <t xml:space="preserve">END SIMULATION RESULTS            </t>
  </si>
  <si>
    <t>Best Odds - MAX5:</t>
  </si>
  <si>
    <t>Worst Odds - MIN5:</t>
  </si>
  <si>
    <t>Dice - Sum Distribution (3 Dice):</t>
  </si>
  <si>
    <t>Die 1</t>
  </si>
  <si>
    <t>Die 2</t>
  </si>
  <si>
    <t>Die 3</t>
  </si>
  <si>
    <t>Face Value</t>
  </si>
  <si>
    <t>All PERMUTATIONS OF 3 DICE (MANUAL)</t>
  </si>
  <si>
    <t>TOTAL</t>
  </si>
  <si>
    <t>SUMMARY - 3 DICE DISTRIBUTION</t>
  </si>
  <si>
    <t>(Sum 3 Dice)</t>
  </si>
  <si>
    <t>Counts</t>
  </si>
  <si>
    <t>DISTRIBUTION OF 3 DICE OUTCOMES</t>
  </si>
  <si>
    <t>Progressive Trigger Thresholds</t>
  </si>
  <si>
    <t>Losers</t>
  </si>
  <si>
    <t>DICE THRESHOLDS (BONUS)</t>
  </si>
  <si>
    <t>Sum 3 Dice</t>
  </si>
  <si>
    <t>Threshold</t>
  </si>
  <si>
    <t>Lev el</t>
  </si>
  <si>
    <t>Bet</t>
  </si>
  <si>
    <t>Level</t>
  </si>
  <si>
    <t>3 Dice</t>
  </si>
  <si>
    <t>DICE DISTRIBUTION BY POSITION</t>
  </si>
  <si>
    <t>PROGRESSIVE PAYS</t>
  </si>
  <si>
    <t>Name</t>
  </si>
  <si>
    <t>Progressive Summary</t>
  </si>
  <si>
    <t>If the sum is greater than or equal to the threshold set, the Player wins the appropriate Progressive Jackpot award.  This award is NOT multiplied by any other values.</t>
  </si>
  <si>
    <t>1.3.0</t>
  </si>
  <si>
    <t>Added Dice, Bonus, &amp; Progressive.</t>
  </si>
  <si>
    <t>Validated Simulated BG &amp; FG against Manual BG calculations.</t>
  </si>
  <si>
    <t>During the Bonus Game, if the sum of 3 dice is greater than or equal to the threshold set (based on wager).</t>
  </si>
  <si>
    <t>Once the Progressive Jackpot Game is triggered the Player will be awarded the Progressive Jackpot accordingly based on the sum of the 3 dice from the Bonus Game as well as the Player wager.</t>
  </si>
  <si>
    <t>This is only a theoretical exercise to validate that the outcome of the sum of 3 dice is evenly distributed as this outcome is compared against the Progressive Trigger Threshold(s) which determine if a Progressive has been won.</t>
  </si>
  <si>
    <t>Increments</t>
  </si>
  <si>
    <t>PROGRESSIVE JACKPOT</t>
  </si>
  <si>
    <t>FREE GAME (SIMULATED)</t>
  </si>
  <si>
    <t>EV (PROGRAM)</t>
  </si>
  <si>
    <t>Validation</t>
  </si>
  <si>
    <t>BASE GAME (MANUAL - FOR VALIDATION ONLY)</t>
  </si>
  <si>
    <t>Free Game uses an alternate set of reels from the Base Game.</t>
  </si>
  <si>
    <t>This worksheet utilized theoretical program output to determine jurisdictional statistics for the Base Game.</t>
  </si>
  <si>
    <t>Free Games are played with the same wager as the initiating Base Game spin.</t>
  </si>
  <si>
    <t>Frequency</t>
  </si>
  <si>
    <t># of FREE SPINS</t>
  </si>
  <si>
    <t>FREE SPINS AWARDED</t>
  </si>
  <si>
    <t>SYMBOLS</t>
  </si>
  <si>
    <t>GAME COMPONENT</t>
  </si>
  <si>
    <t>SCATTER</t>
  </si>
  <si>
    <t># of FG</t>
  </si>
  <si>
    <t># of FG Triggered</t>
  </si>
  <si>
    <t>FG Summary (Retriggers)</t>
  </si>
  <si>
    <t>BG Summary (Initial Trigger)</t>
  </si>
  <si>
    <t>Scatter FSPIN</t>
  </si>
  <si>
    <t>Relative Probability</t>
  </si>
  <si>
    <t>Total Probability</t>
  </si>
  <si>
    <t>Average FG (Simulated)</t>
  </si>
  <si>
    <t>Expected FG</t>
  </si>
  <si>
    <t>Free Game - Line Wins</t>
  </si>
  <si>
    <t>Free Game - Scatters</t>
  </si>
  <si>
    <t>Average # of Free Spins (Combined BG/FG)</t>
  </si>
  <si>
    <t>Average # of Free Spins:</t>
  </si>
  <si>
    <t>Bonus (Scatter)</t>
  </si>
  <si>
    <t>Match Game (Consolation)</t>
  </si>
  <si>
    <t xml:space="preserve">Total Progressive RTP (No Inc): </t>
  </si>
  <si>
    <t>Bonus Game RTP:</t>
  </si>
  <si>
    <t>PARSHEET</t>
  </si>
  <si>
    <t>TOTAL OUT</t>
  </si>
  <si>
    <t>BONUS SCATTER COUNT DISTRIBUTION</t>
  </si>
  <si>
    <t>BONUS GAME SUMMARY</t>
  </si>
  <si>
    <t xml:space="preserve">             PROG[LEVEL=1] GRAND: </t>
  </si>
  <si>
    <t xml:space="preserve">             PROG[LEVEL=2] MAJOR: </t>
  </si>
  <si>
    <t xml:space="preserve">             PROG[LEVEL=3] MINOR: </t>
  </si>
  <si>
    <t xml:space="preserve">             PROG[LEVEL=4]  MINI: </t>
  </si>
  <si>
    <t xml:space="preserve">                OVERALL HIT RATE: </t>
  </si>
  <si>
    <t xml:space="preserve">                     BG HIT RATE: </t>
  </si>
  <si>
    <t xml:space="preserve">                     FG HIT RATE: </t>
  </si>
  <si>
    <t xml:space="preserve">                  BONUS HIT RATE: </t>
  </si>
  <si>
    <t xml:space="preserve">1 in </t>
  </si>
  <si>
    <t xml:space="preserve"> 1 in </t>
  </si>
  <si>
    <t xml:space="preserve">Simulations: </t>
  </si>
  <si>
    <t xml:space="preserve">SIMULATIONS: </t>
  </si>
  <si>
    <t>Bonus Summary</t>
  </si>
  <si>
    <t>EV (RTP)</t>
  </si>
  <si>
    <t xml:space="preserve">Total Out: </t>
  </si>
  <si>
    <t>Total Out</t>
  </si>
  <si>
    <t>Average Wilds Per Screen</t>
  </si>
  <si>
    <t>NAME: MATCH BONUS</t>
  </si>
  <si>
    <t>#_Symbols</t>
  </si>
  <si>
    <t xml:space="preserve">                BG_LINE_WINS_OUT: </t>
  </si>
  <si>
    <t xml:space="preserve">                 BG_SCATTERS_OUT: </t>
  </si>
  <si>
    <t xml:space="preserve">                FG_LINE_WINS_OUT: </t>
  </si>
  <si>
    <t xml:space="preserve">                 FG_SCATTERS_OUT: </t>
  </si>
  <si>
    <t xml:space="preserve">     FG Trigger Scat FSPIN in BG: </t>
  </si>
  <si>
    <t xml:space="preserve">   FG Retrigger Scat FSPIN in FG: </t>
  </si>
  <si>
    <t xml:space="preserve">Bonus Trigger Scat BONUS to Dice: </t>
  </si>
  <si>
    <t xml:space="preserve">                 BG LINE WIN RTP: </t>
  </si>
  <si>
    <t xml:space="preserve">                  BG SCATTER RTP: </t>
  </si>
  <si>
    <t xml:space="preserve">                 FG LINE WIN RTP: </t>
  </si>
  <si>
    <t xml:space="preserve">                  FG SCATTER RTP: </t>
  </si>
  <si>
    <t xml:space="preserve">               BONUS (Match) RTP: </t>
  </si>
  <si>
    <t xml:space="preserve">               BONUS (PROG)  RTP: </t>
  </si>
  <si>
    <t xml:space="preserve">PROGRESSIVE                       </t>
  </si>
  <si>
    <t xml:space="preserve">        Progressive[Level]        </t>
  </si>
  <si>
    <t>Pays (Jackpots)</t>
  </si>
  <si>
    <t>VAR8CS09250</t>
  </si>
  <si>
    <t xml:space="preserve">PAYTABLEID: </t>
  </si>
  <si>
    <t xml:space="preserve"> Hit </t>
  </si>
  <si>
    <t xml:space="preserve">                     SIMULATIONS: </t>
  </si>
  <si>
    <t xml:space="preserve">                         CAP_OUT: </t>
  </si>
  <si>
    <t xml:space="preserve">        FG Cap Reached Frequency: </t>
  </si>
  <si>
    <t xml:space="preserve">  Total Game Award Cap Frequency: </t>
  </si>
  <si>
    <t>Note these FG Scatter Pays have not been multiplied by the wager or lines.</t>
  </si>
  <si>
    <t>Odds include both BG &amp; FG spins</t>
  </si>
  <si>
    <t>outFile_PARSHEET.txt</t>
  </si>
  <si>
    <t>Paste Values including all contents of simulation results from text file over either cell D13.</t>
  </si>
  <si>
    <t>outFile_DYNAMIC.txt</t>
  </si>
  <si>
    <t>DISTRIBUTION OF THE # OF FREE GAMES (PLAYED PER BASE GAME)</t>
  </si>
  <si>
    <t>#FG</t>
  </si>
  <si>
    <t>AVERAGE WILDS PER -----&gt; SCREEN - BASE GAME</t>
  </si>
  <si>
    <t>Average Wilds Per SCREEN</t>
  </si>
  <si>
    <t>AVERAGE WILDS PER -----&gt; SCREEN - FREE GAME</t>
  </si>
  <si>
    <t>FREQUENCY OF MAX COMBINED OVERALL GAME PAYS</t>
  </si>
  <si>
    <t>Combined Pay</t>
  </si>
  <si>
    <t>MAX MULTILPLIER DISTRIBUTION</t>
  </si>
  <si>
    <t xml:space="preserve">Max Multiplier: </t>
  </si>
  <si>
    <t># FG</t>
  </si>
  <si>
    <t>TRIGGERS</t>
  </si>
  <si>
    <t xml:space="preserve">     Bonus Progressive from Dice: </t>
  </si>
  <si>
    <t xml:space="preserve">      Bonus Match Game from Dice: </t>
  </si>
  <si>
    <t>Added FG expanding WILD.</t>
  </si>
  <si>
    <t>2.0.0</t>
  </si>
  <si>
    <t>3.0.0</t>
  </si>
  <si>
    <t>3.1.0</t>
  </si>
  <si>
    <t>3.2.0</t>
  </si>
  <si>
    <t>Added capping flags and updated output statistics.</t>
  </si>
  <si>
    <t>Added Multipliers and Player Choice options and flags.</t>
  </si>
  <si>
    <t>This PARSHEET was created for GameCode SP z o o by Mathematical Consulting, LLC for this 8 Lucky Secrets Variant.  Should anything be modified by any other party this changes the math and the math should be resubmitted to Mathematical Consulting, LLC for modification prior to submission to a test laboratory.  This document is CONFIDENTIAL INFORMATION.</t>
  </si>
  <si>
    <t>FREE SPIN BONUS TRIGGER - SUMMARY</t>
  </si>
  <si>
    <t>FREE SPIN BONUS TRIGGER PAY - SUMMARY</t>
  </si>
  <si>
    <t># of Scatters to Trigger FG</t>
  </si>
  <si>
    <t>3+</t>
  </si>
  <si>
    <t>MANUAL HITS</t>
  </si>
  <si>
    <t>FREE SPIN BONUS TRIGGERING EVENT - SUMMARY</t>
  </si>
  <si>
    <t>Pays and weights are located in the "TheoOut" worksheet (tab) which includes the Theoretical Program output.</t>
  </si>
  <si>
    <t>The FG are triggered in the BG with 3+ scattered FREE SPIN (FS) symbols and can be retriggered.</t>
  </si>
  <si>
    <t>Scattered BONUS (BN) symbols do not pay nor do they trigger a bonus feature from within the BG.</t>
  </si>
  <si>
    <t>Paste Values including all contents of simulation results from text file in  cell D11.</t>
  </si>
  <si>
    <t>This program does not include any of the capping flags implemented in the Simulation.</t>
  </si>
  <si>
    <t>This program utilizes an independent set of Reel Strips/Weights for validation.  The RTP herein is NOT the RTP for this personality but a check.</t>
  </si>
  <si>
    <t>THEORETICAL PROGRAM OUTPUT (INDEPENDENT FROM PERSONALITY)</t>
  </si>
  <si>
    <t>3 Dice are rolled on the screen and the sum of the face-value of each of all 3 dice is compared against a distribution of thresholds defined in the input file and Data tab of this document.</t>
  </si>
  <si>
    <t>Depending on the amount the Player wagers a different Progressive Trigger Threshold may be set to compare the sum of all 3 dice to.</t>
  </si>
  <si>
    <t>If the sum is less than all of the thresholds the Player enters a Match Game where they pick items on the screen continuously until a matching award is obtained.</t>
  </si>
  <si>
    <t xml:space="preserve"> The resulting matching award from the Match Bonus Feature is  awarded times TOTAL_BET in addition to the application of any combined Multipliers won throughout game play.</t>
  </si>
  <si>
    <t>This worksheet utilized output from a Simulation program to determine jurisdictional statistics for the base game.</t>
  </si>
  <si>
    <t>The Simulation's BG framework was modified to produce theoretical output to use to validate the Base(Manual) tab/worksheet.</t>
  </si>
  <si>
    <t>Only the highest prize is paid per winning combination.</t>
  </si>
  <si>
    <t>Be sure to paste Simulation results in the SImOut tab/worksheet to enable results to populate in this tab.</t>
  </si>
  <si>
    <t xml:space="preserve">TOTAL COIN IN: </t>
  </si>
  <si>
    <t xml:space="preserve">SIIMULATED CYCLE: </t>
  </si>
  <si>
    <t>The game MUST be simuated as a result of both the Expanding WILDS on reel 3 only in the FG as well as the stacking Multipliers.</t>
  </si>
  <si>
    <t>Note this game includes Capping on the (1) # of FG, (2) Max combined Multiplier, &amp; (3) Total Award Cap.  Some Caps applied are jurisdiction specific.</t>
  </si>
  <si>
    <t>TOTAL COIN IN:</t>
  </si>
  <si>
    <t>BASE: increases Multiplier tally
FREE SPINS: Reel 3 only can become FULLY Wild if this symbol appears; also, increases WILD Multiplier tally</t>
  </si>
  <si>
    <t>Trigges Free Game MODE with a Player Choice Multiplier (Player Option Awarded in conjunction with the # of FG awarded)</t>
  </si>
  <si>
    <t>MATCH BONUS</t>
  </si>
  <si>
    <t>3 or more scattered BONUS (BN) symbols during FG triggers a dice roll determining if Bonus Feature will be played for either Progressive Jackpot or instead an exhaustive Match Game is played.</t>
  </si>
  <si>
    <t xml:space="preserve">Average Multiplier: </t>
  </si>
  <si>
    <t xml:space="preserve">Chances of Multiplier &gt; 1: </t>
  </si>
  <si>
    <t>CHECKS</t>
  </si>
  <si>
    <t>DIFFERENCE</t>
  </si>
  <si>
    <t xml:space="preserve">5 7 9 10 5 </t>
  </si>
  <si>
    <t xml:space="preserve">5 7 9 6 7 </t>
  </si>
  <si>
    <t xml:space="preserve">10 7 9 8 0 </t>
  </si>
  <si>
    <t xml:space="preserve">5 7 9 10 7 </t>
  </si>
  <si>
    <t xml:space="preserve">10 7 9 10 0 </t>
  </si>
  <si>
    <t xml:space="preserve">5 7 9 6 5 </t>
  </si>
  <si>
    <t xml:space="preserve">5 7 9 8 5 </t>
  </si>
  <si>
    <t xml:space="preserve">5 7 9 8 0 </t>
  </si>
  <si>
    <t xml:space="preserve">10 7 9 6 7 </t>
  </si>
  <si>
    <t xml:space="preserve">5 7 9 8 7 </t>
  </si>
  <si>
    <t xml:space="preserve">10 7 9 6 0 </t>
  </si>
  <si>
    <t xml:space="preserve">5 7 9 6 0 </t>
  </si>
  <si>
    <t xml:space="preserve">10 7 9 8 7 </t>
  </si>
  <si>
    <t xml:space="preserve">5 7 9 10 0 </t>
  </si>
  <si>
    <t xml:space="preserve">10 7 9 6 5 </t>
  </si>
  <si>
    <t xml:space="preserve">10 7 9 10 7 </t>
  </si>
  <si>
    <t xml:space="preserve">10 7 9 8 5 </t>
  </si>
  <si>
    <t>Physical Symbol Counts</t>
  </si>
  <si>
    <t>FREE SPINS</t>
  </si>
  <si>
    <t>FREE GAME TRIGGERS/RETRIGGERS (FREE SPINS) DISTRIBUTION</t>
  </si>
  <si>
    <t>Triggered from Base and Free Games</t>
  </si>
  <si>
    <t>Dice Distribution</t>
  </si>
  <si>
    <t>Face-Value</t>
  </si>
  <si>
    <t>Best Odds - MAX5    RANKS</t>
  </si>
  <si>
    <t xml:space="preserve">TOP 5 RANKS: </t>
  </si>
  <si>
    <t>Worst Odds - MIN5    RANKS</t>
  </si>
  <si>
    <t xml:space="preserve">BOTTOM 5 RANKS: </t>
  </si>
  <si>
    <t xml:space="preserve">UNSORTED PAYS: </t>
  </si>
  <si>
    <t xml:space="preserve"> sorted: </t>
  </si>
  <si>
    <t xml:space="preserve">TOP 5 PAYS: </t>
  </si>
  <si>
    <t xml:space="preserve">BOTTOM 5 PAYS: </t>
  </si>
  <si>
    <t>outFile_VALIDATIONS.txt</t>
  </si>
  <si>
    <t>Retrofitted document to align with format and size of output file contents.</t>
  </si>
  <si>
    <t>TBD</t>
  </si>
  <si>
    <t xml:space="preserve">Updated Reel Strips based on constraints provided by the Client.  </t>
  </si>
  <si>
    <t>Incorporate the Multipliers for Validation of the results.</t>
  </si>
  <si>
    <t>Update Game Rules tab/worksheet.</t>
  </si>
  <si>
    <t>FG Scatter accounting to be updated to reflect the appropriate answer - before we change the personality and replicate.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</si>
</sst>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164" formatCode="_(* #,##0.00_);_(* \(#,##0.00\);_(* &quot;-&quot;??_);_(@_)"/>
    <numFmt numFmtId="165" formatCode="0.000"/>
    <numFmt numFmtId="166" formatCode="0.000000000000"/>
    <numFmt numFmtId="167" formatCode="0.0000000000"/>
    <numFmt numFmtId="168" formatCode="0.00000000"/>
    <numFmt numFmtId="169" formatCode="0.000000000"/>
    <numFmt numFmtId="170" formatCode="0.00000%"/>
    <numFmt numFmtId="171" formatCode="0.0000%"/>
    <numFmt numFmtId="172" formatCode="0.000%"/>
    <numFmt numFmtId="173" formatCode="0.000000%"/>
    <numFmt numFmtId="174" formatCode="0.0000"/>
    <numFmt numFmtId="175" formatCode="#,##0.0000_);\(#,##0.0000\)"/>
    <numFmt numFmtId="176" formatCode="0.0000000%"/>
    <numFmt numFmtId="177" formatCode="_(* #,##0_);_(* \(#,##0\);_(* &quot;-&quot;??_);_(@_)"/>
    <numFmt numFmtId="178" formatCode="#,##0.000000"/>
    <numFmt numFmtId="179" formatCode="#,##0.0000000"/>
    <numFmt numFmtId="180" formatCode="0.00000000000"/>
    <numFmt numFmtId="181" formatCode="0.0000000"/>
    <numFmt numFmtId="182" formatCode="0.000000000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u/>
      <sz val="18"/>
      <color theme="1"/>
      <name val="Calibri"/>
      <family val="2"/>
      <scheme val="minor"/>
    </font>
    <font>
      <b/>
      <sz val="11"/>
      <color rgb="FFFF0000"/>
      <name val="Calibri"/>
      <family val="2"/>
      <scheme val="minor"/>
    </font>
    <font>
      <b/>
      <sz val="24"/>
      <color theme="1"/>
      <name val="Book Antiqua"/>
      <family val="1"/>
    </font>
    <font>
      <u/>
      <sz val="11"/>
      <color theme="1"/>
      <name val="Calibri"/>
      <family val="2"/>
      <scheme val="minor"/>
    </font>
    <font>
      <u/>
      <sz val="11"/>
      <color theme="10"/>
      <name val="Calibri"/>
      <family val="2"/>
      <scheme val="minor"/>
    </font>
    <font>
      <u/>
      <sz val="11"/>
      <color theme="11"/>
      <name val="Calibri"/>
      <family val="2"/>
      <scheme val="minor"/>
    </font>
    <font>
      <b/>
      <sz val="18"/>
      <color theme="1"/>
      <name val="Calibri"/>
      <family val="2"/>
      <scheme val="minor"/>
    </font>
    <font>
      <i/>
      <sz val="11"/>
      <color theme="1"/>
      <name val="Calibri"/>
      <family val="2"/>
      <charset val="238"/>
      <scheme val="minor"/>
    </font>
    <font>
      <i/>
      <sz val="11"/>
      <color theme="1"/>
      <name val="Calibri"/>
      <family val="2"/>
      <scheme val="minor"/>
    </font>
    <font>
      <b/>
      <sz val="18"/>
      <color theme="1"/>
      <name val="Calibri"/>
      <family val="2"/>
      <charset val="238"/>
      <scheme val="minor"/>
    </font>
    <font>
      <i/>
      <u/>
      <sz val="11"/>
      <color theme="1"/>
      <name val="Calibri"/>
      <family val="2"/>
      <scheme val="minor"/>
    </font>
    <font>
      <i/>
      <sz val="11"/>
      <color rgb="FF00B0F0"/>
      <name val="Calibri"/>
      <family val="2"/>
      <scheme val="minor"/>
    </font>
    <font>
      <sz val="9"/>
      <color indexed="81"/>
      <name val="Tahoma"/>
      <family val="2"/>
      <charset val="238"/>
    </font>
    <font>
      <b/>
      <sz val="9"/>
      <color indexed="81"/>
      <name val="Tahoma"/>
      <family val="2"/>
      <charset val="238"/>
    </font>
    <font>
      <i/>
      <sz val="11"/>
      <color rgb="FF0070C0"/>
      <name val="Calibri"/>
      <family val="2"/>
      <scheme val="minor"/>
    </font>
    <font>
      <sz val="11"/>
      <name val="Calibri"/>
      <family val="2"/>
      <scheme val="minor"/>
    </font>
    <font>
      <b/>
      <sz val="20"/>
      <color rgb="FFFF0000"/>
      <name val="Calibri"/>
      <family val="2"/>
      <scheme val="minor"/>
    </font>
    <font>
      <b/>
      <sz val="11"/>
      <color theme="0"/>
      <name val="Calibri"/>
      <family val="2"/>
      <scheme val="minor"/>
    </font>
  </fonts>
  <fills count="5">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446">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xf numFmtId="0" fontId="0" fillId="0" borderId="3" xfId="0" applyBorder="1" applyAlignment="1">
      <alignment horizontal="center"/>
    </xf>
    <xf numFmtId="0" fontId="0" fillId="0" borderId="3" xfId="0" applyBorder="1"/>
    <xf numFmtId="10" fontId="0" fillId="0" borderId="0" xfId="2" applyNumberFormat="1" applyFont="1" applyAlignment="1">
      <alignment horizontal="center"/>
    </xf>
    <xf numFmtId="0" fontId="0" fillId="0" borderId="0" xfId="0" applyBorder="1"/>
    <xf numFmtId="0" fontId="5"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6" xfId="0" applyFont="1" applyBorder="1"/>
    <xf numFmtId="0" fontId="0" fillId="0" borderId="6" xfId="0" applyFont="1" applyBorder="1"/>
    <xf numFmtId="0" fontId="0" fillId="0" borderId="2" xfId="0" applyFill="1" applyBorder="1" applyAlignment="1">
      <alignment horizontal="center"/>
    </xf>
    <xf numFmtId="0" fontId="2" fillId="0" borderId="4" xfId="0" applyFont="1" applyBorder="1"/>
    <xf numFmtId="0" fontId="0" fillId="0" borderId="2" xfId="0" applyBorder="1" applyAlignment="1">
      <alignment horizontal="center"/>
    </xf>
    <xf numFmtId="14" fontId="0" fillId="0" borderId="0" xfId="0" applyNumberFormat="1" applyAlignment="1">
      <alignment horizontal="center"/>
    </xf>
    <xf numFmtId="0" fontId="0" fillId="0" borderId="0" xfId="0" applyAlignment="1">
      <alignment horizontal="left"/>
    </xf>
    <xf numFmtId="9" fontId="0" fillId="2" borderId="2" xfId="0" applyNumberFormat="1" applyFill="1" applyBorder="1" applyAlignment="1">
      <alignment horizontal="center"/>
    </xf>
    <xf numFmtId="9" fontId="0" fillId="2" borderId="3" xfId="0" applyNumberFormat="1" applyFill="1" applyBorder="1" applyAlignment="1">
      <alignment horizontal="center"/>
    </xf>
    <xf numFmtId="0" fontId="2" fillId="0" borderId="3" xfId="0" applyFont="1" applyBorder="1"/>
    <xf numFmtId="37" fontId="0" fillId="2" borderId="1" xfId="1" applyNumberFormat="1" applyFont="1" applyFill="1" applyBorder="1" applyAlignment="1">
      <alignment horizontal="center"/>
    </xf>
    <xf numFmtId="0" fontId="0" fillId="0" borderId="0" xfId="0" applyAlignment="1">
      <alignment vertical="center"/>
    </xf>
    <xf numFmtId="0" fontId="0" fillId="0" borderId="0" xfId="0" applyFill="1" applyBorder="1"/>
    <xf numFmtId="0" fontId="0" fillId="2" borderId="3" xfId="0" applyFill="1" applyBorder="1" applyAlignment="1">
      <alignment horizontal="center"/>
    </xf>
    <xf numFmtId="0" fontId="6" fillId="0" borderId="0" xfId="0" applyFont="1" applyAlignment="1">
      <alignment horizontal="right"/>
    </xf>
    <xf numFmtId="165" fontId="6" fillId="0" borderId="0" xfId="0" applyNumberFormat="1"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3" xfId="0" applyBorder="1" applyAlignment="1">
      <alignment horizontal="center"/>
    </xf>
    <xf numFmtId="0" fontId="5" fillId="0" borderId="0" xfId="0" applyFont="1" applyAlignment="1">
      <alignment vertical="center"/>
    </xf>
    <xf numFmtId="0" fontId="0" fillId="0" borderId="0" xfId="0" applyBorder="1" applyAlignment="1">
      <alignment vertical="center"/>
    </xf>
    <xf numFmtId="0" fontId="0" fillId="0" borderId="0" xfId="0" applyFont="1"/>
    <xf numFmtId="0" fontId="0" fillId="0" borderId="0" xfId="0" applyFont="1" applyBorder="1"/>
    <xf numFmtId="0" fontId="0" fillId="0" borderId="0" xfId="0" applyAlignment="1">
      <alignment horizontal="center"/>
    </xf>
    <xf numFmtId="0" fontId="0" fillId="0" borderId="0" xfId="0" applyBorder="1" applyAlignment="1">
      <alignment horizontal="right" vertical="center"/>
    </xf>
    <xf numFmtId="0" fontId="0" fillId="0" borderId="4" xfId="0" applyFill="1" applyBorder="1"/>
    <xf numFmtId="0" fontId="2" fillId="0" borderId="0" xfId="0" applyFont="1" applyAlignment="1">
      <alignment horizontal="center"/>
    </xf>
    <xf numFmtId="0" fontId="0" fillId="0" borderId="2" xfId="0" applyFill="1" applyBorder="1"/>
    <xf numFmtId="0" fontId="2" fillId="0" borderId="2" xfId="0" applyFont="1" applyBorder="1"/>
    <xf numFmtId="0" fontId="2" fillId="0" borderId="0" xfId="0" applyFont="1" applyBorder="1"/>
    <xf numFmtId="0" fontId="0" fillId="0" borderId="0" xfId="0" applyAlignment="1">
      <alignment horizontal="right"/>
    </xf>
    <xf numFmtId="0" fontId="0" fillId="0" borderId="0" xfId="0" applyAlignment="1">
      <alignment horizontal="center"/>
    </xf>
    <xf numFmtId="0" fontId="0" fillId="0" borderId="0" xfId="0" applyBorder="1" applyAlignment="1">
      <alignment horizontal="center"/>
    </xf>
    <xf numFmtId="10" fontId="0" fillId="0" borderId="3" xfId="2" applyNumberFormat="1" applyFont="1" applyBorder="1" applyAlignment="1">
      <alignment horizontal="center"/>
    </xf>
    <xf numFmtId="3" fontId="0" fillId="0" borderId="0" xfId="0" applyNumberFormat="1" applyAlignment="1">
      <alignment horizontal="center"/>
    </xf>
    <xf numFmtId="0" fontId="2" fillId="0" borderId="0" xfId="0" applyFont="1" applyAlignment="1">
      <alignment horizontal="right"/>
    </xf>
    <xf numFmtId="39" fontId="2" fillId="0" borderId="0" xfId="1" applyNumberFormat="1" applyFont="1" applyAlignment="1">
      <alignment horizontal="center"/>
    </xf>
    <xf numFmtId="0" fontId="13" fillId="0" borderId="0" xfId="0" applyFont="1" applyAlignment="1">
      <alignment horizontal="right"/>
    </xf>
    <xf numFmtId="39" fontId="13" fillId="0" borderId="0" xfId="1" applyNumberFormat="1" applyFont="1" applyAlignment="1">
      <alignment horizontal="center"/>
    </xf>
    <xf numFmtId="0" fontId="13" fillId="0" borderId="3" xfId="0" applyFont="1" applyBorder="1" applyAlignment="1">
      <alignment horizontal="right"/>
    </xf>
    <xf numFmtId="39" fontId="13" fillId="0" borderId="3" xfId="1" applyNumberFormat="1" applyFont="1" applyBorder="1" applyAlignment="1">
      <alignment horizontal="center"/>
    </xf>
    <xf numFmtId="0" fontId="11" fillId="0" borderId="0" xfId="0" applyFont="1"/>
    <xf numFmtId="0" fontId="14" fillId="0" borderId="0" xfId="0" applyFont="1"/>
    <xf numFmtId="0" fontId="15" fillId="0" borderId="0" xfId="0" applyFont="1"/>
    <xf numFmtId="0" fontId="0" fillId="0" borderId="2" xfId="0" applyBorder="1" applyAlignment="1">
      <alignment horizontal="right"/>
    </xf>
    <xf numFmtId="0" fontId="0" fillId="2" borderId="2" xfId="0" applyFill="1" applyBorder="1" applyAlignment="1">
      <alignment horizontal="center"/>
    </xf>
    <xf numFmtId="0" fontId="0" fillId="0" borderId="3" xfId="0" applyBorder="1" applyAlignment="1">
      <alignment horizontal="right"/>
    </xf>
    <xf numFmtId="0" fontId="13" fillId="0" borderId="0" xfId="0" applyFont="1"/>
    <xf numFmtId="0" fontId="0" fillId="0" borderId="1" xfId="0" applyBorder="1" applyAlignment="1">
      <alignment horizontal="center"/>
    </xf>
    <xf numFmtId="0" fontId="13" fillId="0" borderId="2" xfId="0" applyFont="1" applyFill="1" applyBorder="1" applyAlignment="1">
      <alignment horizontal="center"/>
    </xf>
    <xf numFmtId="0" fontId="13" fillId="0" borderId="0" xfId="0" applyFont="1" applyAlignment="1">
      <alignment horizontal="center"/>
    </xf>
    <xf numFmtId="0" fontId="0" fillId="0" borderId="0" xfId="0" applyFill="1" applyBorder="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3" fillId="0" borderId="2" xfId="0" applyFont="1" applyBorder="1" applyAlignment="1">
      <alignment horizontal="center"/>
    </xf>
    <xf numFmtId="3" fontId="13" fillId="0" borderId="2" xfId="0" applyNumberFormat="1" applyFont="1" applyBorder="1" applyAlignment="1">
      <alignment horizontal="center"/>
    </xf>
    <xf numFmtId="3" fontId="15" fillId="0" borderId="0" xfId="0" applyNumberFormat="1" applyFont="1"/>
    <xf numFmtId="0" fontId="8" fillId="0" borderId="0" xfId="0" applyFont="1"/>
    <xf numFmtId="0" fontId="16" fillId="0" borderId="1" xfId="0" applyFont="1" applyBorder="1" applyAlignment="1">
      <alignment horizontal="center"/>
    </xf>
    <xf numFmtId="3" fontId="0" fillId="2" borderId="0" xfId="0" applyNumberFormat="1" applyFill="1" applyBorder="1" applyAlignment="1">
      <alignment horizontal="center"/>
    </xf>
    <xf numFmtId="3" fontId="0" fillId="2" borderId="2" xfId="0" applyNumberFormat="1" applyFill="1" applyBorder="1" applyAlignment="1">
      <alignment horizontal="center"/>
    </xf>
    <xf numFmtId="0" fontId="13" fillId="0" borderId="0" xfId="0" applyFont="1" applyBorder="1" applyAlignment="1">
      <alignment horizontal="center"/>
    </xf>
    <xf numFmtId="3" fontId="13" fillId="0" borderId="0" xfId="0" applyNumberFormat="1" applyFont="1" applyBorder="1" applyAlignment="1">
      <alignment horizontal="center"/>
    </xf>
    <xf numFmtId="0" fontId="13" fillId="0" borderId="0" xfId="0" applyNumberFormat="1" applyFont="1"/>
    <xf numFmtId="0" fontId="0" fillId="2" borderId="0" xfId="0" applyFill="1" applyAlignment="1">
      <alignment horizontal="center"/>
    </xf>
    <xf numFmtId="3" fontId="0" fillId="2" borderId="3" xfId="0" applyNumberFormat="1" applyFill="1" applyBorder="1" applyAlignment="1">
      <alignment horizontal="center"/>
    </xf>
    <xf numFmtId="0" fontId="0" fillId="0" borderId="0" xfId="0" applyNumberFormat="1"/>
    <xf numFmtId="0" fontId="0" fillId="3" borderId="1" xfId="0" applyFill="1" applyBorder="1" applyAlignment="1">
      <alignment horizontal="center"/>
    </xf>
    <xf numFmtId="0" fontId="0" fillId="0" borderId="3" xfId="0" applyFill="1" applyBorder="1" applyAlignment="1">
      <alignment horizontal="center"/>
    </xf>
    <xf numFmtId="10" fontId="0" fillId="0" borderId="0" xfId="0" applyNumberFormat="1" applyAlignment="1">
      <alignment horizontal="center"/>
    </xf>
    <xf numFmtId="10" fontId="0" fillId="0" borderId="3" xfId="0" applyNumberFormat="1" applyBorder="1" applyAlignment="1">
      <alignment horizontal="center"/>
    </xf>
    <xf numFmtId="3" fontId="0" fillId="0" borderId="0" xfId="0" applyNumberFormat="1" applyBorder="1" applyAlignment="1">
      <alignment horizontal="center"/>
    </xf>
    <xf numFmtId="3" fontId="0" fillId="0" borderId="0" xfId="0" applyNumberFormat="1" applyFill="1" applyBorder="1" applyAlignment="1">
      <alignment horizontal="center"/>
    </xf>
    <xf numFmtId="3" fontId="2" fillId="0" borderId="0" xfId="0" applyNumberFormat="1" applyFont="1" applyAlignment="1">
      <alignment horizontal="center"/>
    </xf>
    <xf numFmtId="166" fontId="0" fillId="0" borderId="0" xfId="0" applyNumberFormat="1" applyBorder="1" applyAlignment="1">
      <alignment horizontal="center"/>
    </xf>
    <xf numFmtId="4" fontId="0" fillId="0" borderId="0" xfId="0" applyNumberFormat="1" applyBorder="1" applyAlignment="1">
      <alignment horizontal="center"/>
    </xf>
    <xf numFmtId="167" fontId="0" fillId="0" borderId="0" xfId="0" applyNumberFormat="1" applyBorder="1" applyAlignment="1">
      <alignment horizontal="center"/>
    </xf>
    <xf numFmtId="0" fontId="16" fillId="0" borderId="3" xfId="0" applyFont="1" applyBorder="1" applyAlignment="1">
      <alignment horizontal="center"/>
    </xf>
    <xf numFmtId="3" fontId="0" fillId="0" borderId="3" xfId="0" applyNumberFormat="1" applyBorder="1" applyAlignment="1">
      <alignment horizontal="center"/>
    </xf>
    <xf numFmtId="166" fontId="0" fillId="0" borderId="3" xfId="0" applyNumberFormat="1" applyBorder="1" applyAlignment="1">
      <alignment horizontal="center"/>
    </xf>
    <xf numFmtId="4" fontId="0" fillId="0" borderId="3" xfId="0" applyNumberFormat="1" applyBorder="1" applyAlignment="1">
      <alignment horizontal="center"/>
    </xf>
    <xf numFmtId="167" fontId="0" fillId="0" borderId="3" xfId="0" applyNumberFormat="1" applyBorder="1" applyAlignment="1">
      <alignment horizontal="center"/>
    </xf>
    <xf numFmtId="10" fontId="0" fillId="0" borderId="0" xfId="0" applyNumberFormat="1" applyBorder="1" applyAlignment="1">
      <alignment horizontal="center"/>
    </xf>
    <xf numFmtId="4" fontId="0" fillId="0" borderId="0" xfId="0" applyNumberFormat="1" applyBorder="1" applyAlignment="1">
      <alignment horizontal="right"/>
    </xf>
    <xf numFmtId="3" fontId="0" fillId="0" borderId="2" xfId="0" applyNumberFormat="1" applyBorder="1" applyAlignment="1">
      <alignment horizontal="center"/>
    </xf>
    <xf numFmtId="166" fontId="0" fillId="0" borderId="2" xfId="0" applyNumberFormat="1" applyBorder="1" applyAlignment="1">
      <alignment horizontal="center"/>
    </xf>
    <xf numFmtId="4" fontId="0" fillId="0" borderId="2" xfId="0" applyNumberFormat="1" applyBorder="1" applyAlignment="1">
      <alignment horizontal="center"/>
    </xf>
    <xf numFmtId="167" fontId="0" fillId="0" borderId="2" xfId="0" applyNumberFormat="1" applyBorder="1" applyAlignment="1">
      <alignment horizontal="center"/>
    </xf>
    <xf numFmtId="168" fontId="0" fillId="0" borderId="3" xfId="0" applyNumberFormat="1" applyBorder="1" applyAlignment="1">
      <alignment horizontal="center"/>
    </xf>
    <xf numFmtId="169" fontId="0" fillId="0" borderId="0" xfId="0" applyNumberFormat="1" applyAlignment="1">
      <alignment horizontal="center"/>
    </xf>
    <xf numFmtId="169" fontId="0" fillId="0" borderId="3" xfId="0" applyNumberFormat="1" applyBorder="1" applyAlignment="1">
      <alignment horizontal="center"/>
    </xf>
    <xf numFmtId="3" fontId="13" fillId="0" borderId="0" xfId="0" applyNumberFormat="1" applyFont="1" applyAlignment="1">
      <alignment horizontal="center"/>
    </xf>
    <xf numFmtId="0" fontId="0" fillId="0" borderId="0" xfId="0" applyFont="1" applyAlignment="1">
      <alignment horizontal="right"/>
    </xf>
    <xf numFmtId="167" fontId="0" fillId="0" borderId="0" xfId="0" applyNumberFormat="1" applyFill="1" applyBorder="1" applyAlignment="1">
      <alignment horizontal="center"/>
    </xf>
    <xf numFmtId="0" fontId="0" fillId="0" borderId="0" xfId="0" applyFill="1"/>
    <xf numFmtId="0" fontId="0" fillId="3" borderId="1" xfId="0" applyFill="1" applyBorder="1" applyAlignment="1">
      <alignment horizontal="left"/>
    </xf>
    <xf numFmtId="0" fontId="2" fillId="0" borderId="0" xfId="0" applyFont="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13" fillId="0" borderId="2" xfId="0" applyFont="1" applyBorder="1" applyAlignment="1">
      <alignment horizontal="center"/>
    </xf>
    <xf numFmtId="0" fontId="0" fillId="0" borderId="2" xfId="0" applyFill="1" applyBorder="1" applyAlignment="1">
      <alignment horizontal="center"/>
    </xf>
    <xf numFmtId="0" fontId="13" fillId="0" borderId="2" xfId="0" applyFont="1" applyFill="1" applyBorder="1" applyAlignment="1">
      <alignment horizontal="center"/>
    </xf>
    <xf numFmtId="0" fontId="0" fillId="3" borderId="1" xfId="0" applyFill="1" applyBorder="1" applyAlignment="1">
      <alignment horizontal="center"/>
    </xf>
    <xf numFmtId="0" fontId="13" fillId="2" borderId="0" xfId="0" applyFont="1" applyFill="1" applyAlignment="1">
      <alignment horizontal="center"/>
    </xf>
    <xf numFmtId="0" fontId="0" fillId="3" borderId="1" xfId="0" applyFill="1" applyBorder="1"/>
    <xf numFmtId="0" fontId="13" fillId="0" borderId="0" xfId="0" applyFont="1" applyAlignment="1">
      <alignment horizontal="left"/>
    </xf>
    <xf numFmtId="0" fontId="13" fillId="0" borderId="3" xfId="0" applyFont="1" applyBorder="1" applyAlignment="1">
      <alignment horizontal="left"/>
    </xf>
    <xf numFmtId="0" fontId="0" fillId="0" borderId="0" xfId="0" applyBorder="1" applyAlignment="1">
      <alignment horizontal="right"/>
    </xf>
    <xf numFmtId="0" fontId="0" fillId="0" borderId="2" xfId="0" applyBorder="1" applyAlignment="1">
      <alignment horizontal="left"/>
    </xf>
    <xf numFmtId="0" fontId="0" fillId="0" borderId="0" xfId="0" applyBorder="1" applyAlignment="1">
      <alignment horizontal="left"/>
    </xf>
    <xf numFmtId="0" fontId="0" fillId="2" borderId="0" xfId="0" applyFont="1" applyFill="1" applyAlignment="1">
      <alignment horizontal="center"/>
    </xf>
    <xf numFmtId="0" fontId="0" fillId="2" borderId="0" xfId="0" applyFont="1" applyFill="1" applyBorder="1" applyAlignment="1">
      <alignment horizontal="center"/>
    </xf>
    <xf numFmtId="0" fontId="14" fillId="0" borderId="0" xfId="0" applyFont="1" applyAlignment="1">
      <alignment vertical="center"/>
    </xf>
    <xf numFmtId="0" fontId="0" fillId="0" borderId="0" xfId="0" applyBorder="1" applyAlignment="1">
      <alignment horizontal="center"/>
    </xf>
    <xf numFmtId="0" fontId="0" fillId="0" borderId="0" xfId="0" applyAlignment="1">
      <alignment horizontal="center"/>
    </xf>
    <xf numFmtId="0" fontId="13" fillId="0" borderId="0" xfId="0" applyFont="1" applyFill="1" applyBorder="1" applyAlignment="1">
      <alignment horizontal="center"/>
    </xf>
    <xf numFmtId="0" fontId="13" fillId="0" borderId="0" xfId="0" applyFont="1" applyBorder="1" applyAlignment="1">
      <alignment horizontal="left"/>
    </xf>
    <xf numFmtId="0" fontId="16" fillId="0" borderId="1" xfId="0" applyFont="1" applyBorder="1" applyAlignment="1">
      <alignment horizontal="center"/>
    </xf>
    <xf numFmtId="0" fontId="14" fillId="0" borderId="0" xfId="0" applyFont="1" applyBorder="1" applyAlignment="1">
      <alignment vertical="center"/>
    </xf>
    <xf numFmtId="3" fontId="13" fillId="0" borderId="0" xfId="0" applyNumberFormat="1" applyFont="1" applyFill="1" applyBorder="1" applyAlignment="1">
      <alignment horizontal="center"/>
    </xf>
    <xf numFmtId="3" fontId="13" fillId="0" borderId="3" xfId="0" applyNumberFormat="1" applyFont="1" applyFill="1" applyBorder="1" applyAlignment="1">
      <alignment horizontal="center"/>
    </xf>
    <xf numFmtId="0" fontId="13" fillId="2" borderId="0" xfId="0" applyFont="1" applyFill="1" applyBorder="1" applyAlignment="1">
      <alignment horizontal="center"/>
    </xf>
    <xf numFmtId="3" fontId="13" fillId="0" borderId="0" xfId="0" applyNumberFormat="1" applyFont="1"/>
    <xf numFmtId="0" fontId="0" fillId="0" borderId="0" xfId="0" applyBorder="1" applyAlignment="1">
      <alignment horizontal="center"/>
    </xf>
    <xf numFmtId="0" fontId="0" fillId="0" borderId="0" xfId="0" applyAlignment="1">
      <alignment horizontal="center"/>
    </xf>
    <xf numFmtId="0" fontId="13" fillId="0" borderId="0" xfId="0" applyFont="1" applyFill="1" applyAlignment="1">
      <alignment horizontal="center"/>
    </xf>
    <xf numFmtId="0" fontId="0" fillId="0" borderId="0" xfId="0" applyAlignment="1"/>
    <xf numFmtId="0" fontId="0" fillId="0" borderId="0" xfId="0" applyFill="1" applyBorder="1" applyAlignment="1">
      <alignment horizontal="right"/>
    </xf>
    <xf numFmtId="0" fontId="0" fillId="0" borderId="0"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6" fillId="0" borderId="1" xfId="0" applyFont="1" applyBorder="1" applyAlignment="1">
      <alignment horizontal="center"/>
    </xf>
    <xf numFmtId="0" fontId="0" fillId="0" borderId="2" xfId="0" applyBorder="1" applyAlignment="1"/>
    <xf numFmtId="0" fontId="0" fillId="0" borderId="0" xfId="0" applyBorder="1" applyAlignment="1"/>
    <xf numFmtId="0" fontId="0" fillId="0" borderId="3" xfId="0" applyFill="1" applyBorder="1" applyAlignment="1"/>
    <xf numFmtId="168" fontId="0" fillId="0" borderId="0" xfId="0" applyNumberFormat="1" applyBorder="1" applyAlignment="1">
      <alignment horizontal="center"/>
    </xf>
    <xf numFmtId="168" fontId="0" fillId="0" borderId="2" xfId="0" applyNumberFormat="1" applyBorder="1" applyAlignment="1">
      <alignment horizontal="center"/>
    </xf>
    <xf numFmtId="0" fontId="0" fillId="2" borderId="3" xfId="0" applyFont="1" applyFill="1" applyBorder="1" applyAlignment="1">
      <alignment horizontal="center"/>
    </xf>
    <xf numFmtId="0" fontId="0" fillId="2" borderId="2" xfId="0" applyFont="1" applyFill="1" applyBorder="1" applyAlignment="1">
      <alignment horizontal="center" vertical="center"/>
    </xf>
    <xf numFmtId="0" fontId="13" fillId="0" borderId="2" xfId="0" applyFont="1" applyBorder="1" applyAlignment="1">
      <alignment horizontal="left" vertical="center" wrapText="1"/>
    </xf>
    <xf numFmtId="0" fontId="0" fillId="0" borderId="0" xfId="0" applyBorder="1" applyAlignment="1">
      <alignment horizontal="center"/>
    </xf>
    <xf numFmtId="0" fontId="0" fillId="0" borderId="2" xfId="0" applyBorder="1" applyAlignment="1">
      <alignment horizontal="center"/>
    </xf>
    <xf numFmtId="0" fontId="0" fillId="0" borderId="0" xfId="0" applyFont="1" applyAlignment="1">
      <alignment horizontal="center"/>
    </xf>
    <xf numFmtId="0" fontId="0" fillId="0" borderId="2" xfId="0" applyFont="1" applyBorder="1" applyAlignment="1">
      <alignment horizontal="center"/>
    </xf>
    <xf numFmtId="0" fontId="0" fillId="0" borderId="5" xfId="0" applyBorder="1" applyAlignment="1">
      <alignment horizontal="center"/>
    </xf>
    <xf numFmtId="0" fontId="0" fillId="0" borderId="0" xfId="0" applyFont="1" applyBorder="1" applyAlignment="1">
      <alignment horizontal="center"/>
    </xf>
    <xf numFmtId="0" fontId="0" fillId="0" borderId="7" xfId="0" applyBorder="1" applyAlignment="1">
      <alignment horizontal="center"/>
    </xf>
    <xf numFmtId="0" fontId="0" fillId="0" borderId="3" xfId="0" applyFont="1" applyBorder="1" applyAlignment="1">
      <alignment horizontal="center"/>
    </xf>
    <xf numFmtId="0" fontId="0" fillId="0" borderId="9" xfId="0" applyBorder="1" applyAlignment="1">
      <alignment horizontal="center"/>
    </xf>
    <xf numFmtId="3" fontId="0" fillId="0" borderId="2" xfId="0" applyNumberFormat="1" applyFill="1" applyBorder="1" applyAlignment="1">
      <alignment horizontal="center"/>
    </xf>
    <xf numFmtId="3" fontId="0" fillId="0" borderId="3" xfId="0" applyNumberFormat="1" applyFill="1" applyBorder="1" applyAlignment="1">
      <alignment horizontal="center"/>
    </xf>
    <xf numFmtId="166" fontId="0" fillId="0" borderId="0" xfId="0" applyNumberFormat="1" applyFill="1" applyBorder="1" applyAlignment="1">
      <alignment horizontal="center"/>
    </xf>
    <xf numFmtId="166" fontId="0" fillId="0" borderId="2" xfId="0" applyNumberFormat="1" applyFill="1" applyBorder="1" applyAlignment="1">
      <alignment horizontal="center"/>
    </xf>
    <xf numFmtId="166" fontId="0" fillId="0" borderId="3" xfId="0" applyNumberFormat="1" applyFill="1" applyBorder="1" applyAlignment="1">
      <alignment horizontal="center"/>
    </xf>
    <xf numFmtId="3" fontId="0" fillId="0" borderId="0" xfId="0" applyNumberFormat="1"/>
    <xf numFmtId="0" fontId="0" fillId="0" borderId="0"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Fill="1" applyAlignment="1">
      <alignment horizontal="center"/>
    </xf>
    <xf numFmtId="0" fontId="16" fillId="0" borderId="0" xfId="0" applyFont="1" applyFill="1" applyBorder="1" applyAlignment="1">
      <alignment horizontal="center"/>
    </xf>
    <xf numFmtId="3" fontId="2" fillId="0" borderId="0" xfId="0" applyNumberFormat="1" applyFont="1"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4" fontId="0" fillId="0" borderId="0" xfId="0" applyNumberFormat="1" applyFill="1" applyBorder="1" applyAlignment="1">
      <alignment horizontal="center"/>
    </xf>
    <xf numFmtId="171" fontId="0" fillId="0" borderId="0" xfId="0" applyNumberFormat="1" applyBorder="1" applyAlignment="1">
      <alignment horizontal="center"/>
    </xf>
    <xf numFmtId="170" fontId="0" fillId="0" borderId="0" xfId="0" applyNumberForma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171" fontId="0" fillId="0" borderId="0" xfId="0" applyNumberFormat="1" applyAlignment="1">
      <alignment horizontal="center"/>
    </xf>
    <xf numFmtId="171" fontId="0" fillId="0" borderId="3" xfId="0" applyNumberFormat="1" applyBorder="1" applyAlignment="1">
      <alignment horizontal="center"/>
    </xf>
    <xf numFmtId="0" fontId="12" fillId="0" borderId="0" xfId="0" applyFont="1" applyBorder="1" applyAlignment="1">
      <alignment horizontal="left"/>
    </xf>
    <xf numFmtId="0" fontId="13" fillId="0" borderId="0" xfId="0" applyFont="1" applyBorder="1" applyAlignment="1">
      <alignment horizontal="right"/>
    </xf>
    <xf numFmtId="0" fontId="19" fillId="0" borderId="0" xfId="0" applyFont="1"/>
    <xf numFmtId="0" fontId="19" fillId="0" borderId="0" xfId="0" applyFont="1" applyAlignment="1">
      <alignment horizontal="center"/>
    </xf>
    <xf numFmtId="171" fontId="19" fillId="0" borderId="0" xfId="2" applyNumberFormat="1" applyFont="1" applyAlignment="1">
      <alignment horizontal="center"/>
    </xf>
    <xf numFmtId="37" fontId="19" fillId="0" borderId="0" xfId="1" applyNumberFormat="1" applyFont="1" applyAlignment="1">
      <alignment horizontal="center"/>
    </xf>
    <xf numFmtId="37" fontId="19" fillId="0" borderId="0" xfId="1" applyNumberFormat="1" applyFont="1"/>
    <xf numFmtId="0" fontId="2"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0" borderId="8" xfId="0" applyFont="1" applyBorder="1"/>
    <xf numFmtId="0" fontId="0" fillId="0" borderId="0" xfId="0" applyBorder="1" applyAlignment="1">
      <alignment horizontal="center"/>
    </xf>
    <xf numFmtId="171" fontId="0" fillId="0" borderId="2" xfId="0" applyNumberFormat="1" applyBorder="1" applyAlignment="1">
      <alignment horizontal="center"/>
    </xf>
    <xf numFmtId="10" fontId="0" fillId="0" borderId="2" xfId="0" applyNumberFormat="1" applyBorder="1" applyAlignment="1">
      <alignment horizontal="center"/>
    </xf>
    <xf numFmtId="0" fontId="2" fillId="0" borderId="0" xfId="0" applyFont="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3" xfId="0" applyFill="1" applyBorder="1"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3" fillId="2" borderId="3" xfId="0" applyFont="1" applyFill="1" applyBorder="1" applyAlignment="1">
      <alignment horizontal="center"/>
    </xf>
    <xf numFmtId="172" fontId="0" fillId="0" borderId="3" xfId="0" applyNumberFormat="1" applyBorder="1" applyAlignment="1">
      <alignment horizontal="center"/>
    </xf>
    <xf numFmtId="0" fontId="19" fillId="0" borderId="3" xfId="0" applyFont="1" applyBorder="1" applyAlignment="1">
      <alignment horizontal="center"/>
    </xf>
    <xf numFmtId="9" fontId="0" fillId="0" borderId="0" xfId="2" applyFont="1" applyAlignment="1">
      <alignment horizontal="center"/>
    </xf>
    <xf numFmtId="171" fontId="0" fillId="0" borderId="0" xfId="2" applyNumberFormat="1" applyFont="1" applyAlignment="1">
      <alignment horizontal="center"/>
    </xf>
    <xf numFmtId="170" fontId="0" fillId="0" borderId="0" xfId="2" applyNumberFormat="1" applyFont="1" applyAlignment="1">
      <alignment horizontal="center"/>
    </xf>
    <xf numFmtId="170" fontId="0" fillId="0" borderId="3" xfId="2" applyNumberFormat="1" applyFont="1" applyBorder="1" applyAlignment="1">
      <alignment horizontal="center"/>
    </xf>
    <xf numFmtId="0" fontId="0" fillId="0" borderId="0" xfId="0" applyFill="1" applyBorder="1" applyAlignment="1">
      <alignment horizontal="center" vertical="center"/>
    </xf>
    <xf numFmtId="171" fontId="13" fillId="0" borderId="0" xfId="0" applyNumberFormat="1" applyFont="1" applyBorder="1" applyAlignment="1">
      <alignment horizontal="center"/>
    </xf>
    <xf numFmtId="172" fontId="19" fillId="0" borderId="0" xfId="2" applyNumberFormat="1" applyFont="1" applyAlignment="1">
      <alignment horizontal="center"/>
    </xf>
    <xf numFmtId="3" fontId="19" fillId="0" borderId="0" xfId="0" applyNumberFormat="1" applyFont="1" applyAlignment="1">
      <alignment horizontal="center"/>
    </xf>
    <xf numFmtId="173" fontId="0" fillId="0" borderId="0" xfId="2" applyNumberFormat="1" applyFont="1" applyAlignment="1">
      <alignment horizontal="center"/>
    </xf>
    <xf numFmtId="172" fontId="19" fillId="0" borderId="3" xfId="2" applyNumberFormat="1" applyFont="1" applyBorder="1" applyAlignment="1">
      <alignment horizontal="center"/>
    </xf>
    <xf numFmtId="172" fontId="0" fillId="2" borderId="0" xfId="2" applyNumberFormat="1" applyFont="1" applyFill="1" applyBorder="1" applyAlignment="1">
      <alignment horizontal="center"/>
    </xf>
    <xf numFmtId="172" fontId="0" fillId="2" borderId="3" xfId="2" applyNumberFormat="1" applyFont="1" applyFill="1" applyBorder="1" applyAlignment="1">
      <alignment horizontal="center"/>
    </xf>
    <xf numFmtId="3" fontId="19" fillId="0" borderId="3" xfId="0" applyNumberFormat="1" applyFont="1" applyBorder="1" applyAlignment="1">
      <alignment horizontal="center"/>
    </xf>
    <xf numFmtId="3" fontId="19" fillId="0" borderId="2" xfId="0" applyNumberFormat="1" applyFont="1" applyBorder="1" applyAlignment="1">
      <alignment horizontal="center"/>
    </xf>
    <xf numFmtId="3" fontId="19" fillId="0" borderId="0" xfId="0" applyNumberFormat="1" applyFont="1" applyBorder="1" applyAlignment="1">
      <alignment horizontal="center"/>
    </xf>
    <xf numFmtId="3" fontId="19" fillId="0" borderId="0" xfId="0" applyNumberFormat="1" applyFont="1" applyFill="1" applyBorder="1" applyAlignment="1">
      <alignment horizontal="center"/>
    </xf>
    <xf numFmtId="0" fontId="0" fillId="0" borderId="3" xfId="0" applyBorder="1" applyAlignment="1">
      <alignment horizontal="center"/>
    </xf>
    <xf numFmtId="0" fontId="19" fillId="0" borderId="0" xfId="0" applyFont="1" applyBorder="1" applyAlignment="1">
      <alignment horizontal="center"/>
    </xf>
    <xf numFmtId="3" fontId="0" fillId="0" borderId="0" xfId="0" applyNumberFormat="1" applyBorder="1" applyAlignment="1">
      <alignment horizontal="center"/>
    </xf>
    <xf numFmtId="3" fontId="0" fillId="0" borderId="3" xfId="0" applyNumberFormat="1" applyBorder="1" applyAlignment="1">
      <alignment horizontal="center"/>
    </xf>
    <xf numFmtId="172" fontId="0" fillId="0" borderId="2" xfId="0" applyNumberFormat="1" applyBorder="1" applyAlignment="1">
      <alignment horizontal="center"/>
    </xf>
    <xf numFmtId="3" fontId="0" fillId="2" borderId="0" xfId="0" applyNumberFormat="1" applyFont="1" applyFill="1" applyBorder="1" applyAlignment="1">
      <alignment horizontal="center"/>
    </xf>
    <xf numFmtId="3" fontId="0" fillId="2" borderId="3" xfId="0" applyNumberFormat="1" applyFont="1" applyFill="1" applyBorder="1" applyAlignment="1">
      <alignment horizontal="center"/>
    </xf>
    <xf numFmtId="166" fontId="0" fillId="0" borderId="0" xfId="0" applyNumberFormat="1" applyAlignment="1">
      <alignment horizontal="center"/>
    </xf>
    <xf numFmtId="174" fontId="0" fillId="0" borderId="0" xfId="0" applyNumberFormat="1" applyAlignment="1">
      <alignment horizontal="center"/>
    </xf>
    <xf numFmtId="2" fontId="0" fillId="0" borderId="0" xfId="0" applyNumberFormat="1" applyAlignment="1">
      <alignment horizontal="center"/>
    </xf>
    <xf numFmtId="174" fontId="0" fillId="0" borderId="0" xfId="0" applyNumberFormat="1" applyFill="1" applyBorder="1" applyAlignment="1">
      <alignment horizontal="center"/>
    </xf>
    <xf numFmtId="2" fontId="0" fillId="0" borderId="0" xfId="0" applyNumberFormat="1" applyFill="1" applyBorder="1" applyAlignment="1">
      <alignment horizontal="center"/>
    </xf>
    <xf numFmtId="0" fontId="0" fillId="0" borderId="1" xfId="0" applyBorder="1"/>
    <xf numFmtId="0" fontId="0" fillId="0" borderId="1" xfId="0" applyFill="1" applyBorder="1" applyAlignment="1">
      <alignment horizontal="center"/>
    </xf>
    <xf numFmtId="2" fontId="0" fillId="0" borderId="0" xfId="0" applyNumberFormat="1"/>
    <xf numFmtId="174" fontId="0" fillId="0" borderId="2" xfId="0" applyNumberFormat="1" applyBorder="1" applyAlignment="1">
      <alignment horizontal="center"/>
    </xf>
    <xf numFmtId="174" fontId="0" fillId="0" borderId="0" xfId="0" applyNumberFormat="1" applyBorder="1" applyAlignment="1">
      <alignment horizontal="center"/>
    </xf>
    <xf numFmtId="174" fontId="0" fillId="0" borderId="3" xfId="0" applyNumberFormat="1" applyBorder="1" applyAlignment="1">
      <alignment horizontal="center"/>
    </xf>
    <xf numFmtId="175" fontId="20" fillId="0" borderId="1" xfId="1" applyNumberFormat="1" applyFont="1" applyBorder="1" applyAlignment="1">
      <alignment horizontal="center"/>
    </xf>
    <xf numFmtId="172" fontId="0" fillId="0" borderId="0" xfId="0" applyNumberFormat="1" applyBorder="1" applyAlignment="1">
      <alignment horizontal="center"/>
    </xf>
    <xf numFmtId="175" fontId="0" fillId="0" borderId="1" xfId="1" applyNumberFormat="1" applyFont="1" applyBorder="1" applyAlignment="1">
      <alignment horizontal="center"/>
    </xf>
    <xf numFmtId="10" fontId="0" fillId="0" borderId="0" xfId="0" applyNumberFormat="1"/>
    <xf numFmtId="169" fontId="0" fillId="0" borderId="0" xfId="0" applyNumberFormat="1" applyBorder="1" applyAlignment="1">
      <alignment horizontal="center"/>
    </xf>
    <xf numFmtId="176" fontId="0" fillId="0" borderId="0" xfId="2" applyNumberFormat="1" applyFont="1" applyFill="1" applyBorder="1" applyAlignment="1">
      <alignment horizontal="center"/>
    </xf>
    <xf numFmtId="171" fontId="0" fillId="0" borderId="0" xfId="2" applyNumberFormat="1" applyFont="1" applyFill="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2" xfId="0" applyBorder="1" applyAlignment="1">
      <alignment vertical="center"/>
    </xf>
    <xf numFmtId="0" fontId="0" fillId="0" borderId="3" xfId="0" applyBorder="1" applyAlignment="1">
      <alignment vertical="center"/>
    </xf>
    <xf numFmtId="0" fontId="0" fillId="0" borderId="0" xfId="0" applyAlignment="1">
      <alignment horizontal="center"/>
    </xf>
    <xf numFmtId="172" fontId="0" fillId="0" borderId="0" xfId="0" applyNumberFormat="1" applyAlignment="1">
      <alignment horizontal="center"/>
    </xf>
    <xf numFmtId="37" fontId="19" fillId="0" borderId="0" xfId="0" applyNumberFormat="1" applyFont="1" applyAlignment="1">
      <alignment horizontal="center"/>
    </xf>
    <xf numFmtId="37" fontId="0" fillId="0" borderId="3" xfId="0" applyNumberFormat="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3" xfId="0" applyBorder="1" applyAlignment="1">
      <alignment horizontal="center"/>
    </xf>
    <xf numFmtId="3" fontId="0" fillId="0" borderId="0" xfId="0" applyNumberFormat="1" applyFill="1" applyBorder="1" applyAlignment="1">
      <alignment horizontal="center"/>
    </xf>
    <xf numFmtId="3" fontId="19" fillId="0" borderId="0" xfId="2" applyNumberFormat="1" applyFont="1" applyAlignment="1">
      <alignment horizontal="center"/>
    </xf>
    <xf numFmtId="3" fontId="19" fillId="0" borderId="3" xfId="2" applyNumberFormat="1" applyFont="1" applyBorder="1" applyAlignment="1">
      <alignment horizontal="center"/>
    </xf>
    <xf numFmtId="10" fontId="0" fillId="0" borderId="0" xfId="2" applyNumberFormat="1" applyFont="1" applyAlignment="1">
      <alignment horizontal="right"/>
    </xf>
    <xf numFmtId="3" fontId="19" fillId="0" borderId="2" xfId="0" applyNumberFormat="1" applyFont="1" applyFill="1" applyBorder="1" applyAlignment="1">
      <alignment horizontal="center"/>
    </xf>
    <xf numFmtId="3" fontId="19" fillId="0" borderId="3" xfId="0" applyNumberFormat="1" applyFont="1" applyFill="1" applyBorder="1" applyAlignment="1">
      <alignment horizontal="center"/>
    </xf>
    <xf numFmtId="11" fontId="0" fillId="0" borderId="0" xfId="0" applyNumberFormat="1"/>
    <xf numFmtId="0" fontId="0" fillId="0" borderId="0" xfId="0" applyBorder="1" applyAlignment="1">
      <alignment horizontal="center"/>
    </xf>
    <xf numFmtId="0" fontId="0" fillId="0" borderId="0" xfId="0" applyAlignment="1">
      <alignment horizontal="center"/>
    </xf>
    <xf numFmtId="0" fontId="2" fillId="0" borderId="0" xfId="0" applyFont="1" applyAlignment="1">
      <alignment horizontal="center"/>
    </xf>
    <xf numFmtId="0" fontId="0" fillId="0" borderId="2" xfId="0" applyBorder="1" applyAlignment="1">
      <alignment horizontal="center"/>
    </xf>
    <xf numFmtId="0" fontId="16" fillId="0" borderId="1" xfId="0" applyFont="1" applyBorder="1" applyAlignment="1">
      <alignment horizontal="center"/>
    </xf>
    <xf numFmtId="3" fontId="2" fillId="0" borderId="2" xfId="0" applyNumberFormat="1" applyFont="1" applyBorder="1" applyAlignment="1">
      <alignment horizontal="center"/>
    </xf>
    <xf numFmtId="0" fontId="0" fillId="3" borderId="1" xfId="0" applyFill="1" applyBorder="1" applyAlignment="1">
      <alignment horizontal="center"/>
    </xf>
    <xf numFmtId="0" fontId="0" fillId="0" borderId="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3" xfId="0" applyFill="1" applyBorder="1" applyAlignment="1">
      <alignment horizontal="center"/>
    </xf>
    <xf numFmtId="0" fontId="0" fillId="0" borderId="3" xfId="0" applyBorder="1" applyAlignment="1">
      <alignment horizontal="center"/>
    </xf>
    <xf numFmtId="3" fontId="0" fillId="0" borderId="1" xfId="0" applyNumberFormat="1" applyBorder="1" applyAlignment="1">
      <alignment horizontal="center"/>
    </xf>
    <xf numFmtId="3" fontId="0" fillId="0" borderId="3" xfId="0" applyNumberFormat="1" applyBorder="1" applyAlignment="1">
      <alignment horizontal="center"/>
    </xf>
    <xf numFmtId="0" fontId="19" fillId="3" borderId="0" xfId="0" applyFont="1" applyFill="1" applyBorder="1" applyAlignment="1">
      <alignment horizontal="center"/>
    </xf>
    <xf numFmtId="0" fontId="19" fillId="0" borderId="0" xfId="0" applyFont="1" applyBorder="1"/>
    <xf numFmtId="3" fontId="19" fillId="0" borderId="0" xfId="1" applyNumberFormat="1" applyFont="1" applyAlignment="1">
      <alignment horizontal="center"/>
    </xf>
    <xf numFmtId="0" fontId="19" fillId="0" borderId="0" xfId="0" applyFont="1" applyAlignment="1">
      <alignment horizontal="left"/>
    </xf>
    <xf numFmtId="164" fontId="19" fillId="0" borderId="0" xfId="1" applyNumberFormat="1" applyFont="1" applyAlignment="1">
      <alignment horizontal="center"/>
    </xf>
    <xf numFmtId="4" fontId="19" fillId="0" borderId="0" xfId="1" applyNumberFormat="1" applyFont="1" applyAlignment="1">
      <alignment horizontal="center"/>
    </xf>
    <xf numFmtId="177" fontId="19" fillId="0" borderId="0" xfId="1" applyNumberFormat="1" applyFont="1" applyAlignment="1">
      <alignment horizontal="center"/>
    </xf>
    <xf numFmtId="177" fontId="19" fillId="0" borderId="0" xfId="0" applyNumberFormat="1" applyFont="1" applyAlignment="1">
      <alignment horizontal="center"/>
    </xf>
    <xf numFmtId="167" fontId="19" fillId="0" borderId="0" xfId="0" applyNumberFormat="1" applyFont="1" applyAlignment="1">
      <alignment horizontal="center"/>
    </xf>
    <xf numFmtId="11" fontId="19" fillId="0" borderId="0" xfId="0" applyNumberFormat="1" applyFont="1" applyAlignment="1">
      <alignment horizontal="center"/>
    </xf>
    <xf numFmtId="164" fontId="19" fillId="0" borderId="0" xfId="0" applyNumberFormat="1" applyFont="1" applyAlignment="1">
      <alignment horizontal="center"/>
    </xf>
    <xf numFmtId="4" fontId="19" fillId="0" borderId="0" xfId="1" applyNumberFormat="1" applyFont="1" applyAlignment="1">
      <alignment horizontal="right"/>
    </xf>
    <xf numFmtId="168" fontId="19" fillId="0" borderId="0" xfId="0" applyNumberFormat="1" applyFont="1" applyAlignment="1">
      <alignment horizontal="center"/>
    </xf>
    <xf numFmtId="166" fontId="19" fillId="0" borderId="0" xfId="0" applyNumberFormat="1" applyFont="1" applyAlignment="1">
      <alignment horizontal="center"/>
    </xf>
    <xf numFmtId="0" fontId="19" fillId="0" borderId="0" xfId="0" applyFont="1" applyAlignment="1">
      <alignment horizontal="right"/>
    </xf>
    <xf numFmtId="0" fontId="19" fillId="3" borderId="0" xfId="0" applyFont="1" applyFill="1" applyAlignment="1">
      <alignment horizontal="center"/>
    </xf>
    <xf numFmtId="178" fontId="0" fillId="0" borderId="0" xfId="0" applyNumberFormat="1" applyAlignment="1">
      <alignment horizontal="center"/>
    </xf>
    <xf numFmtId="0" fontId="0" fillId="0" borderId="2" xfId="0"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3" xfId="0" applyBorder="1" applyAlignment="1">
      <alignment horizontal="center"/>
    </xf>
    <xf numFmtId="3" fontId="0" fillId="0" borderId="2" xfId="0" applyNumberFormat="1" applyBorder="1" applyAlignment="1">
      <alignment horizontal="center"/>
    </xf>
    <xf numFmtId="3" fontId="0" fillId="0" borderId="0" xfId="0" applyNumberFormat="1" applyBorder="1" applyAlignment="1">
      <alignment horizontal="center"/>
    </xf>
    <xf numFmtId="3" fontId="0" fillId="0" borderId="3" xfId="0" applyNumberFormat="1" applyBorder="1" applyAlignment="1">
      <alignment horizontal="center"/>
    </xf>
    <xf numFmtId="3" fontId="0" fillId="0" borderId="0" xfId="0" applyNumberFormat="1" applyFill="1" applyBorder="1" applyAlignment="1">
      <alignment horizontal="center"/>
    </xf>
    <xf numFmtId="168" fontId="0" fillId="0" borderId="1" xfId="0" applyNumberFormat="1" applyBorder="1" applyAlignment="1">
      <alignment horizontal="center"/>
    </xf>
    <xf numFmtId="4" fontId="0" fillId="0" borderId="1" xfId="0" applyNumberFormat="1" applyBorder="1" applyAlignment="1">
      <alignment horizontal="center"/>
    </xf>
    <xf numFmtId="0" fontId="0" fillId="2" borderId="1" xfId="0" applyFill="1" applyBorder="1" applyAlignment="1">
      <alignment horizontal="center"/>
    </xf>
    <xf numFmtId="0" fontId="0" fillId="0" borderId="1" xfId="0" applyFill="1" applyBorder="1" applyAlignment="1"/>
    <xf numFmtId="0" fontId="0" fillId="0" borderId="3" xfId="0" applyFill="1" applyBorder="1"/>
    <xf numFmtId="0" fontId="2" fillId="0" borderId="0" xfId="0" applyFont="1" applyAlignment="1">
      <alignment horizontal="right"/>
    </xf>
    <xf numFmtId="179" fontId="19" fillId="0" borderId="0" xfId="1" applyNumberFormat="1" applyFont="1" applyAlignment="1">
      <alignment horizontal="center"/>
    </xf>
    <xf numFmtId="0" fontId="0" fillId="0" borderId="0" xfId="0" applyAlignment="1">
      <alignment horizontal="center"/>
    </xf>
    <xf numFmtId="3" fontId="0" fillId="0" borderId="3" xfId="0" applyNumberFormat="1" applyBorder="1" applyAlignment="1">
      <alignment horizontal="center"/>
    </xf>
    <xf numFmtId="0" fontId="0" fillId="3" borderId="1" xfId="0" applyFill="1" applyBorder="1" applyAlignment="1"/>
    <xf numFmtId="180" fontId="0" fillId="0" borderId="0" xfId="0" applyNumberFormat="1" applyAlignment="1">
      <alignment horizontal="center"/>
    </xf>
    <xf numFmtId="180" fontId="0" fillId="0" borderId="3" xfId="0" applyNumberFormat="1" applyBorder="1" applyAlignment="1">
      <alignment horizontal="center"/>
    </xf>
    <xf numFmtId="181" fontId="0" fillId="0" borderId="0" xfId="0" applyNumberFormat="1" applyBorder="1" applyAlignment="1">
      <alignment horizontal="center"/>
    </xf>
    <xf numFmtId="3" fontId="0" fillId="0" borderId="0" xfId="1" applyNumberFormat="1" applyFont="1"/>
    <xf numFmtId="0" fontId="2" fillId="0" borderId="0" xfId="0" applyFont="1" applyFill="1" applyBorder="1" applyAlignment="1">
      <alignment horizontal="right"/>
    </xf>
    <xf numFmtId="3" fontId="0" fillId="0" borderId="0" xfId="1" applyNumberFormat="1" applyFont="1" applyAlignment="1">
      <alignment horizontal="center"/>
    </xf>
    <xf numFmtId="3" fontId="0" fillId="0" borderId="0" xfId="1" applyNumberFormat="1" applyFont="1" applyAlignment="1">
      <alignment horizontal="right"/>
    </xf>
    <xf numFmtId="166" fontId="19" fillId="0" borderId="0" xfId="1" applyNumberFormat="1" applyFont="1" applyAlignment="1">
      <alignment horizontal="center"/>
    </xf>
    <xf numFmtId="166" fontId="19" fillId="0" borderId="0" xfId="2" applyNumberFormat="1" applyFont="1" applyAlignment="1">
      <alignment horizontal="center"/>
    </xf>
    <xf numFmtId="171" fontId="13" fillId="0" borderId="0" xfId="0" applyNumberFormat="1" applyFont="1"/>
    <xf numFmtId="180" fontId="0" fillId="0" borderId="0" xfId="0" applyNumberFormat="1" applyBorder="1" applyAlignment="1">
      <alignment horizontal="center"/>
    </xf>
    <xf numFmtId="180" fontId="0" fillId="0" borderId="2" xfId="0" applyNumberFormat="1" applyBorder="1" applyAlignment="1">
      <alignment horizontal="center"/>
    </xf>
    <xf numFmtId="182" fontId="5" fillId="0" borderId="0" xfId="0" applyNumberFormat="1" applyFont="1"/>
    <xf numFmtId="182" fontId="0" fillId="0" borderId="2" xfId="0" applyNumberFormat="1" applyFill="1" applyBorder="1"/>
    <xf numFmtId="182" fontId="2" fillId="0" borderId="2" xfId="0" applyNumberFormat="1" applyFont="1" applyBorder="1"/>
    <xf numFmtId="182" fontId="0" fillId="0" borderId="3" xfId="0" applyNumberFormat="1" applyBorder="1"/>
    <xf numFmtId="182" fontId="2" fillId="0" borderId="0" xfId="0" applyNumberFormat="1" applyFont="1" applyBorder="1"/>
    <xf numFmtId="182" fontId="0" fillId="0" borderId="0" xfId="0" applyNumberFormat="1" applyFont="1" applyBorder="1"/>
    <xf numFmtId="182" fontId="0" fillId="0" borderId="0" xfId="0" applyNumberFormat="1" applyFill="1" applyBorder="1"/>
    <xf numFmtId="182" fontId="0" fillId="0" borderId="0" xfId="0" applyNumberFormat="1"/>
    <xf numFmtId="182" fontId="0" fillId="3" borderId="1" xfId="0" applyNumberFormat="1" applyFill="1" applyBorder="1" applyAlignment="1"/>
    <xf numFmtId="182" fontId="0" fillId="0" borderId="2" xfId="0" applyNumberFormat="1" applyBorder="1" applyAlignment="1">
      <alignment horizontal="center"/>
    </xf>
    <xf numFmtId="182" fontId="0" fillId="0" borderId="0" xfId="0" applyNumberFormat="1" applyBorder="1" applyAlignment="1">
      <alignment horizontal="center"/>
    </xf>
    <xf numFmtId="181" fontId="0" fillId="0" borderId="3" xfId="0" applyNumberFormat="1" applyFill="1" applyBorder="1" applyAlignment="1">
      <alignment horizontal="center"/>
    </xf>
    <xf numFmtId="171" fontId="0" fillId="0" borderId="3" xfId="2" applyNumberFormat="1" applyFont="1" applyFill="1" applyBorder="1" applyAlignment="1">
      <alignment horizontal="center"/>
    </xf>
    <xf numFmtId="173" fontId="0" fillId="0" borderId="0" xfId="0" applyNumberFormat="1"/>
    <xf numFmtId="173" fontId="0" fillId="0" borderId="0" xfId="2" applyNumberFormat="1" applyFont="1" applyFill="1" applyAlignment="1">
      <alignment horizontal="center"/>
    </xf>
    <xf numFmtId="37" fontId="0" fillId="0" borderId="0" xfId="1" applyNumberFormat="1" applyFont="1" applyAlignment="1">
      <alignment horizontal="center"/>
    </xf>
    <xf numFmtId="37" fontId="0" fillId="0" borderId="3" xfId="1" applyNumberFormat="1" applyFont="1" applyBorder="1" applyAlignment="1">
      <alignment horizontal="center"/>
    </xf>
    <xf numFmtId="167" fontId="0" fillId="0" borderId="0" xfId="2" applyNumberFormat="1" applyFont="1" applyAlignment="1">
      <alignment horizontal="center"/>
    </xf>
    <xf numFmtId="167" fontId="0" fillId="0" borderId="3" xfId="2" applyNumberFormat="1" applyFont="1" applyBorder="1" applyAlignment="1">
      <alignment horizontal="center"/>
    </xf>
    <xf numFmtId="0" fontId="22" fillId="4" borderId="0" xfId="0" applyFont="1" applyFill="1" applyAlignment="1">
      <alignment horizontal="center"/>
    </xf>
    <xf numFmtId="171" fontId="22" fillId="4" borderId="0" xfId="2" applyNumberFormat="1" applyFont="1" applyFill="1" applyAlignment="1">
      <alignment horizontal="center"/>
    </xf>
    <xf numFmtId="171" fontId="22" fillId="4" borderId="0" xfId="0" applyNumberFormat="1" applyFont="1" applyFill="1" applyAlignment="1">
      <alignment horizontal="center"/>
    </xf>
    <xf numFmtId="170" fontId="22" fillId="4" borderId="0" xfId="2" applyNumberFormat="1" applyFont="1" applyFill="1" applyAlignment="1">
      <alignment horizontal="center"/>
    </xf>
    <xf numFmtId="182" fontId="0" fillId="0" borderId="3" xfId="0" applyNumberFormat="1" applyBorder="1" applyAlignment="1">
      <alignment horizontal="center"/>
    </xf>
    <xf numFmtId="37" fontId="19" fillId="0" borderId="0" xfId="0" applyNumberFormat="1" applyFont="1" applyBorder="1" applyAlignment="1">
      <alignment horizontal="center"/>
    </xf>
    <xf numFmtId="37" fontId="19" fillId="0" borderId="3" xfId="0" applyNumberFormat="1" applyFont="1" applyBorder="1" applyAlignment="1">
      <alignment horizontal="center"/>
    </xf>
    <xf numFmtId="173" fontId="2" fillId="0" borderId="0" xfId="2" applyNumberFormat="1" applyFont="1" applyFill="1" applyAlignment="1">
      <alignment horizontal="center"/>
    </xf>
    <xf numFmtId="0" fontId="2" fillId="0" borderId="0" xfId="0" applyFont="1" applyAlignment="1">
      <alignment horizontal="center"/>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3" xfId="0" applyBorder="1" applyAlignment="1">
      <alignment horizontal="left" vertical="center" wrapText="1"/>
    </xf>
    <xf numFmtId="0" fontId="0" fillId="0" borderId="9" xfId="0" applyBorder="1" applyAlignment="1">
      <alignment horizontal="left" vertical="center" wrapText="1"/>
    </xf>
    <xf numFmtId="0" fontId="7" fillId="0" borderId="0" xfId="0" applyFont="1" applyFill="1" applyAlignment="1">
      <alignment horizontal="left" vertical="center" indent="15"/>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right" vertical="center" wrapText="1"/>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xf>
    <xf numFmtId="0" fontId="16" fillId="0" borderId="1" xfId="0" applyFont="1" applyBorder="1" applyAlignment="1">
      <alignment horizontal="center"/>
    </xf>
    <xf numFmtId="3" fontId="2" fillId="0" borderId="2" xfId="0" applyNumberFormat="1" applyFont="1" applyBorder="1" applyAlignment="1">
      <alignment horizontal="center"/>
    </xf>
    <xf numFmtId="0" fontId="13" fillId="0" borderId="2" xfId="0" applyFont="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0" borderId="2" xfId="0" applyFill="1" applyBorder="1" applyAlignment="1">
      <alignment horizontal="center"/>
    </xf>
    <xf numFmtId="0" fontId="0" fillId="0" borderId="1" xfId="0" applyBorder="1" applyAlignment="1">
      <alignment horizontal="center"/>
    </xf>
    <xf numFmtId="0" fontId="13" fillId="0" borderId="0" xfId="0" applyFont="1" applyBorder="1" applyAlignment="1">
      <alignment horizontal="center"/>
    </xf>
    <xf numFmtId="0" fontId="0" fillId="0" borderId="0" xfId="0" applyBorder="1" applyAlignment="1">
      <alignment horizontal="center"/>
    </xf>
    <xf numFmtId="0" fontId="13" fillId="0" borderId="2" xfId="0" applyFont="1" applyFill="1" applyBorder="1" applyAlignment="1">
      <alignment horizontal="center"/>
    </xf>
    <xf numFmtId="0" fontId="13" fillId="0" borderId="1" xfId="0" applyFont="1" applyBorder="1" applyAlignment="1">
      <alignment horizontal="center"/>
    </xf>
    <xf numFmtId="0" fontId="0" fillId="0" borderId="0" xfId="0" applyFill="1" applyBorder="1" applyAlignment="1">
      <alignment horizont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2" fillId="0" borderId="0" xfId="0" applyFont="1" applyAlignment="1">
      <alignment horizontal="right"/>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xf>
    <xf numFmtId="0" fontId="0" fillId="3" borderId="2" xfId="0" applyFill="1" applyBorder="1" applyAlignment="1">
      <alignment horizontal="center"/>
    </xf>
    <xf numFmtId="0" fontId="0" fillId="3" borderId="1" xfId="0" applyFont="1" applyFill="1" applyBorder="1" applyAlignment="1">
      <alignment horizontal="center"/>
    </xf>
    <xf numFmtId="0" fontId="21" fillId="0" borderId="0" xfId="0" applyFont="1" applyFill="1" applyBorder="1" applyAlignment="1">
      <alignment horizontal="center"/>
    </xf>
    <xf numFmtId="0" fontId="0" fillId="0" borderId="1" xfId="0" applyFill="1" applyBorder="1" applyAlignment="1">
      <alignment horizontal="center"/>
    </xf>
    <xf numFmtId="3" fontId="0" fillId="0" borderId="1" xfId="0" applyNumberFormat="1" applyBorder="1" applyAlignment="1">
      <alignment horizontal="center"/>
    </xf>
    <xf numFmtId="3" fontId="0" fillId="0" borderId="2" xfId="0" applyNumberFormat="1" applyFill="1" applyBorder="1" applyAlignment="1">
      <alignment horizontal="center"/>
    </xf>
    <xf numFmtId="3" fontId="0" fillId="0" borderId="0" xfId="0" applyNumberFormat="1" applyFill="1" applyBorder="1" applyAlignment="1">
      <alignment horizontal="center"/>
    </xf>
    <xf numFmtId="3" fontId="0" fillId="0" borderId="3" xfId="0" applyNumberFormat="1" applyFill="1" applyBorder="1" applyAlignment="1">
      <alignment horizontal="center"/>
    </xf>
    <xf numFmtId="3" fontId="0" fillId="0" borderId="2" xfId="0" applyNumberFormat="1" applyBorder="1" applyAlignment="1">
      <alignment horizontal="center"/>
    </xf>
    <xf numFmtId="3" fontId="0" fillId="0" borderId="0" xfId="0" applyNumberFormat="1" applyBorder="1" applyAlignment="1">
      <alignment horizontal="center"/>
    </xf>
    <xf numFmtId="3" fontId="0" fillId="0" borderId="3" xfId="0" applyNumberForma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xf>
    <xf numFmtId="0" fontId="0" fillId="0" borderId="4" xfId="0" applyFill="1" applyBorder="1" applyAlignment="1">
      <alignment horizontal="center" vertical="center" wrapText="1"/>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6" xfId="0" applyFont="1" applyBorder="1" applyAlignment="1">
      <alignment horizontal="left" vertical="center" wrapText="1"/>
    </xf>
    <xf numFmtId="0" fontId="0" fillId="0" borderId="0"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3" xfId="0" applyFont="1" applyBorder="1" applyAlignment="1">
      <alignment horizontal="left" vertical="center" wrapText="1"/>
    </xf>
    <xf numFmtId="0" fontId="0" fillId="0" borderId="9" xfId="0" applyFont="1" applyBorder="1" applyAlignment="1">
      <alignment horizontal="left" vertical="center" wrapText="1"/>
    </xf>
    <xf numFmtId="0" fontId="2" fillId="0" borderId="3" xfId="0" applyFont="1" applyBorder="1" applyAlignment="1">
      <alignment horizontal="center" vertical="center" wrapText="1"/>
    </xf>
  </cellXfs>
  <cellStyles count="5">
    <cellStyle name="Comma" xfId="1" builtinId="3"/>
    <cellStyle name="Followed Hyperlink" xfId="4" builtinId="9" hidden="1"/>
    <cellStyle name="Hyperlink" xfId="3" builtinId="8" hidden="1"/>
    <cellStyle name="Normal" xfId="0" builtinId="0"/>
    <cellStyle name="Percent" xfId="2" builtinId="5"/>
  </cellStyles>
  <dxfs count="0"/>
  <tableStyles count="0" defaultTableStyle="TableStyleMedium2" defaultPivotStyle="PivotStyleLight16"/>
  <colors>
    <mruColors>
      <color rgb="FFCCFFCC"/>
      <color rgb="FF8BE2F1"/>
      <color rgb="FF981821"/>
      <color rgb="FFDE323E"/>
      <color rgb="FFD121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3126</xdr:rowOff>
    </xdr:from>
    <xdr:to>
      <xdr:col>2</xdr:col>
      <xdr:colOff>4246</xdr:colOff>
      <xdr:row>4</xdr:row>
      <xdr:rowOff>5562</xdr:rowOff>
    </xdr:to>
    <xdr:pic>
      <xdr:nvPicPr>
        <xdr:cNvPr id="2" name="Picture 1">
          <a:extLst>
            <a:ext uri="{FF2B5EF4-FFF2-40B4-BE49-F238E27FC236}">
              <a16:creationId xmlns:a16="http://schemas.microsoft.com/office/drawing/2014/main" xmlns="" id="{0C270248-FDE6-4127-B51F-43EAE274C3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1694" y="657550"/>
          <a:ext cx="1106905" cy="9975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43542</xdr:colOff>
      <xdr:row>3</xdr:row>
      <xdr:rowOff>195942</xdr:rowOff>
    </xdr:from>
    <xdr:ext cx="1012372" cy="648896"/>
    <xdr:sp macro="" textlink="">
      <xdr:nvSpPr>
        <xdr:cNvPr id="3" name="TextBox 2">
          <a:extLst>
            <a:ext uri="{FF2B5EF4-FFF2-40B4-BE49-F238E27FC236}">
              <a16:creationId xmlns:a16="http://schemas.microsoft.com/office/drawing/2014/main" xmlns="" id="{B24E22CE-CEBF-409C-B4F2-9748D676E295}"/>
            </a:ext>
          </a:extLst>
        </xdr:cNvPr>
        <xdr:cNvSpPr txBox="1"/>
      </xdr:nvSpPr>
      <xdr:spPr>
        <a:xfrm>
          <a:off x="370113" y="859971"/>
          <a:ext cx="1012372" cy="6488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600" b="1">
              <a:latin typeface="Book Antiqua" panose="02040602050305030304" pitchFamily="18" charset="0"/>
            </a:rPr>
            <a:t>MC</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383"/>
  <sheetViews>
    <sheetView zoomScale="85" zoomScaleNormal="85" zoomScaleSheetLayoutView="100" zoomScalePageLayoutView="55" workbookViewId="0"/>
  </sheetViews>
  <sheetFormatPr defaultColWidth="8.85546875" defaultRowHeight="15" x14ac:dyDescent="0.25"/>
  <cols>
    <col min="1" max="1" width="4.7109375" customWidth="1"/>
    <col min="2" max="2" width="16.140625" customWidth="1"/>
    <col min="3" max="3" width="25.42578125" bestFit="1" customWidth="1"/>
    <col min="4" max="4" width="133.140625" bestFit="1" customWidth="1"/>
    <col min="5" max="5" width="4.7109375" customWidth="1"/>
  </cols>
  <sheetData>
    <row r="2" spans="2:5" ht="23.25" x14ac:dyDescent="0.35">
      <c r="B2" s="8" t="s">
        <v>9</v>
      </c>
    </row>
    <row r="4" spans="2:5" ht="78.599999999999994" customHeight="1" x14ac:dyDescent="0.25">
      <c r="B4" s="383" t="s">
        <v>14</v>
      </c>
      <c r="C4" s="383"/>
      <c r="D4" s="383"/>
      <c r="E4" s="26"/>
    </row>
    <row r="6" spans="2:5" x14ac:dyDescent="0.25">
      <c r="B6" s="374" t="s">
        <v>597</v>
      </c>
      <c r="C6" s="375"/>
      <c r="D6" s="376"/>
    </row>
    <row r="7" spans="2:5" x14ac:dyDescent="0.25">
      <c r="B7" s="377"/>
      <c r="C7" s="378"/>
      <c r="D7" s="379"/>
    </row>
    <row r="8" spans="2:5" x14ac:dyDescent="0.25">
      <c r="B8" s="380"/>
      <c r="C8" s="381"/>
      <c r="D8" s="382"/>
    </row>
    <row r="10" spans="2:5" x14ac:dyDescent="0.25">
      <c r="B10" s="373" t="s">
        <v>6</v>
      </c>
      <c r="C10" s="373"/>
      <c r="D10" s="373"/>
    </row>
    <row r="11" spans="2:5" x14ac:dyDescent="0.25">
      <c r="B11" s="4" t="s">
        <v>7</v>
      </c>
      <c r="C11" s="4" t="s">
        <v>8</v>
      </c>
      <c r="D11" s="4" t="s">
        <v>3</v>
      </c>
    </row>
    <row r="12" spans="2:5" x14ac:dyDescent="0.25">
      <c r="B12" s="1" t="s">
        <v>190</v>
      </c>
      <c r="C12" s="20">
        <v>42716</v>
      </c>
      <c r="D12" s="21" t="s">
        <v>421</v>
      </c>
    </row>
    <row r="13" spans="2:5" x14ac:dyDescent="0.25">
      <c r="B13" s="31" t="s">
        <v>422</v>
      </c>
      <c r="C13" s="20">
        <v>42974</v>
      </c>
      <c r="D13" t="s">
        <v>423</v>
      </c>
    </row>
    <row r="14" spans="2:5" x14ac:dyDescent="0.25">
      <c r="B14" s="32" t="s">
        <v>445</v>
      </c>
      <c r="C14" s="20">
        <v>42975</v>
      </c>
      <c r="D14" s="7" t="s">
        <v>446</v>
      </c>
    </row>
    <row r="15" spans="2:5" x14ac:dyDescent="0.25">
      <c r="B15" s="203" t="s">
        <v>449</v>
      </c>
      <c r="C15" s="20">
        <v>42977</v>
      </c>
      <c r="D15" s="7" t="s">
        <v>490</v>
      </c>
    </row>
    <row r="16" spans="2:5" x14ac:dyDescent="0.25">
      <c r="B16" s="203" t="s">
        <v>488</v>
      </c>
      <c r="C16" s="20">
        <v>42983</v>
      </c>
      <c r="D16" s="27" t="s">
        <v>489</v>
      </c>
    </row>
    <row r="17" spans="2:4" x14ac:dyDescent="0.25">
      <c r="B17" s="32" t="s">
        <v>591</v>
      </c>
      <c r="C17" s="20">
        <v>42991</v>
      </c>
      <c r="D17" s="7" t="s">
        <v>590</v>
      </c>
    </row>
    <row r="18" spans="2:4" x14ac:dyDescent="0.25">
      <c r="B18" s="1" t="s">
        <v>592</v>
      </c>
      <c r="C18" s="20">
        <v>42997</v>
      </c>
      <c r="D18" s="27" t="s">
        <v>596</v>
      </c>
    </row>
    <row r="19" spans="2:4" x14ac:dyDescent="0.25">
      <c r="B19" s="1" t="s">
        <v>593</v>
      </c>
      <c r="C19" s="20">
        <v>42998</v>
      </c>
      <c r="D19" t="s">
        <v>595</v>
      </c>
    </row>
    <row r="20" spans="2:4" x14ac:dyDescent="0.25">
      <c r="B20" s="1" t="s">
        <v>594</v>
      </c>
      <c r="C20" s="20">
        <v>42999</v>
      </c>
      <c r="D20" s="27" t="s">
        <v>664</v>
      </c>
    </row>
    <row r="21" spans="2:4" x14ac:dyDescent="0.25">
      <c r="B21" s="1"/>
      <c r="C21" s="20"/>
    </row>
    <row r="22" spans="2:4" x14ac:dyDescent="0.25">
      <c r="B22" s="1" t="s">
        <v>665</v>
      </c>
      <c r="C22" s="1" t="s">
        <v>665</v>
      </c>
      <c r="D22" t="s">
        <v>666</v>
      </c>
    </row>
    <row r="23" spans="2:4" x14ac:dyDescent="0.25">
      <c r="B23" s="331" t="s">
        <v>665</v>
      </c>
      <c r="C23" s="331" t="s">
        <v>665</v>
      </c>
      <c r="D23" t="s">
        <v>667</v>
      </c>
    </row>
    <row r="24" spans="2:4" x14ac:dyDescent="0.25">
      <c r="B24" s="331" t="s">
        <v>665</v>
      </c>
      <c r="C24" s="331" t="s">
        <v>665</v>
      </c>
      <c r="D24" t="s">
        <v>668</v>
      </c>
    </row>
    <row r="25" spans="2:4" x14ac:dyDescent="0.25">
      <c r="B25" s="331" t="s">
        <v>665</v>
      </c>
      <c r="C25" s="331" t="s">
        <v>665</v>
      </c>
      <c r="D25" t="s">
        <v>669</v>
      </c>
    </row>
    <row r="26" spans="2:4" x14ac:dyDescent="0.25">
      <c r="B26" s="1"/>
      <c r="C26" s="1"/>
    </row>
    <row r="27" spans="2:4" x14ac:dyDescent="0.25">
      <c r="B27" s="1"/>
      <c r="C27" s="1"/>
    </row>
    <row r="28" spans="2:4" x14ac:dyDescent="0.25">
      <c r="B28" s="1"/>
      <c r="C28" s="1"/>
    </row>
    <row r="29" spans="2:4" x14ac:dyDescent="0.25">
      <c r="B29" s="1"/>
      <c r="C29" s="1"/>
    </row>
    <row r="30" spans="2:4" x14ac:dyDescent="0.25">
      <c r="B30" s="1"/>
      <c r="C30" s="1"/>
    </row>
    <row r="31" spans="2:4" x14ac:dyDescent="0.25">
      <c r="B31" s="1"/>
      <c r="C31" s="1"/>
    </row>
    <row r="32" spans="2:4" x14ac:dyDescent="0.25">
      <c r="B32" s="1"/>
      <c r="C32" s="1"/>
    </row>
    <row r="33" spans="2:4" x14ac:dyDescent="0.25">
      <c r="B33" s="1"/>
      <c r="C33" s="1"/>
    </row>
    <row r="34" spans="2:4" x14ac:dyDescent="0.25">
      <c r="B34" s="33"/>
      <c r="C34" s="33"/>
      <c r="D34" s="5"/>
    </row>
    <row r="35" spans="2:4" x14ac:dyDescent="0.25">
      <c r="B35" s="1"/>
      <c r="C35" s="1"/>
    </row>
    <row r="36" spans="2:4" x14ac:dyDescent="0.25">
      <c r="B36" s="1"/>
      <c r="C36" s="1"/>
    </row>
    <row r="37" spans="2:4" x14ac:dyDescent="0.25">
      <c r="B37" s="1"/>
      <c r="C37" s="1"/>
    </row>
    <row r="38" spans="2:4" x14ac:dyDescent="0.25">
      <c r="B38" s="1"/>
      <c r="C38" s="1"/>
    </row>
    <row r="39" spans="2:4" x14ac:dyDescent="0.25">
      <c r="B39" s="1"/>
      <c r="C39" s="1"/>
    </row>
    <row r="40" spans="2:4" x14ac:dyDescent="0.25">
      <c r="B40" s="1"/>
      <c r="C40" s="1"/>
    </row>
    <row r="41" spans="2:4" x14ac:dyDescent="0.25">
      <c r="B41" s="1"/>
      <c r="C41" s="1"/>
    </row>
    <row r="42" spans="2:4" x14ac:dyDescent="0.25">
      <c r="B42" s="1"/>
      <c r="C42" s="1"/>
    </row>
    <row r="43" spans="2:4" x14ac:dyDescent="0.25">
      <c r="B43" s="1"/>
      <c r="C43" s="1"/>
    </row>
    <row r="44" spans="2:4" x14ac:dyDescent="0.25">
      <c r="B44" s="1"/>
      <c r="C44" s="1"/>
    </row>
    <row r="45" spans="2:4" x14ac:dyDescent="0.25">
      <c r="B45" s="1"/>
      <c r="C45" s="1"/>
    </row>
    <row r="46" spans="2:4" x14ac:dyDescent="0.25">
      <c r="B46" s="1"/>
      <c r="C46" s="1"/>
    </row>
    <row r="47" spans="2:4" x14ac:dyDescent="0.25">
      <c r="B47" s="1"/>
      <c r="C47" s="1"/>
    </row>
    <row r="48" spans="2:4"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row r="65" spans="2:3" x14ac:dyDescent="0.25">
      <c r="B65" s="1"/>
      <c r="C65" s="1"/>
    </row>
    <row r="66" spans="2:3" x14ac:dyDescent="0.25">
      <c r="B66" s="1"/>
      <c r="C66" s="1"/>
    </row>
    <row r="67" spans="2:3" x14ac:dyDescent="0.25">
      <c r="B67" s="1"/>
      <c r="C67" s="1"/>
    </row>
    <row r="68" spans="2:3" x14ac:dyDescent="0.25">
      <c r="B68" s="1"/>
      <c r="C68" s="1"/>
    </row>
    <row r="69" spans="2:3" x14ac:dyDescent="0.25">
      <c r="B69" s="1"/>
      <c r="C69" s="1"/>
    </row>
    <row r="70" spans="2:3" x14ac:dyDescent="0.25">
      <c r="B70" s="1"/>
      <c r="C70" s="1"/>
    </row>
    <row r="71" spans="2:3" x14ac:dyDescent="0.25">
      <c r="B71" s="1"/>
      <c r="C71" s="1"/>
    </row>
    <row r="72" spans="2:3" x14ac:dyDescent="0.25">
      <c r="B72" s="1"/>
      <c r="C72" s="1"/>
    </row>
    <row r="73" spans="2:3" x14ac:dyDescent="0.25">
      <c r="B73" s="1"/>
      <c r="C73" s="1"/>
    </row>
    <row r="74" spans="2:3" x14ac:dyDescent="0.25">
      <c r="B74" s="1"/>
      <c r="C74" s="1"/>
    </row>
    <row r="75" spans="2:3" x14ac:dyDescent="0.25">
      <c r="B75" s="1"/>
      <c r="C75" s="1"/>
    </row>
    <row r="76" spans="2:3" x14ac:dyDescent="0.25">
      <c r="B76" s="1"/>
      <c r="C76" s="1"/>
    </row>
    <row r="77" spans="2:3" x14ac:dyDescent="0.25">
      <c r="B77" s="1"/>
      <c r="C77" s="1"/>
    </row>
    <row r="78" spans="2:3" x14ac:dyDescent="0.25">
      <c r="B78" s="1"/>
      <c r="C78" s="1"/>
    </row>
    <row r="79" spans="2:3" x14ac:dyDescent="0.25">
      <c r="B79" s="1"/>
      <c r="C79" s="1"/>
    </row>
    <row r="80" spans="2:3" x14ac:dyDescent="0.25">
      <c r="B80" s="1"/>
      <c r="C80" s="1"/>
    </row>
    <row r="81" spans="2:3" x14ac:dyDescent="0.25">
      <c r="B81" s="1"/>
      <c r="C81" s="1"/>
    </row>
    <row r="82" spans="2:3" x14ac:dyDescent="0.25">
      <c r="B82" s="1"/>
      <c r="C82" s="1"/>
    </row>
    <row r="83" spans="2:3" x14ac:dyDescent="0.25">
      <c r="B83" s="1"/>
      <c r="C83" s="1"/>
    </row>
    <row r="84" spans="2:3" x14ac:dyDescent="0.25">
      <c r="B84" s="1"/>
      <c r="C84" s="1"/>
    </row>
    <row r="85" spans="2:3" x14ac:dyDescent="0.25">
      <c r="B85" s="1"/>
      <c r="C85" s="1"/>
    </row>
    <row r="86" spans="2:3" x14ac:dyDescent="0.25">
      <c r="B86" s="1"/>
      <c r="C86" s="1"/>
    </row>
    <row r="87" spans="2:3" x14ac:dyDescent="0.25">
      <c r="B87" s="1"/>
      <c r="C87" s="1"/>
    </row>
    <row r="88" spans="2:3" x14ac:dyDescent="0.25">
      <c r="B88" s="1"/>
      <c r="C88" s="1"/>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1"/>
    </row>
    <row r="94" spans="2:3" x14ac:dyDescent="0.25">
      <c r="B94" s="1"/>
      <c r="C94" s="1"/>
    </row>
    <row r="95" spans="2:3" x14ac:dyDescent="0.25">
      <c r="B95" s="1"/>
      <c r="C95" s="1"/>
    </row>
    <row r="96" spans="2:3" x14ac:dyDescent="0.25">
      <c r="B96" s="1"/>
      <c r="C96" s="1"/>
    </row>
    <row r="97" spans="2:3" x14ac:dyDescent="0.25">
      <c r="B97" s="1"/>
      <c r="C97" s="1"/>
    </row>
    <row r="98" spans="2:3" x14ac:dyDescent="0.25">
      <c r="B98" s="1"/>
      <c r="C98" s="1"/>
    </row>
    <row r="99" spans="2:3" x14ac:dyDescent="0.25">
      <c r="B99" s="1"/>
      <c r="C99" s="1"/>
    </row>
    <row r="100" spans="2:3" x14ac:dyDescent="0.25">
      <c r="B100" s="1"/>
      <c r="C100" s="1"/>
    </row>
    <row r="101" spans="2:3" x14ac:dyDescent="0.25">
      <c r="B101" s="1"/>
      <c r="C101" s="1"/>
    </row>
    <row r="102" spans="2:3" x14ac:dyDescent="0.25">
      <c r="B102" s="1"/>
      <c r="C102" s="1"/>
    </row>
    <row r="103" spans="2:3" x14ac:dyDescent="0.25">
      <c r="B103" s="1"/>
      <c r="C103" s="1"/>
    </row>
    <row r="104" spans="2:3" x14ac:dyDescent="0.25">
      <c r="B104" s="1"/>
      <c r="C104" s="1"/>
    </row>
    <row r="105" spans="2:3" x14ac:dyDescent="0.25">
      <c r="B105" s="1"/>
      <c r="C105" s="1"/>
    </row>
    <row r="106" spans="2:3" x14ac:dyDescent="0.25">
      <c r="B106" s="1"/>
      <c r="C106" s="1"/>
    </row>
    <row r="107" spans="2:3" x14ac:dyDescent="0.25">
      <c r="B107" s="1"/>
      <c r="C107" s="1"/>
    </row>
    <row r="108" spans="2:3" x14ac:dyDescent="0.25">
      <c r="B108" s="1"/>
      <c r="C108" s="1"/>
    </row>
    <row r="109" spans="2:3" x14ac:dyDescent="0.25">
      <c r="B109" s="1"/>
      <c r="C109" s="1"/>
    </row>
    <row r="110" spans="2:3" x14ac:dyDescent="0.25">
      <c r="B110" s="1"/>
      <c r="C110" s="1"/>
    </row>
    <row r="111" spans="2:3" x14ac:dyDescent="0.25">
      <c r="B111" s="1"/>
      <c r="C111" s="1"/>
    </row>
    <row r="112" spans="2:3" x14ac:dyDescent="0.25">
      <c r="B112" s="1"/>
      <c r="C112" s="1"/>
    </row>
    <row r="113" spans="2:3" x14ac:dyDescent="0.25">
      <c r="B113" s="1"/>
      <c r="C113" s="1"/>
    </row>
    <row r="114" spans="2:3" x14ac:dyDescent="0.25">
      <c r="B114" s="1"/>
      <c r="C114" s="1"/>
    </row>
    <row r="115" spans="2:3" x14ac:dyDescent="0.25">
      <c r="B115" s="1"/>
      <c r="C115" s="1"/>
    </row>
    <row r="116" spans="2:3" x14ac:dyDescent="0.25">
      <c r="B116" s="1"/>
      <c r="C116" s="1"/>
    </row>
    <row r="117" spans="2:3" x14ac:dyDescent="0.25">
      <c r="B117" s="1"/>
      <c r="C117" s="1"/>
    </row>
    <row r="118" spans="2:3" x14ac:dyDescent="0.25">
      <c r="B118" s="1"/>
      <c r="C118" s="1"/>
    </row>
    <row r="119" spans="2:3" x14ac:dyDescent="0.25">
      <c r="B119" s="1"/>
      <c r="C119" s="1"/>
    </row>
    <row r="120" spans="2:3" x14ac:dyDescent="0.25">
      <c r="B120" s="1"/>
      <c r="C120" s="1"/>
    </row>
    <row r="121" spans="2:3" x14ac:dyDescent="0.25">
      <c r="B121" s="1"/>
      <c r="C121" s="1"/>
    </row>
    <row r="122" spans="2:3" x14ac:dyDescent="0.25">
      <c r="B122" s="1"/>
      <c r="C122" s="1"/>
    </row>
    <row r="123" spans="2:3" x14ac:dyDescent="0.25">
      <c r="B123" s="1"/>
      <c r="C123" s="1"/>
    </row>
    <row r="124" spans="2:3" x14ac:dyDescent="0.25">
      <c r="B124" s="1"/>
      <c r="C124" s="1"/>
    </row>
    <row r="125" spans="2:3" x14ac:dyDescent="0.25">
      <c r="B125" s="1"/>
      <c r="C125" s="1"/>
    </row>
    <row r="126" spans="2:3" x14ac:dyDescent="0.25">
      <c r="B126" s="1"/>
      <c r="C126" s="1"/>
    </row>
    <row r="127" spans="2:3" x14ac:dyDescent="0.25">
      <c r="B127" s="1"/>
      <c r="C127" s="1"/>
    </row>
    <row r="128" spans="2:3" x14ac:dyDescent="0.25">
      <c r="B128" s="1"/>
      <c r="C128" s="1"/>
    </row>
    <row r="129" spans="2:3" x14ac:dyDescent="0.25">
      <c r="B129" s="1"/>
      <c r="C129" s="1"/>
    </row>
    <row r="130" spans="2:3" x14ac:dyDescent="0.25">
      <c r="B130" s="1"/>
      <c r="C130" s="1"/>
    </row>
    <row r="131" spans="2:3" x14ac:dyDescent="0.25">
      <c r="B131" s="1"/>
      <c r="C131" s="1"/>
    </row>
    <row r="132" spans="2:3" x14ac:dyDescent="0.25">
      <c r="B132" s="1"/>
      <c r="C132" s="1"/>
    </row>
    <row r="133" spans="2:3" x14ac:dyDescent="0.25">
      <c r="B133" s="1"/>
      <c r="C133" s="1"/>
    </row>
    <row r="134" spans="2:3" x14ac:dyDescent="0.25">
      <c r="B134" s="1"/>
      <c r="C134" s="1"/>
    </row>
    <row r="135" spans="2:3" x14ac:dyDescent="0.25">
      <c r="B135" s="1"/>
      <c r="C135" s="1"/>
    </row>
    <row r="136" spans="2:3" x14ac:dyDescent="0.25">
      <c r="B136" s="1"/>
      <c r="C136" s="1"/>
    </row>
    <row r="137" spans="2:3" x14ac:dyDescent="0.25">
      <c r="B137" s="1"/>
      <c r="C137" s="1"/>
    </row>
    <row r="138" spans="2:3" x14ac:dyDescent="0.25">
      <c r="B138" s="1"/>
      <c r="C138" s="1"/>
    </row>
    <row r="139" spans="2:3" x14ac:dyDescent="0.25">
      <c r="B139" s="1"/>
      <c r="C139" s="1"/>
    </row>
    <row r="140" spans="2:3" x14ac:dyDescent="0.25">
      <c r="B140" s="1"/>
      <c r="C140" s="1"/>
    </row>
    <row r="141" spans="2:3" x14ac:dyDescent="0.25">
      <c r="B141" s="1"/>
      <c r="C141" s="1"/>
    </row>
    <row r="142" spans="2:3" x14ac:dyDescent="0.25">
      <c r="B142" s="1"/>
      <c r="C142" s="1"/>
    </row>
    <row r="143" spans="2:3" x14ac:dyDescent="0.25">
      <c r="B143" s="1"/>
      <c r="C143" s="1"/>
    </row>
    <row r="144" spans="2:3" x14ac:dyDescent="0.25">
      <c r="B144" s="1"/>
      <c r="C144" s="1"/>
    </row>
    <row r="145" spans="2:3" x14ac:dyDescent="0.25">
      <c r="B145" s="1"/>
      <c r="C145" s="1"/>
    </row>
    <row r="146" spans="2:3" x14ac:dyDescent="0.25">
      <c r="B146" s="1"/>
      <c r="C146" s="1"/>
    </row>
    <row r="147" spans="2:3" x14ac:dyDescent="0.25">
      <c r="B147" s="1"/>
      <c r="C147" s="1"/>
    </row>
    <row r="148" spans="2:3" x14ac:dyDescent="0.25">
      <c r="B148" s="1"/>
      <c r="C148" s="1"/>
    </row>
    <row r="149" spans="2:3" x14ac:dyDescent="0.25">
      <c r="B149" s="1"/>
      <c r="C149" s="1"/>
    </row>
    <row r="150" spans="2:3" x14ac:dyDescent="0.25">
      <c r="B150" s="1"/>
      <c r="C150" s="1"/>
    </row>
    <row r="151" spans="2:3" x14ac:dyDescent="0.25">
      <c r="B151" s="1"/>
      <c r="C151" s="1"/>
    </row>
    <row r="152" spans="2:3" x14ac:dyDescent="0.25">
      <c r="B152" s="1"/>
      <c r="C152" s="1"/>
    </row>
    <row r="153" spans="2:3" x14ac:dyDescent="0.25">
      <c r="B153" s="1"/>
      <c r="C153" s="1"/>
    </row>
    <row r="154" spans="2:3" x14ac:dyDescent="0.25">
      <c r="B154" s="1"/>
      <c r="C154" s="1"/>
    </row>
    <row r="155" spans="2:3" x14ac:dyDescent="0.25">
      <c r="B155" s="1"/>
      <c r="C155" s="1"/>
    </row>
    <row r="156" spans="2:3" x14ac:dyDescent="0.25">
      <c r="B156" s="1"/>
      <c r="C156" s="1"/>
    </row>
    <row r="157" spans="2:3" x14ac:dyDescent="0.25">
      <c r="B157" s="1"/>
      <c r="C157" s="1"/>
    </row>
    <row r="158" spans="2:3" x14ac:dyDescent="0.25">
      <c r="B158" s="1"/>
      <c r="C158" s="1"/>
    </row>
    <row r="159" spans="2:3" x14ac:dyDescent="0.25">
      <c r="B159" s="1"/>
      <c r="C159" s="1"/>
    </row>
    <row r="160" spans="2:3" x14ac:dyDescent="0.25">
      <c r="B160" s="1"/>
      <c r="C160" s="1"/>
    </row>
    <row r="161" spans="2:3" x14ac:dyDescent="0.25">
      <c r="B161" s="1"/>
      <c r="C161" s="1"/>
    </row>
    <row r="162" spans="2:3" x14ac:dyDescent="0.25">
      <c r="B162" s="1"/>
      <c r="C162" s="1"/>
    </row>
    <row r="163" spans="2:3" x14ac:dyDescent="0.25">
      <c r="B163" s="1"/>
      <c r="C163" s="1"/>
    </row>
    <row r="164" spans="2:3" x14ac:dyDescent="0.25">
      <c r="B164" s="1"/>
      <c r="C164" s="1"/>
    </row>
    <row r="165" spans="2:3" x14ac:dyDescent="0.25">
      <c r="B165" s="1"/>
      <c r="C165" s="1"/>
    </row>
    <row r="166" spans="2:3" x14ac:dyDescent="0.25">
      <c r="B166" s="1"/>
      <c r="C166" s="1"/>
    </row>
    <row r="167" spans="2:3" x14ac:dyDescent="0.25">
      <c r="B167" s="1"/>
      <c r="C167" s="1"/>
    </row>
    <row r="168" spans="2:3" x14ac:dyDescent="0.25">
      <c r="B168" s="1"/>
      <c r="C168" s="1"/>
    </row>
    <row r="169" spans="2:3" x14ac:dyDescent="0.25">
      <c r="B169" s="1"/>
      <c r="C169" s="1"/>
    </row>
    <row r="170" spans="2:3" x14ac:dyDescent="0.25">
      <c r="B170" s="1"/>
      <c r="C170" s="1"/>
    </row>
    <row r="171" spans="2:3" x14ac:dyDescent="0.25">
      <c r="B171" s="1"/>
      <c r="C171" s="1"/>
    </row>
    <row r="172" spans="2:3" x14ac:dyDescent="0.25">
      <c r="B172" s="1"/>
      <c r="C172" s="1"/>
    </row>
    <row r="173" spans="2:3" x14ac:dyDescent="0.25">
      <c r="B173" s="1"/>
      <c r="C173" s="1"/>
    </row>
    <row r="174" spans="2:3" x14ac:dyDescent="0.25">
      <c r="B174" s="1"/>
      <c r="C174" s="1"/>
    </row>
    <row r="175" spans="2:3" x14ac:dyDescent="0.25">
      <c r="B175" s="1"/>
      <c r="C175" s="1"/>
    </row>
    <row r="176" spans="2:3" x14ac:dyDescent="0.25">
      <c r="B176" s="1"/>
      <c r="C176" s="1"/>
    </row>
    <row r="177" spans="2:3" x14ac:dyDescent="0.25">
      <c r="B177" s="1"/>
      <c r="C177" s="1"/>
    </row>
    <row r="178" spans="2:3" x14ac:dyDescent="0.25">
      <c r="B178" s="1"/>
      <c r="C178" s="1"/>
    </row>
    <row r="179" spans="2:3" x14ac:dyDescent="0.25">
      <c r="B179" s="1"/>
      <c r="C179" s="1"/>
    </row>
    <row r="180" spans="2:3" x14ac:dyDescent="0.25">
      <c r="B180" s="1"/>
      <c r="C180" s="1"/>
    </row>
    <row r="181" spans="2:3" x14ac:dyDescent="0.25">
      <c r="B181" s="1"/>
      <c r="C181" s="1"/>
    </row>
    <row r="182" spans="2:3" x14ac:dyDescent="0.25">
      <c r="B182" s="1"/>
      <c r="C182" s="1"/>
    </row>
    <row r="183" spans="2:3" x14ac:dyDescent="0.25">
      <c r="B183" s="1"/>
      <c r="C183" s="1"/>
    </row>
    <row r="184" spans="2:3" x14ac:dyDescent="0.25">
      <c r="B184" s="1"/>
      <c r="C184" s="1"/>
    </row>
    <row r="185" spans="2:3" x14ac:dyDescent="0.25">
      <c r="B185" s="1"/>
      <c r="C185" s="1"/>
    </row>
    <row r="186" spans="2:3" x14ac:dyDescent="0.25">
      <c r="B186" s="1"/>
      <c r="C186" s="1"/>
    </row>
    <row r="187" spans="2:3" x14ac:dyDescent="0.25">
      <c r="B187" s="1"/>
      <c r="C187" s="1"/>
    </row>
    <row r="188" spans="2:3" x14ac:dyDescent="0.25">
      <c r="B188" s="1"/>
      <c r="C188" s="1"/>
    </row>
    <row r="189" spans="2:3" x14ac:dyDescent="0.25">
      <c r="B189" s="1"/>
      <c r="C189" s="1"/>
    </row>
    <row r="190" spans="2:3" x14ac:dyDescent="0.25">
      <c r="B190" s="1"/>
      <c r="C190" s="1"/>
    </row>
    <row r="191" spans="2:3" x14ac:dyDescent="0.25">
      <c r="B191" s="1"/>
      <c r="C191" s="1"/>
    </row>
    <row r="192" spans="2:3" x14ac:dyDescent="0.25">
      <c r="B192" s="1"/>
      <c r="C192" s="1"/>
    </row>
    <row r="193" spans="2:3" x14ac:dyDescent="0.25">
      <c r="B193" s="1"/>
      <c r="C193" s="1"/>
    </row>
    <row r="194" spans="2:3" x14ac:dyDescent="0.25">
      <c r="B194" s="1"/>
      <c r="C194" s="1"/>
    </row>
    <row r="195" spans="2:3" x14ac:dyDescent="0.25">
      <c r="B195" s="1"/>
      <c r="C195" s="1"/>
    </row>
    <row r="196" spans="2:3" x14ac:dyDescent="0.25">
      <c r="B196" s="1"/>
      <c r="C196" s="1"/>
    </row>
    <row r="197" spans="2:3" x14ac:dyDescent="0.25">
      <c r="B197" s="1"/>
      <c r="C197" s="1"/>
    </row>
    <row r="198" spans="2:3" x14ac:dyDescent="0.25">
      <c r="B198" s="1"/>
      <c r="C198" s="1"/>
    </row>
    <row r="199" spans="2:3" x14ac:dyDescent="0.25">
      <c r="B199" s="1"/>
      <c r="C199" s="1"/>
    </row>
    <row r="200" spans="2:3" x14ac:dyDescent="0.25">
      <c r="B200" s="1"/>
      <c r="C200" s="1"/>
    </row>
    <row r="201" spans="2:3" x14ac:dyDescent="0.25">
      <c r="B201" s="1"/>
      <c r="C201" s="1"/>
    </row>
    <row r="202" spans="2:3" x14ac:dyDescent="0.25">
      <c r="B202" s="1"/>
      <c r="C202" s="1"/>
    </row>
    <row r="203" spans="2:3" x14ac:dyDescent="0.25">
      <c r="B203" s="1"/>
      <c r="C203" s="1"/>
    </row>
    <row r="204" spans="2:3" x14ac:dyDescent="0.25">
      <c r="B204" s="1"/>
      <c r="C204" s="1"/>
    </row>
    <row r="205" spans="2:3" x14ac:dyDescent="0.25">
      <c r="B205" s="1"/>
      <c r="C205" s="1"/>
    </row>
    <row r="206" spans="2:3" x14ac:dyDescent="0.25">
      <c r="B206" s="1"/>
      <c r="C206" s="1"/>
    </row>
    <row r="207" spans="2:3" x14ac:dyDescent="0.25">
      <c r="B207" s="1"/>
      <c r="C207" s="1"/>
    </row>
    <row r="208" spans="2:3" x14ac:dyDescent="0.25">
      <c r="B208" s="1"/>
      <c r="C208" s="1"/>
    </row>
    <row r="209" spans="2:3" x14ac:dyDescent="0.25">
      <c r="B209" s="1"/>
      <c r="C209" s="1"/>
    </row>
    <row r="210" spans="2:3" x14ac:dyDescent="0.25">
      <c r="B210" s="1"/>
      <c r="C210" s="1"/>
    </row>
    <row r="211" spans="2:3" x14ac:dyDescent="0.25">
      <c r="B211" s="1"/>
      <c r="C211" s="1"/>
    </row>
    <row r="212" spans="2:3" x14ac:dyDescent="0.25">
      <c r="B212" s="1"/>
      <c r="C212" s="1"/>
    </row>
    <row r="213" spans="2:3" x14ac:dyDescent="0.25">
      <c r="B213" s="1"/>
      <c r="C213" s="1"/>
    </row>
    <row r="214" spans="2:3" x14ac:dyDescent="0.25">
      <c r="B214" s="1"/>
      <c r="C214" s="1"/>
    </row>
    <row r="215" spans="2:3" x14ac:dyDescent="0.25">
      <c r="B215" s="1"/>
      <c r="C215" s="1"/>
    </row>
    <row r="216" spans="2:3" x14ac:dyDescent="0.25">
      <c r="B216" s="1"/>
      <c r="C216" s="1"/>
    </row>
    <row r="217" spans="2:3" x14ac:dyDescent="0.25">
      <c r="B217" s="1"/>
      <c r="C217" s="1"/>
    </row>
    <row r="218" spans="2:3" x14ac:dyDescent="0.25">
      <c r="B218" s="1"/>
      <c r="C218" s="1"/>
    </row>
    <row r="219" spans="2:3" x14ac:dyDescent="0.25">
      <c r="B219" s="1"/>
      <c r="C219" s="1"/>
    </row>
    <row r="220" spans="2:3" x14ac:dyDescent="0.25">
      <c r="B220" s="1"/>
      <c r="C220" s="1"/>
    </row>
    <row r="221" spans="2:3" x14ac:dyDescent="0.25">
      <c r="B221" s="1"/>
      <c r="C221" s="1"/>
    </row>
    <row r="222" spans="2:3" x14ac:dyDescent="0.25">
      <c r="B222" s="1"/>
      <c r="C222" s="1"/>
    </row>
    <row r="223" spans="2:3" x14ac:dyDescent="0.25">
      <c r="B223" s="1"/>
      <c r="C223" s="1"/>
    </row>
    <row r="224" spans="2:3" x14ac:dyDescent="0.25">
      <c r="B224" s="1"/>
      <c r="C224" s="1"/>
    </row>
    <row r="225" spans="2:3" x14ac:dyDescent="0.25">
      <c r="B225" s="1"/>
      <c r="C225" s="1"/>
    </row>
    <row r="226" spans="2:3" x14ac:dyDescent="0.25">
      <c r="B226" s="1"/>
      <c r="C226" s="1"/>
    </row>
    <row r="227" spans="2:3" x14ac:dyDescent="0.25">
      <c r="B227" s="1"/>
      <c r="C227" s="1"/>
    </row>
    <row r="228" spans="2:3" x14ac:dyDescent="0.25">
      <c r="B228" s="1"/>
      <c r="C228" s="1"/>
    </row>
    <row r="229" spans="2:3" x14ac:dyDescent="0.25">
      <c r="B229" s="1"/>
      <c r="C229" s="1"/>
    </row>
    <row r="230" spans="2:3" x14ac:dyDescent="0.25">
      <c r="B230" s="1"/>
      <c r="C230" s="1"/>
    </row>
    <row r="231" spans="2:3" x14ac:dyDescent="0.25">
      <c r="B231" s="1"/>
      <c r="C231" s="1"/>
    </row>
    <row r="232" spans="2:3" x14ac:dyDescent="0.25">
      <c r="B232" s="1"/>
      <c r="C232" s="1"/>
    </row>
    <row r="233" spans="2:3" x14ac:dyDescent="0.25">
      <c r="B233" s="1"/>
      <c r="C233" s="1"/>
    </row>
    <row r="234" spans="2:3" x14ac:dyDescent="0.25">
      <c r="B234" s="1"/>
      <c r="C234" s="1"/>
    </row>
    <row r="235" spans="2:3" x14ac:dyDescent="0.25">
      <c r="B235" s="1"/>
      <c r="C235" s="1"/>
    </row>
    <row r="236" spans="2:3" x14ac:dyDescent="0.25">
      <c r="B236" s="1"/>
      <c r="C236" s="1"/>
    </row>
    <row r="237" spans="2:3" x14ac:dyDescent="0.25">
      <c r="B237" s="1"/>
      <c r="C237" s="1"/>
    </row>
    <row r="238" spans="2:3" x14ac:dyDescent="0.25">
      <c r="B238" s="1"/>
      <c r="C238" s="1"/>
    </row>
    <row r="239" spans="2:3" x14ac:dyDescent="0.25">
      <c r="B239" s="1"/>
      <c r="C239" s="1"/>
    </row>
    <row r="240" spans="2:3" x14ac:dyDescent="0.25">
      <c r="B240" s="1"/>
      <c r="C240" s="1"/>
    </row>
    <row r="241" spans="2:3" x14ac:dyDescent="0.25">
      <c r="B241" s="1"/>
      <c r="C241" s="1"/>
    </row>
    <row r="242" spans="2:3" x14ac:dyDescent="0.25">
      <c r="B242" s="1"/>
      <c r="C242" s="1"/>
    </row>
    <row r="243" spans="2:3" x14ac:dyDescent="0.25">
      <c r="B243" s="1"/>
      <c r="C243" s="1"/>
    </row>
    <row r="244" spans="2:3" x14ac:dyDescent="0.25">
      <c r="B244" s="1"/>
      <c r="C244" s="1"/>
    </row>
    <row r="245" spans="2:3" x14ac:dyDescent="0.25">
      <c r="B245" s="1"/>
      <c r="C245" s="1"/>
    </row>
    <row r="246" spans="2:3" x14ac:dyDescent="0.25">
      <c r="B246" s="1"/>
      <c r="C246" s="1"/>
    </row>
    <row r="247" spans="2:3" x14ac:dyDescent="0.25">
      <c r="B247" s="1"/>
      <c r="C247" s="1"/>
    </row>
    <row r="248" spans="2:3" x14ac:dyDescent="0.25">
      <c r="B248" s="1"/>
      <c r="C248" s="1"/>
    </row>
    <row r="249" spans="2:3" x14ac:dyDescent="0.25">
      <c r="B249" s="1"/>
      <c r="C249" s="1"/>
    </row>
    <row r="250" spans="2:3" x14ac:dyDescent="0.25">
      <c r="B250" s="1"/>
      <c r="C250" s="1"/>
    </row>
    <row r="251" spans="2:3" x14ac:dyDescent="0.25">
      <c r="B251" s="1"/>
      <c r="C251" s="1"/>
    </row>
    <row r="252" spans="2:3" x14ac:dyDescent="0.25">
      <c r="B252" s="1"/>
      <c r="C252" s="1"/>
    </row>
    <row r="253" spans="2:3" x14ac:dyDescent="0.25">
      <c r="B253" s="1"/>
      <c r="C253" s="1"/>
    </row>
    <row r="254" spans="2:3" x14ac:dyDescent="0.25">
      <c r="B254" s="1"/>
      <c r="C254" s="1"/>
    </row>
    <row r="255" spans="2:3" x14ac:dyDescent="0.25">
      <c r="B255" s="1"/>
      <c r="C255" s="1"/>
    </row>
    <row r="256" spans="2:3" x14ac:dyDescent="0.25">
      <c r="B256" s="1"/>
      <c r="C256" s="1"/>
    </row>
    <row r="257" spans="2:3" x14ac:dyDescent="0.25">
      <c r="B257" s="1"/>
      <c r="C257" s="1"/>
    </row>
    <row r="258" spans="2:3" x14ac:dyDescent="0.25">
      <c r="B258" s="1"/>
      <c r="C258" s="1"/>
    </row>
    <row r="259" spans="2:3" x14ac:dyDescent="0.25">
      <c r="B259" s="1"/>
      <c r="C259" s="1"/>
    </row>
    <row r="260" spans="2:3" x14ac:dyDescent="0.25">
      <c r="B260" s="1"/>
      <c r="C260" s="1"/>
    </row>
    <row r="261" spans="2:3" x14ac:dyDescent="0.25">
      <c r="B261" s="1"/>
      <c r="C261" s="1"/>
    </row>
    <row r="262" spans="2:3" x14ac:dyDescent="0.25">
      <c r="B262" s="1"/>
      <c r="C262" s="1"/>
    </row>
    <row r="263" spans="2:3" x14ac:dyDescent="0.25">
      <c r="B263" s="1"/>
      <c r="C263" s="1"/>
    </row>
    <row r="264" spans="2:3" x14ac:dyDescent="0.25">
      <c r="B264" s="1"/>
      <c r="C264" s="1"/>
    </row>
    <row r="265" spans="2:3" x14ac:dyDescent="0.25">
      <c r="B265" s="1"/>
      <c r="C265" s="1"/>
    </row>
    <row r="266" spans="2:3" x14ac:dyDescent="0.25">
      <c r="B266" s="1"/>
      <c r="C266" s="1"/>
    </row>
    <row r="267" spans="2:3" x14ac:dyDescent="0.25">
      <c r="B267" s="1"/>
      <c r="C267" s="1"/>
    </row>
    <row r="268" spans="2:3" x14ac:dyDescent="0.25">
      <c r="B268" s="1"/>
      <c r="C268" s="1"/>
    </row>
    <row r="269" spans="2:3" x14ac:dyDescent="0.25">
      <c r="B269" s="1"/>
      <c r="C269" s="1"/>
    </row>
    <row r="270" spans="2:3" x14ac:dyDescent="0.25">
      <c r="B270" s="1"/>
      <c r="C270" s="1"/>
    </row>
    <row r="271" spans="2:3" x14ac:dyDescent="0.25">
      <c r="B271" s="1"/>
      <c r="C271" s="1"/>
    </row>
    <row r="272" spans="2:3" x14ac:dyDescent="0.25">
      <c r="B272" s="1"/>
      <c r="C272" s="1"/>
    </row>
    <row r="273" spans="2:3" x14ac:dyDescent="0.25">
      <c r="B273" s="1"/>
      <c r="C273" s="1"/>
    </row>
    <row r="274" spans="2:3" x14ac:dyDescent="0.25">
      <c r="B274" s="1"/>
      <c r="C274" s="1"/>
    </row>
    <row r="275" spans="2:3" x14ac:dyDescent="0.25">
      <c r="B275" s="1"/>
      <c r="C275" s="1"/>
    </row>
    <row r="276" spans="2:3" x14ac:dyDescent="0.25">
      <c r="B276" s="1"/>
      <c r="C276" s="1"/>
    </row>
    <row r="277" spans="2:3" x14ac:dyDescent="0.25">
      <c r="B277" s="1"/>
      <c r="C277" s="1"/>
    </row>
    <row r="278" spans="2:3" x14ac:dyDescent="0.25">
      <c r="B278" s="1"/>
      <c r="C278" s="1"/>
    </row>
    <row r="279" spans="2:3" x14ac:dyDescent="0.25">
      <c r="B279" s="1"/>
      <c r="C279" s="1"/>
    </row>
    <row r="280" spans="2:3" x14ac:dyDescent="0.25">
      <c r="B280" s="1"/>
      <c r="C280" s="1"/>
    </row>
    <row r="281" spans="2:3" x14ac:dyDescent="0.25">
      <c r="B281" s="1"/>
      <c r="C281" s="1"/>
    </row>
    <row r="282" spans="2:3" x14ac:dyDescent="0.25">
      <c r="B282" s="1"/>
      <c r="C282" s="1"/>
    </row>
    <row r="283" spans="2:3" x14ac:dyDescent="0.25">
      <c r="B283" s="1"/>
      <c r="C283" s="1"/>
    </row>
    <row r="284" spans="2:3" x14ac:dyDescent="0.25">
      <c r="B284" s="1"/>
      <c r="C284" s="1"/>
    </row>
    <row r="285" spans="2:3" x14ac:dyDescent="0.25">
      <c r="B285" s="1"/>
      <c r="C285" s="1"/>
    </row>
    <row r="286" spans="2:3" x14ac:dyDescent="0.25">
      <c r="B286" s="1"/>
      <c r="C286" s="1"/>
    </row>
    <row r="287" spans="2:3" x14ac:dyDescent="0.25">
      <c r="B287" s="1"/>
      <c r="C287" s="1"/>
    </row>
    <row r="288" spans="2:3" x14ac:dyDescent="0.25">
      <c r="B288" s="1"/>
      <c r="C288" s="1"/>
    </row>
    <row r="289" spans="2:3" x14ac:dyDescent="0.25">
      <c r="B289" s="1"/>
      <c r="C289" s="1"/>
    </row>
    <row r="290" spans="2:3" x14ac:dyDescent="0.25">
      <c r="B290" s="1"/>
      <c r="C290" s="1"/>
    </row>
    <row r="291" spans="2:3" x14ac:dyDescent="0.25">
      <c r="B291" s="1"/>
      <c r="C291" s="1"/>
    </row>
    <row r="292" spans="2:3" x14ac:dyDescent="0.25">
      <c r="B292" s="1"/>
      <c r="C292" s="1"/>
    </row>
    <row r="293" spans="2:3" x14ac:dyDescent="0.25">
      <c r="B293" s="1"/>
      <c r="C293" s="1"/>
    </row>
    <row r="294" spans="2:3" x14ac:dyDescent="0.25">
      <c r="B294" s="1"/>
      <c r="C294" s="1"/>
    </row>
    <row r="295" spans="2:3" x14ac:dyDescent="0.25">
      <c r="B295" s="1"/>
      <c r="C295" s="1"/>
    </row>
    <row r="296" spans="2:3" x14ac:dyDescent="0.25">
      <c r="B296" s="1"/>
      <c r="C296" s="1"/>
    </row>
    <row r="297" spans="2:3" x14ac:dyDescent="0.25">
      <c r="B297" s="1"/>
      <c r="C297" s="1"/>
    </row>
    <row r="298" spans="2:3" x14ac:dyDescent="0.25">
      <c r="B298" s="1"/>
      <c r="C298" s="1"/>
    </row>
    <row r="299" spans="2:3" x14ac:dyDescent="0.25">
      <c r="B299" s="1"/>
      <c r="C299" s="1"/>
    </row>
    <row r="300" spans="2:3" x14ac:dyDescent="0.25">
      <c r="B300" s="1"/>
      <c r="C300" s="1"/>
    </row>
    <row r="301" spans="2:3" x14ac:dyDescent="0.25">
      <c r="B301" s="1"/>
      <c r="C301" s="1"/>
    </row>
    <row r="302" spans="2:3" x14ac:dyDescent="0.25">
      <c r="B302" s="1"/>
      <c r="C302" s="1"/>
    </row>
    <row r="303" spans="2:3" x14ac:dyDescent="0.25">
      <c r="B303" s="1"/>
      <c r="C303" s="1"/>
    </row>
    <row r="304" spans="2:3" x14ac:dyDescent="0.25">
      <c r="B304" s="1"/>
      <c r="C304" s="1"/>
    </row>
    <row r="305" spans="2:3" x14ac:dyDescent="0.25">
      <c r="B305" s="1"/>
      <c r="C305" s="1"/>
    </row>
    <row r="306" spans="2:3" x14ac:dyDescent="0.25">
      <c r="B306" s="1"/>
      <c r="C306" s="1"/>
    </row>
    <row r="307" spans="2:3" x14ac:dyDescent="0.25">
      <c r="B307" s="1"/>
      <c r="C307" s="1"/>
    </row>
    <row r="308" spans="2:3" x14ac:dyDescent="0.25">
      <c r="B308" s="1"/>
      <c r="C308" s="1"/>
    </row>
    <row r="309" spans="2:3" x14ac:dyDescent="0.25">
      <c r="B309" s="1"/>
      <c r="C309" s="1"/>
    </row>
    <row r="310" spans="2:3" x14ac:dyDescent="0.25">
      <c r="B310" s="1"/>
      <c r="C310" s="1"/>
    </row>
    <row r="311" spans="2:3" x14ac:dyDescent="0.25">
      <c r="B311" s="1"/>
      <c r="C311" s="1"/>
    </row>
    <row r="312" spans="2:3" x14ac:dyDescent="0.25">
      <c r="B312" s="1"/>
      <c r="C312" s="1"/>
    </row>
    <row r="313" spans="2:3" x14ac:dyDescent="0.25">
      <c r="B313" s="1"/>
      <c r="C313" s="1"/>
    </row>
    <row r="314" spans="2:3" x14ac:dyDescent="0.25">
      <c r="B314" s="1"/>
      <c r="C314" s="1"/>
    </row>
    <row r="315" spans="2:3" x14ac:dyDescent="0.25">
      <c r="B315" s="1"/>
      <c r="C315" s="1"/>
    </row>
    <row r="316" spans="2:3" x14ac:dyDescent="0.25">
      <c r="B316" s="1"/>
      <c r="C316" s="1"/>
    </row>
    <row r="317" spans="2:3" x14ac:dyDescent="0.25">
      <c r="B317" s="1"/>
      <c r="C317" s="1"/>
    </row>
    <row r="318" spans="2:3" x14ac:dyDescent="0.25">
      <c r="B318" s="1"/>
      <c r="C318" s="1"/>
    </row>
    <row r="319" spans="2:3" x14ac:dyDescent="0.25">
      <c r="B319" s="1"/>
      <c r="C319" s="1"/>
    </row>
    <row r="320" spans="2:3" x14ac:dyDescent="0.25">
      <c r="B320" s="1"/>
      <c r="C320" s="1"/>
    </row>
    <row r="321" spans="2:3" x14ac:dyDescent="0.25">
      <c r="B321" s="1"/>
      <c r="C321" s="1"/>
    </row>
    <row r="322" spans="2:3" x14ac:dyDescent="0.25">
      <c r="B322" s="1"/>
      <c r="C322" s="1"/>
    </row>
    <row r="323" spans="2:3" x14ac:dyDescent="0.25">
      <c r="B323" s="1"/>
      <c r="C323" s="1"/>
    </row>
    <row r="324" spans="2:3" x14ac:dyDescent="0.25">
      <c r="B324" s="1"/>
      <c r="C324" s="1"/>
    </row>
    <row r="325" spans="2:3" x14ac:dyDescent="0.25">
      <c r="B325" s="1"/>
      <c r="C325" s="1"/>
    </row>
    <row r="326" spans="2:3" x14ac:dyDescent="0.25">
      <c r="B326" s="1"/>
      <c r="C326" s="1"/>
    </row>
    <row r="327" spans="2:3" x14ac:dyDescent="0.25">
      <c r="B327" s="1"/>
      <c r="C327" s="1"/>
    </row>
    <row r="328" spans="2:3" x14ac:dyDescent="0.25">
      <c r="B328" s="1"/>
      <c r="C328" s="1"/>
    </row>
    <row r="329" spans="2:3" x14ac:dyDescent="0.25">
      <c r="B329" s="1"/>
      <c r="C329" s="1"/>
    </row>
    <row r="330" spans="2:3" x14ac:dyDescent="0.25">
      <c r="B330" s="1"/>
      <c r="C330" s="1"/>
    </row>
    <row r="331" spans="2:3" x14ac:dyDescent="0.25">
      <c r="B331" s="1"/>
      <c r="C331" s="1"/>
    </row>
    <row r="332" spans="2:3" x14ac:dyDescent="0.25">
      <c r="B332" s="1"/>
      <c r="C332" s="1"/>
    </row>
    <row r="333" spans="2:3" x14ac:dyDescent="0.25">
      <c r="B333" s="1"/>
      <c r="C333" s="1"/>
    </row>
    <row r="334" spans="2:3" x14ac:dyDescent="0.25">
      <c r="B334" s="1"/>
      <c r="C334" s="1"/>
    </row>
    <row r="335" spans="2:3" x14ac:dyDescent="0.25">
      <c r="B335" s="1"/>
      <c r="C335" s="1"/>
    </row>
    <row r="336" spans="2:3" x14ac:dyDescent="0.25">
      <c r="B336" s="1"/>
      <c r="C336" s="1"/>
    </row>
    <row r="337" spans="2:3" x14ac:dyDescent="0.25">
      <c r="B337" s="1"/>
      <c r="C337" s="1"/>
    </row>
    <row r="338" spans="2:3" x14ac:dyDescent="0.25">
      <c r="B338" s="1"/>
      <c r="C338" s="1"/>
    </row>
    <row r="339" spans="2:3" x14ac:dyDescent="0.25">
      <c r="B339" s="1"/>
      <c r="C339" s="1"/>
    </row>
    <row r="340" spans="2:3" x14ac:dyDescent="0.25">
      <c r="B340" s="1"/>
      <c r="C340" s="1"/>
    </row>
    <row r="341" spans="2:3" x14ac:dyDescent="0.25">
      <c r="B341" s="1"/>
      <c r="C341" s="1"/>
    </row>
    <row r="342" spans="2:3" x14ac:dyDescent="0.25">
      <c r="B342" s="1"/>
      <c r="C342" s="1"/>
    </row>
    <row r="343" spans="2:3" x14ac:dyDescent="0.25">
      <c r="B343" s="1"/>
      <c r="C343" s="1"/>
    </row>
    <row r="344" spans="2:3" x14ac:dyDescent="0.25">
      <c r="B344" s="1"/>
      <c r="C344" s="1"/>
    </row>
    <row r="345" spans="2:3" x14ac:dyDescent="0.25">
      <c r="B345" s="1"/>
      <c r="C345" s="1"/>
    </row>
    <row r="346" spans="2:3" x14ac:dyDescent="0.25">
      <c r="B346" s="1"/>
      <c r="C346" s="1"/>
    </row>
    <row r="347" spans="2:3" x14ac:dyDescent="0.25">
      <c r="B347" s="1"/>
      <c r="C347" s="1"/>
    </row>
    <row r="348" spans="2:3" x14ac:dyDescent="0.25">
      <c r="B348" s="1"/>
      <c r="C348" s="1"/>
    </row>
    <row r="349" spans="2:3" x14ac:dyDescent="0.25">
      <c r="B349" s="1"/>
      <c r="C349" s="1"/>
    </row>
    <row r="350" spans="2:3" x14ac:dyDescent="0.25">
      <c r="B350" s="1"/>
      <c r="C350" s="1"/>
    </row>
    <row r="351" spans="2:3" x14ac:dyDescent="0.25">
      <c r="B351" s="1"/>
      <c r="C351" s="1"/>
    </row>
    <row r="352" spans="2:3" x14ac:dyDescent="0.25">
      <c r="B352" s="1"/>
      <c r="C352" s="1"/>
    </row>
    <row r="353" spans="2:3" x14ac:dyDescent="0.25">
      <c r="B353" s="1"/>
      <c r="C353" s="1"/>
    </row>
    <row r="354" spans="2:3" x14ac:dyDescent="0.25">
      <c r="B354" s="1"/>
      <c r="C354" s="1"/>
    </row>
    <row r="355" spans="2:3" x14ac:dyDescent="0.25">
      <c r="B355" s="1"/>
      <c r="C355" s="1"/>
    </row>
    <row r="356" spans="2:3" x14ac:dyDescent="0.25">
      <c r="B356" s="1"/>
      <c r="C356" s="1"/>
    </row>
    <row r="357" spans="2:3" x14ac:dyDescent="0.25">
      <c r="B357" s="1"/>
      <c r="C357" s="1"/>
    </row>
    <row r="358" spans="2:3" x14ac:dyDescent="0.25">
      <c r="B358" s="1"/>
      <c r="C358" s="1"/>
    </row>
    <row r="359" spans="2:3" x14ac:dyDescent="0.25">
      <c r="B359" s="1"/>
      <c r="C359" s="1"/>
    </row>
    <row r="360" spans="2:3" x14ac:dyDescent="0.25">
      <c r="B360" s="1"/>
      <c r="C360" s="1"/>
    </row>
    <row r="361" spans="2:3" x14ac:dyDescent="0.25">
      <c r="B361" s="1"/>
      <c r="C361" s="1"/>
    </row>
    <row r="362" spans="2:3" x14ac:dyDescent="0.25">
      <c r="B362" s="1"/>
      <c r="C362" s="1"/>
    </row>
    <row r="363" spans="2:3" x14ac:dyDescent="0.25">
      <c r="B363" s="1"/>
      <c r="C363" s="1"/>
    </row>
    <row r="364" spans="2:3" x14ac:dyDescent="0.25">
      <c r="B364" s="1"/>
      <c r="C364" s="1"/>
    </row>
    <row r="365" spans="2:3" x14ac:dyDescent="0.25">
      <c r="B365" s="1"/>
      <c r="C365" s="1"/>
    </row>
    <row r="366" spans="2:3" x14ac:dyDescent="0.25">
      <c r="B366" s="1"/>
      <c r="C366" s="1"/>
    </row>
    <row r="367" spans="2:3" x14ac:dyDescent="0.25">
      <c r="B367" s="1"/>
      <c r="C367" s="1"/>
    </row>
    <row r="368" spans="2:3" x14ac:dyDescent="0.25">
      <c r="B368" s="1"/>
      <c r="C368" s="1"/>
    </row>
    <row r="369" spans="2:3" x14ac:dyDescent="0.25">
      <c r="B369" s="1"/>
      <c r="C369" s="1"/>
    </row>
    <row r="370" spans="2:3" x14ac:dyDescent="0.25">
      <c r="B370" s="1"/>
      <c r="C370" s="1"/>
    </row>
    <row r="371" spans="2:3" x14ac:dyDescent="0.25">
      <c r="B371" s="1"/>
      <c r="C371" s="1"/>
    </row>
    <row r="372" spans="2:3" x14ac:dyDescent="0.25">
      <c r="B372" s="1"/>
      <c r="C372" s="1"/>
    </row>
    <row r="373" spans="2:3" x14ac:dyDescent="0.25">
      <c r="B373" s="1"/>
      <c r="C373" s="1"/>
    </row>
    <row r="374" spans="2:3" x14ac:dyDescent="0.25">
      <c r="B374" s="1"/>
      <c r="C374" s="1"/>
    </row>
    <row r="375" spans="2:3" x14ac:dyDescent="0.25">
      <c r="B375" s="1"/>
      <c r="C375" s="1"/>
    </row>
    <row r="376" spans="2:3" x14ac:dyDescent="0.25">
      <c r="B376" s="1"/>
      <c r="C376" s="1"/>
    </row>
    <row r="377" spans="2:3" x14ac:dyDescent="0.25">
      <c r="B377" s="1"/>
      <c r="C377" s="1"/>
    </row>
    <row r="378" spans="2:3" x14ac:dyDescent="0.25">
      <c r="B378" s="1"/>
      <c r="C378" s="1"/>
    </row>
    <row r="379" spans="2:3" x14ac:dyDescent="0.25">
      <c r="B379" s="1"/>
      <c r="C379" s="1"/>
    </row>
    <row r="380" spans="2:3" x14ac:dyDescent="0.25">
      <c r="B380" s="1"/>
      <c r="C380" s="1"/>
    </row>
    <row r="381" spans="2:3" x14ac:dyDescent="0.25">
      <c r="B381" s="1"/>
      <c r="C381" s="1"/>
    </row>
    <row r="382" spans="2:3" x14ac:dyDescent="0.25">
      <c r="B382" s="1"/>
      <c r="C382" s="1"/>
    </row>
    <row r="383" spans="2:3" x14ac:dyDescent="0.25">
      <c r="B383" s="1"/>
      <c r="C383" s="1"/>
    </row>
  </sheetData>
  <mergeCells count="3">
    <mergeCell ref="B10:D10"/>
    <mergeCell ref="B6:D8"/>
    <mergeCell ref="B4:D4"/>
  </mergeCells>
  <pageMargins left="0.7" right="0.7" top="0.75" bottom="0.75" header="0.3" footer="0.3"/>
  <pageSetup scale="4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X68"/>
  <sheetViews>
    <sheetView view="pageBreakPreview" zoomScale="87" zoomScaleNormal="87" zoomScaleSheetLayoutView="87" zoomScalePageLayoutView="87" workbookViewId="0"/>
  </sheetViews>
  <sheetFormatPr defaultColWidth="8.85546875" defaultRowHeight="15" x14ac:dyDescent="0.25"/>
  <cols>
    <col min="1" max="1" width="4.7109375" customWidth="1"/>
    <col min="2" max="2" width="30.5703125" customWidth="1"/>
    <col min="3" max="3" width="23" bestFit="1" customWidth="1"/>
    <col min="4" max="4" width="17.5703125" customWidth="1"/>
    <col min="5" max="5" width="20" bestFit="1" customWidth="1"/>
    <col min="6" max="6" width="23" style="353" bestFit="1" customWidth="1"/>
    <col min="7" max="8" width="15.7109375" customWidth="1"/>
    <col min="9" max="9" width="21.42578125" bestFit="1" customWidth="1"/>
    <col min="10" max="10" width="15" bestFit="1" customWidth="1"/>
    <col min="11" max="11" width="4.7109375" customWidth="1"/>
  </cols>
  <sheetData>
    <row r="2" spans="1:10" ht="23.25" x14ac:dyDescent="0.35">
      <c r="B2" s="8" t="s">
        <v>626</v>
      </c>
      <c r="C2" s="8"/>
      <c r="D2" s="8"/>
      <c r="E2" s="8"/>
      <c r="F2" s="346"/>
      <c r="G2" s="8"/>
      <c r="H2" s="8"/>
      <c r="I2" s="8"/>
    </row>
    <row r="4" spans="1:10" x14ac:dyDescent="0.25">
      <c r="B4" s="40" t="s">
        <v>547</v>
      </c>
      <c r="C4" s="42"/>
      <c r="D4" s="42"/>
      <c r="E4" s="42"/>
      <c r="F4" s="347"/>
      <c r="G4" s="42"/>
      <c r="H4" s="42"/>
      <c r="I4" s="42"/>
      <c r="J4" s="10"/>
    </row>
    <row r="5" spans="1:10" x14ac:dyDescent="0.25">
      <c r="B5" s="18" t="s">
        <v>16</v>
      </c>
      <c r="C5" s="43"/>
      <c r="D5" s="43"/>
      <c r="E5" s="43"/>
      <c r="F5" s="348"/>
      <c r="G5" s="43"/>
      <c r="H5" s="43"/>
      <c r="I5" s="43"/>
      <c r="J5" s="10"/>
    </row>
    <row r="6" spans="1:10" x14ac:dyDescent="0.25">
      <c r="B6" s="13" t="s">
        <v>627</v>
      </c>
      <c r="C6" s="5"/>
      <c r="D6" s="5"/>
      <c r="E6" s="5"/>
      <c r="F6" s="349"/>
      <c r="G6" s="5"/>
      <c r="H6" s="5"/>
      <c r="I6" s="5"/>
      <c r="J6" s="14"/>
    </row>
    <row r="7" spans="1:10" x14ac:dyDescent="0.25">
      <c r="B7" s="15" t="s">
        <v>2</v>
      </c>
      <c r="C7" s="44"/>
      <c r="D7" s="44"/>
      <c r="E7" s="44"/>
      <c r="F7" s="350"/>
      <c r="G7" s="44"/>
      <c r="H7" s="44"/>
      <c r="I7" s="44"/>
      <c r="J7" s="12"/>
    </row>
    <row r="8" spans="1:10" x14ac:dyDescent="0.25">
      <c r="B8" s="16" t="s">
        <v>611</v>
      </c>
      <c r="C8" s="37"/>
      <c r="D8" s="37"/>
      <c r="E8" s="37"/>
      <c r="F8" s="351"/>
      <c r="G8" s="37"/>
      <c r="H8" s="37"/>
      <c r="I8" s="37"/>
      <c r="J8" s="12"/>
    </row>
    <row r="9" spans="1:10" x14ac:dyDescent="0.25">
      <c r="B9" s="16" t="s">
        <v>612</v>
      </c>
      <c r="C9" s="37"/>
      <c r="D9" s="37"/>
      <c r="E9" s="37"/>
      <c r="F9" s="351"/>
      <c r="G9" s="37"/>
      <c r="H9" s="37"/>
      <c r="I9" s="37"/>
      <c r="J9" s="12"/>
    </row>
    <row r="10" spans="1:10" x14ac:dyDescent="0.25">
      <c r="B10" s="16" t="s">
        <v>487</v>
      </c>
      <c r="C10" s="37"/>
      <c r="D10" s="37"/>
      <c r="E10" s="37"/>
      <c r="F10" s="351"/>
      <c r="G10" s="37"/>
      <c r="H10" s="37"/>
      <c r="I10" s="37"/>
      <c r="J10" s="12"/>
    </row>
    <row r="11" spans="1:10" x14ac:dyDescent="0.25">
      <c r="B11" s="16" t="s">
        <v>613</v>
      </c>
      <c r="C11" s="37"/>
      <c r="D11" s="37"/>
      <c r="E11" s="37"/>
      <c r="F11" s="351"/>
      <c r="G11" s="37"/>
      <c r="H11" s="37"/>
      <c r="I11" s="37"/>
      <c r="J11" s="12"/>
    </row>
    <row r="12" spans="1:10" x14ac:dyDescent="0.25">
      <c r="B12" s="13" t="s">
        <v>614</v>
      </c>
      <c r="C12" s="5"/>
      <c r="D12" s="5"/>
      <c r="E12" s="5"/>
      <c r="F12" s="349"/>
      <c r="G12" s="5"/>
      <c r="H12" s="5"/>
      <c r="I12" s="5"/>
      <c r="J12" s="14"/>
    </row>
    <row r="13" spans="1:10" x14ac:dyDescent="0.25">
      <c r="A13" s="7"/>
      <c r="B13" s="27"/>
      <c r="C13" s="27"/>
      <c r="D13" s="27"/>
      <c r="E13" s="27"/>
      <c r="F13" s="352"/>
      <c r="G13" s="27"/>
      <c r="H13" s="27"/>
      <c r="I13" s="170"/>
    </row>
    <row r="14" spans="1:10" x14ac:dyDescent="0.25">
      <c r="A14" s="7"/>
      <c r="B14" s="338" t="s">
        <v>540</v>
      </c>
      <c r="C14" s="237">
        <f>Summary!C15</f>
        <v>10000000000</v>
      </c>
      <c r="D14" s="27"/>
      <c r="E14" s="27"/>
      <c r="F14" s="352"/>
      <c r="G14" s="27"/>
      <c r="H14" s="27"/>
      <c r="I14" s="170"/>
    </row>
    <row r="15" spans="1:10" x14ac:dyDescent="0.25">
      <c r="A15" s="7"/>
      <c r="B15" s="338" t="s">
        <v>619</v>
      </c>
      <c r="C15" s="237">
        <f>Summary!C16</f>
        <v>500000000000</v>
      </c>
      <c r="D15" s="27"/>
      <c r="E15" s="27"/>
      <c r="F15" s="352"/>
      <c r="G15" s="27"/>
      <c r="H15" s="27"/>
      <c r="I15" s="170"/>
    </row>
    <row r="16" spans="1:10" x14ac:dyDescent="0.25">
      <c r="A16" s="7"/>
      <c r="B16" s="27"/>
      <c r="C16" s="323"/>
      <c r="D16" s="27"/>
      <c r="E16" s="27"/>
      <c r="F16" s="352"/>
      <c r="G16" s="27"/>
      <c r="H16" s="27"/>
      <c r="I16" s="170"/>
    </row>
    <row r="17" spans="1:24" x14ac:dyDescent="0.25">
      <c r="A17" s="7"/>
      <c r="B17" s="143" t="s">
        <v>525</v>
      </c>
      <c r="C17" s="261">
        <f>SUM(F:F)</f>
        <v>1.9913424999999994E-3</v>
      </c>
      <c r="X17" s="264"/>
    </row>
    <row r="18" spans="1:24" x14ac:dyDescent="0.25">
      <c r="A18" s="7"/>
      <c r="B18" s="143"/>
      <c r="C18" s="261"/>
      <c r="X18" s="272"/>
    </row>
    <row r="19" spans="1:24" x14ac:dyDescent="0.25">
      <c r="A19" s="7"/>
      <c r="B19" s="333" t="s">
        <v>542</v>
      </c>
      <c r="C19" s="333"/>
      <c r="D19" s="333"/>
      <c r="E19" s="333"/>
      <c r="F19" s="354"/>
      <c r="X19" s="272"/>
    </row>
    <row r="20" spans="1:24" x14ac:dyDescent="0.25">
      <c r="A20" s="7"/>
      <c r="B20" s="314" t="s">
        <v>68</v>
      </c>
      <c r="C20" s="315" t="s">
        <v>124</v>
      </c>
      <c r="D20" s="314" t="s">
        <v>117</v>
      </c>
      <c r="E20" s="314" t="s">
        <v>545</v>
      </c>
      <c r="F20" s="355" t="s">
        <v>543</v>
      </c>
      <c r="X20" s="264"/>
    </row>
    <row r="21" spans="1:24" x14ac:dyDescent="0.25">
      <c r="A21" s="7"/>
      <c r="B21" s="320">
        <f>IF(SimOut!B140=0,0,SimOut!B140)</f>
        <v>25</v>
      </c>
      <c r="C21" s="320">
        <f>SimOut!D140</f>
        <v>79066</v>
      </c>
      <c r="D21" s="345">
        <f>C21/C$14</f>
        <v>7.9065999999999998E-6</v>
      </c>
      <c r="E21" s="320">
        <f>C21*B21*Data!C$19</f>
        <v>98832500</v>
      </c>
      <c r="F21" s="355">
        <f>E21/C$15</f>
        <v>1.97665E-4</v>
      </c>
      <c r="X21" s="264"/>
    </row>
    <row r="22" spans="1:24" x14ac:dyDescent="0.25">
      <c r="A22" s="7"/>
      <c r="B22" s="321">
        <f>IF(SimOut!B141=0,0,SimOut!B141)</f>
        <v>50</v>
      </c>
      <c r="C22" s="321">
        <f>SimOut!D141</f>
        <v>79022</v>
      </c>
      <c r="D22" s="344">
        <f t="shared" ref="D22:D34" si="0">C22/C$14</f>
        <v>7.9022000000000003E-6</v>
      </c>
      <c r="E22" s="321">
        <f>C22*B22*Data!C$19</f>
        <v>197555000</v>
      </c>
      <c r="F22" s="356">
        <f t="shared" ref="F22:F24" si="1">E22/C$15</f>
        <v>3.9511E-4</v>
      </c>
      <c r="X22" s="264"/>
    </row>
    <row r="23" spans="1:24" x14ac:dyDescent="0.25">
      <c r="A23" s="7"/>
      <c r="B23" s="321">
        <f>IF(SimOut!B142=0,0,SimOut!B142)</f>
        <v>75</v>
      </c>
      <c r="C23" s="321">
        <f>SimOut!D142</f>
        <v>79612</v>
      </c>
      <c r="D23" s="344">
        <f t="shared" si="0"/>
        <v>7.9611999999999993E-6</v>
      </c>
      <c r="E23" s="321">
        <f>C23*B23*Data!C$19</f>
        <v>298545000</v>
      </c>
      <c r="F23" s="356">
        <f t="shared" si="1"/>
        <v>5.9708999999999999E-4</v>
      </c>
      <c r="X23" s="264"/>
    </row>
    <row r="24" spans="1:24" x14ac:dyDescent="0.25">
      <c r="A24" s="7"/>
      <c r="B24" s="321">
        <f>IF(SimOut!B143=0,0,SimOut!B143)</f>
        <v>100</v>
      </c>
      <c r="C24" s="321">
        <f>SimOut!D143</f>
        <v>79565</v>
      </c>
      <c r="D24" s="344">
        <f t="shared" si="0"/>
        <v>7.9565000000000008E-6</v>
      </c>
      <c r="E24" s="321">
        <f>C24*B24*Data!C$19</f>
        <v>397825000</v>
      </c>
      <c r="F24" s="356">
        <f t="shared" si="1"/>
        <v>7.9564999999999996E-4</v>
      </c>
      <c r="X24" s="264"/>
    </row>
    <row r="25" spans="1:24" x14ac:dyDescent="0.25">
      <c r="A25" s="7"/>
      <c r="B25" s="321">
        <f>IF(SimOut!B144=0,0,SimOut!B144)</f>
        <v>150</v>
      </c>
      <c r="C25" s="321">
        <f>SimOut!D144</f>
        <v>36</v>
      </c>
      <c r="D25" s="344">
        <f t="shared" si="0"/>
        <v>3.6E-9</v>
      </c>
      <c r="E25" s="321">
        <f>C25*B25*Data!C$19</f>
        <v>270000</v>
      </c>
      <c r="F25" s="356">
        <f t="shared" ref="F25:F34" si="2">E25/C$15</f>
        <v>5.4000000000000002E-7</v>
      </c>
      <c r="X25" s="318"/>
    </row>
    <row r="26" spans="1:24" x14ac:dyDescent="0.25">
      <c r="A26" s="7"/>
      <c r="B26" s="321">
        <f>IF(SimOut!B145=0,0,SimOut!B145)</f>
        <v>225</v>
      </c>
      <c r="C26" s="321">
        <f>SimOut!D145</f>
        <v>39</v>
      </c>
      <c r="D26" s="344">
        <f t="shared" si="0"/>
        <v>3.9000000000000002E-9</v>
      </c>
      <c r="E26" s="321">
        <f>C26*B26*Data!C$19</f>
        <v>438750</v>
      </c>
      <c r="F26" s="356">
        <f t="shared" si="2"/>
        <v>8.7749999999999996E-7</v>
      </c>
      <c r="X26" s="318"/>
    </row>
    <row r="27" spans="1:24" x14ac:dyDescent="0.25">
      <c r="A27" s="7"/>
      <c r="B27" s="321">
        <f>IF(SimOut!B146=0,0,SimOut!B146)</f>
        <v>300</v>
      </c>
      <c r="C27" s="321">
        <f>SimOut!D146</f>
        <v>42</v>
      </c>
      <c r="D27" s="344">
        <f t="shared" si="0"/>
        <v>4.2000000000000004E-9</v>
      </c>
      <c r="E27" s="321">
        <f>C27*B27*Data!C$19</f>
        <v>630000</v>
      </c>
      <c r="F27" s="356">
        <f t="shared" si="2"/>
        <v>1.26E-6</v>
      </c>
      <c r="X27" s="318"/>
    </row>
    <row r="28" spans="1:24" x14ac:dyDescent="0.25">
      <c r="A28" s="7"/>
      <c r="B28" s="321">
        <f>IF(SimOut!B147=0,0,SimOut!B147)</f>
        <v>450</v>
      </c>
      <c r="C28" s="321">
        <f>SimOut!D147</f>
        <v>5</v>
      </c>
      <c r="D28" s="344">
        <f t="shared" si="0"/>
        <v>5.0000000000000003E-10</v>
      </c>
      <c r="E28" s="321">
        <f>C28*B28*Data!C$19</f>
        <v>112500</v>
      </c>
      <c r="F28" s="356">
        <f t="shared" si="2"/>
        <v>2.2499999999999999E-7</v>
      </c>
      <c r="X28" s="318"/>
    </row>
    <row r="29" spans="1:24" x14ac:dyDescent="0.25">
      <c r="A29" s="7"/>
      <c r="B29" s="321">
        <f>IF(SimOut!B148=0,0,SimOut!B148)</f>
        <v>675</v>
      </c>
      <c r="C29" s="321">
        <f>SimOut!D148</f>
        <v>7</v>
      </c>
      <c r="D29" s="344">
        <f t="shared" si="0"/>
        <v>6.9999999999999996E-10</v>
      </c>
      <c r="E29" s="321">
        <f>C29*B29*Data!C$19</f>
        <v>236250</v>
      </c>
      <c r="F29" s="356">
        <f t="shared" si="2"/>
        <v>4.7249999999999998E-7</v>
      </c>
      <c r="H29" s="394" t="s">
        <v>630</v>
      </c>
      <c r="I29" s="394"/>
      <c r="J29" s="394"/>
      <c r="X29" s="318"/>
    </row>
    <row r="30" spans="1:24" x14ac:dyDescent="0.25">
      <c r="A30" s="7"/>
      <c r="B30" s="321">
        <f>IF(SimOut!B149=0,0,SimOut!B149)</f>
        <v>900</v>
      </c>
      <c r="C30" s="321">
        <f>SimOut!D149</f>
        <v>3</v>
      </c>
      <c r="D30" s="344">
        <f t="shared" si="0"/>
        <v>3E-10</v>
      </c>
      <c r="E30" s="321">
        <f>C30*B30*Data!C$19</f>
        <v>135000</v>
      </c>
      <c r="F30" s="356">
        <f t="shared" si="2"/>
        <v>2.7000000000000001E-7</v>
      </c>
      <c r="H30" s="334">
        <f>SUM(D:D)</f>
        <v>3.1740800000000006E-5</v>
      </c>
      <c r="I30" s="49">
        <f>SUM(E:E)</f>
        <v>995671250</v>
      </c>
      <c r="J30" s="336">
        <f>SUM(F:F)</f>
        <v>1.9913424999999994E-3</v>
      </c>
      <c r="X30" s="318"/>
    </row>
    <row r="31" spans="1:24" x14ac:dyDescent="0.25">
      <c r="A31" s="7"/>
      <c r="B31" s="321">
        <f>IF(SimOut!B150=0,0,SimOut!B150)</f>
        <v>1350</v>
      </c>
      <c r="C31" s="321">
        <f>SimOut!D150</f>
        <v>5</v>
      </c>
      <c r="D31" s="344">
        <f t="shared" si="0"/>
        <v>5.0000000000000003E-10</v>
      </c>
      <c r="E31" s="321">
        <f>C31*B31*Data!C$19</f>
        <v>337500</v>
      </c>
      <c r="F31" s="356">
        <f t="shared" si="2"/>
        <v>6.75E-7</v>
      </c>
      <c r="H31" s="335">
        <f>SimOut!D217</f>
        <v>3.1740799999999999E-5</v>
      </c>
      <c r="I31" s="322">
        <f>SimOut!C204</f>
        <v>995671250</v>
      </c>
      <c r="J31" s="357">
        <f>SimOut!C222</f>
        <v>1.9913424999999998E-3</v>
      </c>
      <c r="X31" s="318"/>
    </row>
    <row r="32" spans="1:24" x14ac:dyDescent="0.25">
      <c r="A32" s="7"/>
      <c r="B32" s="321">
        <f>IF(SimOut!B151=0,0,SimOut!B151)</f>
        <v>2025</v>
      </c>
      <c r="C32" s="321">
        <f>SimOut!D151</f>
        <v>3</v>
      </c>
      <c r="D32" s="344">
        <f t="shared" si="0"/>
        <v>3E-10</v>
      </c>
      <c r="E32" s="321">
        <f>C32*B32*Data!C$19</f>
        <v>303750</v>
      </c>
      <c r="F32" s="356">
        <f t="shared" si="2"/>
        <v>6.0750000000000001E-7</v>
      </c>
      <c r="H32" s="5" t="b">
        <f>H30=H31</f>
        <v>1</v>
      </c>
      <c r="I32" s="5" t="b">
        <f>I30=I31</f>
        <v>1</v>
      </c>
      <c r="J32" s="5" t="b">
        <f>J30=J31</f>
        <v>1</v>
      </c>
      <c r="X32" s="318"/>
    </row>
    <row r="33" spans="1:24" x14ac:dyDescent="0.25">
      <c r="A33" s="7"/>
      <c r="B33" s="321">
        <f>IF(SimOut!B152=0,0,SimOut!B152)</f>
        <v>2700</v>
      </c>
      <c r="C33" s="321">
        <f>SimOut!D152</f>
        <v>2</v>
      </c>
      <c r="D33" s="344">
        <f t="shared" si="0"/>
        <v>2.0000000000000001E-10</v>
      </c>
      <c r="E33" s="321">
        <f>C33*B33*Data!C$19</f>
        <v>270000</v>
      </c>
      <c r="F33" s="356">
        <f t="shared" si="2"/>
        <v>5.4000000000000002E-7</v>
      </c>
      <c r="X33" s="318"/>
    </row>
    <row r="34" spans="1:24" x14ac:dyDescent="0.25">
      <c r="A34" s="7"/>
      <c r="B34" s="332">
        <f>IF(SimOut!B153=0,0,SimOut!B153)</f>
        <v>3600</v>
      </c>
      <c r="C34" s="332">
        <f>SimOut!D153</f>
        <v>1</v>
      </c>
      <c r="D34" s="335">
        <f t="shared" si="0"/>
        <v>1E-10</v>
      </c>
      <c r="E34" s="332">
        <f>C34*B34*Data!C$19</f>
        <v>180000</v>
      </c>
      <c r="F34" s="369">
        <f t="shared" si="2"/>
        <v>3.5999999999999999E-7</v>
      </c>
      <c r="X34" s="318"/>
    </row>
    <row r="35" spans="1:24" x14ac:dyDescent="0.25">
      <c r="A35" s="7"/>
      <c r="B35" s="49"/>
      <c r="C35" s="316"/>
      <c r="D35" s="344"/>
      <c r="E35" s="321"/>
      <c r="F35" s="356"/>
      <c r="X35" s="318"/>
    </row>
    <row r="36" spans="1:24" x14ac:dyDescent="0.25">
      <c r="A36" s="7"/>
      <c r="B36" s="49"/>
      <c r="C36" s="316"/>
      <c r="D36" s="344"/>
      <c r="E36" s="321"/>
      <c r="F36" s="356"/>
      <c r="X36" s="318"/>
    </row>
    <row r="37" spans="1:24" x14ac:dyDescent="0.25">
      <c r="A37" s="7"/>
      <c r="B37" s="49"/>
      <c r="C37" s="272"/>
      <c r="F37" s="356"/>
      <c r="X37" s="264"/>
    </row>
    <row r="38" spans="1:24" x14ac:dyDescent="0.25">
      <c r="A38" s="7"/>
      <c r="B38" s="49"/>
      <c r="F38" s="356"/>
      <c r="X38" s="264"/>
    </row>
    <row r="39" spans="1:24" x14ac:dyDescent="0.25">
      <c r="A39" s="7"/>
      <c r="B39" s="49"/>
      <c r="F39" s="356"/>
      <c r="X39" s="264"/>
    </row>
    <row r="40" spans="1:24" x14ac:dyDescent="0.25">
      <c r="A40" s="7"/>
      <c r="B40" s="49"/>
      <c r="F40" s="356"/>
      <c r="X40" s="264"/>
    </row>
    <row r="41" spans="1:24" x14ac:dyDescent="0.25">
      <c r="A41" s="7"/>
      <c r="B41" s="49"/>
      <c r="F41" s="356"/>
      <c r="X41" s="264"/>
    </row>
    <row r="42" spans="1:24" x14ac:dyDescent="0.25">
      <c r="A42" s="7"/>
      <c r="B42" s="49"/>
      <c r="F42" s="356"/>
      <c r="X42" s="264"/>
    </row>
    <row r="43" spans="1:24" x14ac:dyDescent="0.25">
      <c r="A43" s="7"/>
      <c r="B43" s="49"/>
      <c r="F43" s="356"/>
      <c r="X43" s="264"/>
    </row>
    <row r="44" spans="1:24" x14ac:dyDescent="0.25">
      <c r="A44" s="7"/>
      <c r="F44" s="356"/>
      <c r="X44" s="264"/>
    </row>
    <row r="45" spans="1:24" x14ac:dyDescent="0.25">
      <c r="A45" s="7"/>
      <c r="F45" s="356"/>
      <c r="X45" s="264"/>
    </row>
    <row r="46" spans="1:24" x14ac:dyDescent="0.25">
      <c r="A46" s="7"/>
      <c r="F46" s="356"/>
      <c r="X46" s="264"/>
    </row>
    <row r="47" spans="1:24" x14ac:dyDescent="0.25">
      <c r="A47" s="7"/>
      <c r="F47" s="356"/>
      <c r="X47" s="264"/>
    </row>
    <row r="48" spans="1:24" x14ac:dyDescent="0.25">
      <c r="A48" s="7"/>
      <c r="F48" s="356"/>
      <c r="X48" s="264"/>
    </row>
    <row r="49" spans="1:24" x14ac:dyDescent="0.25">
      <c r="A49" s="7"/>
      <c r="F49" s="356"/>
      <c r="X49" s="264"/>
    </row>
    <row r="50" spans="1:24" x14ac:dyDescent="0.25">
      <c r="F50" s="356"/>
      <c r="X50" s="264"/>
    </row>
    <row r="51" spans="1:24" x14ac:dyDescent="0.25">
      <c r="F51" s="356"/>
      <c r="X51" s="264"/>
    </row>
    <row r="52" spans="1:24" x14ac:dyDescent="0.25">
      <c r="F52" s="356"/>
      <c r="X52" s="264"/>
    </row>
    <row r="53" spans="1:24" x14ac:dyDescent="0.25">
      <c r="F53" s="356"/>
      <c r="X53" s="264"/>
    </row>
    <row r="54" spans="1:24" x14ac:dyDescent="0.25">
      <c r="F54" s="356"/>
      <c r="X54" s="264"/>
    </row>
    <row r="55" spans="1:24" x14ac:dyDescent="0.25">
      <c r="F55" s="356"/>
      <c r="X55" s="264"/>
    </row>
    <row r="56" spans="1:24" x14ac:dyDescent="0.25">
      <c r="F56" s="356"/>
      <c r="X56" s="264"/>
    </row>
    <row r="57" spans="1:24" x14ac:dyDescent="0.25">
      <c r="F57" s="356"/>
      <c r="X57" s="264"/>
    </row>
    <row r="58" spans="1:24" x14ac:dyDescent="0.25">
      <c r="F58" s="356"/>
      <c r="X58" s="264"/>
    </row>
    <row r="59" spans="1:24" x14ac:dyDescent="0.25">
      <c r="F59" s="356"/>
      <c r="X59" s="264"/>
    </row>
    <row r="60" spans="1:24" x14ac:dyDescent="0.25">
      <c r="F60" s="356"/>
      <c r="X60" s="264"/>
    </row>
    <row r="61" spans="1:24" x14ac:dyDescent="0.25">
      <c r="F61" s="356"/>
      <c r="X61" s="264"/>
    </row>
    <row r="62" spans="1:24" x14ac:dyDescent="0.25">
      <c r="F62" s="356"/>
      <c r="X62" s="264"/>
    </row>
    <row r="63" spans="1:24" x14ac:dyDescent="0.25">
      <c r="F63" s="356"/>
      <c r="X63" s="264"/>
    </row>
    <row r="64" spans="1:24" x14ac:dyDescent="0.25">
      <c r="F64" s="356"/>
      <c r="X64" s="264"/>
    </row>
    <row r="65" spans="6:24" x14ac:dyDescent="0.25">
      <c r="F65" s="356"/>
      <c r="X65" s="264"/>
    </row>
    <row r="66" spans="6:24" x14ac:dyDescent="0.25">
      <c r="F66" s="356"/>
      <c r="X66" s="264"/>
    </row>
    <row r="67" spans="6:24" x14ac:dyDescent="0.25">
      <c r="F67" s="356"/>
      <c r="X67" s="264"/>
    </row>
    <row r="68" spans="6:24" x14ac:dyDescent="0.25">
      <c r="F68" s="356"/>
      <c r="X68" s="264"/>
    </row>
  </sheetData>
  <mergeCells count="1">
    <mergeCell ref="H29:J29"/>
  </mergeCells>
  <pageMargins left="0.7" right="0.7" top="0.75" bottom="0.75" header="0.3" footer="0.3"/>
  <pageSetup scale="34" orientation="portrait" r:id="rId1"/>
  <rowBreaks count="1" manualBreakCount="1">
    <brk id="8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3:I17"/>
  <sheetViews>
    <sheetView workbookViewId="0"/>
  </sheetViews>
  <sheetFormatPr defaultRowHeight="15" x14ac:dyDescent="0.25"/>
  <cols>
    <col min="2" max="2" width="15.140625" bestFit="1" customWidth="1"/>
    <col min="3" max="3" width="24.28515625" customWidth="1"/>
    <col min="5" max="5" width="9.28515625" style="337" bestFit="1" customWidth="1"/>
    <col min="6" max="6" width="14.28515625" style="340" bestFit="1" customWidth="1"/>
    <col min="8" max="8" width="24.140625" bestFit="1" customWidth="1"/>
    <col min="9" max="9" width="15.7109375" customWidth="1"/>
  </cols>
  <sheetData>
    <row r="3" spans="2:9" x14ac:dyDescent="0.25">
      <c r="B3" s="338" t="s">
        <v>540</v>
      </c>
      <c r="C3" s="237">
        <f>Summary!C15</f>
        <v>10000000000</v>
      </c>
    </row>
    <row r="4" spans="2:9" x14ac:dyDescent="0.25">
      <c r="B4" s="338" t="s">
        <v>619</v>
      </c>
      <c r="C4" s="237">
        <f>Summary!C16</f>
        <v>500000000000</v>
      </c>
    </row>
    <row r="9" spans="2:9" x14ac:dyDescent="0.25">
      <c r="E9" s="337">
        <v>1</v>
      </c>
      <c r="F9" s="340">
        <v>10476334</v>
      </c>
    </row>
    <row r="10" spans="2:9" x14ac:dyDescent="0.25">
      <c r="E10" s="337">
        <v>3</v>
      </c>
      <c r="F10" s="340">
        <v>9157</v>
      </c>
    </row>
    <row r="11" spans="2:9" x14ac:dyDescent="0.25">
      <c r="E11" s="337">
        <v>4</v>
      </c>
      <c r="F11" s="340">
        <v>3</v>
      </c>
      <c r="I11" s="49"/>
    </row>
    <row r="12" spans="2:9" x14ac:dyDescent="0.25">
      <c r="E12" s="337">
        <v>9</v>
      </c>
      <c r="F12" s="340">
        <v>1615</v>
      </c>
      <c r="H12" s="45" t="s">
        <v>629</v>
      </c>
      <c r="I12" s="318">
        <f>SUM(F10:F16)/C3</f>
        <v>1.1319999999999999E-6</v>
      </c>
    </row>
    <row r="13" spans="2:9" x14ac:dyDescent="0.25">
      <c r="E13" s="337">
        <v>12</v>
      </c>
      <c r="F13" s="340">
        <v>14</v>
      </c>
      <c r="H13" s="45" t="s">
        <v>544</v>
      </c>
      <c r="I13" s="339">
        <f>SUMPRODUCT(E10:E16,F10:F16)+1*C3</f>
        <v>10000057713</v>
      </c>
    </row>
    <row r="14" spans="2:9" x14ac:dyDescent="0.25">
      <c r="E14" s="337">
        <v>27</v>
      </c>
      <c r="F14" s="340">
        <v>477</v>
      </c>
      <c r="H14" s="45" t="s">
        <v>628</v>
      </c>
      <c r="I14" s="318">
        <f>I13/C3</f>
        <v>1.0000057712999999</v>
      </c>
    </row>
    <row r="15" spans="2:9" x14ac:dyDescent="0.25">
      <c r="E15" s="337">
        <v>36</v>
      </c>
      <c r="F15" s="340">
        <v>38</v>
      </c>
      <c r="I15" s="318"/>
    </row>
    <row r="16" spans="2:9" x14ac:dyDescent="0.25">
      <c r="E16" s="337">
        <v>80</v>
      </c>
      <c r="F16" s="340">
        <v>16</v>
      </c>
      <c r="I16" s="318"/>
    </row>
    <row r="17" spans="9:9" x14ac:dyDescent="0.25">
      <c r="I17" s="31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R226"/>
  <sheetViews>
    <sheetView view="pageBreakPreview" zoomScale="60" zoomScaleNormal="100" workbookViewId="0"/>
  </sheetViews>
  <sheetFormatPr defaultRowHeight="15" x14ac:dyDescent="0.25"/>
  <cols>
    <col min="1" max="1" width="3.7109375" customWidth="1"/>
    <col min="2" max="2" width="11.7109375" bestFit="1" customWidth="1"/>
    <col min="3" max="3" width="10.85546875" bestFit="1" customWidth="1"/>
    <col min="4" max="4" width="10.140625" bestFit="1" customWidth="1"/>
    <col min="5" max="5" width="15" bestFit="1" customWidth="1"/>
    <col min="6" max="6" width="4.5703125" customWidth="1"/>
    <col min="10" max="10" width="12" bestFit="1" customWidth="1"/>
    <col min="11" max="11" width="4.140625" customWidth="1"/>
    <col min="12" max="12" width="9.140625" bestFit="1" customWidth="1"/>
    <col min="13" max="13" width="21.7109375" bestFit="1" customWidth="1"/>
    <col min="14" max="14" width="10.7109375" bestFit="1" customWidth="1"/>
    <col min="15" max="15" width="4.7109375" customWidth="1"/>
    <col min="16" max="18" width="11.140625" customWidth="1"/>
  </cols>
  <sheetData>
    <row r="2" spans="1:18" ht="23.25" x14ac:dyDescent="0.35">
      <c r="B2" s="8" t="s">
        <v>473</v>
      </c>
    </row>
    <row r="4" spans="1:18" x14ac:dyDescent="0.25">
      <c r="B4" s="427" t="s">
        <v>493</v>
      </c>
      <c r="C4" s="428"/>
      <c r="D4" s="428"/>
      <c r="E4" s="428"/>
      <c r="F4" s="428"/>
      <c r="G4" s="428"/>
      <c r="H4" s="428"/>
      <c r="I4" s="428"/>
      <c r="J4" s="429"/>
    </row>
    <row r="5" spans="1:18" x14ac:dyDescent="0.25">
      <c r="B5" s="430"/>
      <c r="C5" s="431"/>
      <c r="D5" s="431"/>
      <c r="E5" s="431"/>
      <c r="F5" s="431"/>
      <c r="G5" s="431"/>
      <c r="H5" s="431"/>
      <c r="I5" s="431"/>
      <c r="J5" s="432"/>
    </row>
    <row r="6" spans="1:18" x14ac:dyDescent="0.25">
      <c r="B6" s="433"/>
      <c r="C6" s="434"/>
      <c r="D6" s="434"/>
      <c r="E6" s="434"/>
      <c r="F6" s="434"/>
      <c r="G6" s="434"/>
      <c r="H6" s="434"/>
      <c r="I6" s="434"/>
      <c r="J6" s="435"/>
    </row>
    <row r="7" spans="1:18" x14ac:dyDescent="0.25">
      <c r="A7" s="210"/>
      <c r="B7" s="210"/>
      <c r="C7" s="210"/>
      <c r="D7" s="210"/>
      <c r="E7" s="210"/>
      <c r="F7" s="210"/>
      <c r="G7" s="210"/>
      <c r="H7" s="210"/>
      <c r="I7" s="210"/>
      <c r="J7" s="210"/>
    </row>
    <row r="8" spans="1:18" x14ac:dyDescent="0.25">
      <c r="A8" s="210"/>
      <c r="B8" s="390" t="s">
        <v>470</v>
      </c>
      <c r="C8" s="390"/>
      <c r="D8" s="390"/>
      <c r="E8" s="390"/>
      <c r="F8" s="210"/>
      <c r="G8" s="390" t="s">
        <v>468</v>
      </c>
      <c r="H8" s="390"/>
      <c r="I8" s="390"/>
      <c r="J8" s="390"/>
      <c r="L8" s="390" t="s">
        <v>474</v>
      </c>
      <c r="M8" s="390"/>
      <c r="N8" s="390"/>
      <c r="P8" s="3" t="s">
        <v>483</v>
      </c>
      <c r="Q8" s="3"/>
      <c r="R8" s="3"/>
    </row>
    <row r="9" spans="1:18" x14ac:dyDescent="0.25">
      <c r="A9" s="210"/>
      <c r="B9" s="209" t="s">
        <v>187</v>
      </c>
      <c r="C9" s="408" t="s">
        <v>417</v>
      </c>
      <c r="D9" s="408"/>
      <c r="E9" s="210" t="s">
        <v>407</v>
      </c>
      <c r="F9" s="210"/>
      <c r="G9" s="399" t="s">
        <v>467</v>
      </c>
      <c r="H9" s="399"/>
      <c r="I9" s="399"/>
      <c r="J9" s="209" t="s">
        <v>450</v>
      </c>
      <c r="L9" s="210" t="s">
        <v>480</v>
      </c>
      <c r="M9" s="210" t="s">
        <v>478</v>
      </c>
      <c r="N9" s="210" t="s">
        <v>444</v>
      </c>
      <c r="P9" s="33" t="s">
        <v>464</v>
      </c>
      <c r="Q9" s="33" t="s">
        <v>465</v>
      </c>
      <c r="R9" s="33" t="s">
        <v>466</v>
      </c>
    </row>
    <row r="10" spans="1:18" x14ac:dyDescent="0.25">
      <c r="A10" s="210"/>
      <c r="B10" s="33" t="s">
        <v>471</v>
      </c>
      <c r="C10" s="33" t="s">
        <v>472</v>
      </c>
      <c r="D10" s="33" t="s">
        <v>117</v>
      </c>
      <c r="E10" s="33" t="s">
        <v>117</v>
      </c>
      <c r="F10" s="210"/>
      <c r="G10" s="33" t="s">
        <v>464</v>
      </c>
      <c r="H10" s="33" t="s">
        <v>465</v>
      </c>
      <c r="I10" s="33" t="s">
        <v>466</v>
      </c>
      <c r="J10" s="33" t="s">
        <v>482</v>
      </c>
      <c r="L10" s="33" t="s">
        <v>481</v>
      </c>
      <c r="M10" s="33" t="s">
        <v>477</v>
      </c>
      <c r="N10" s="33" t="s">
        <v>117</v>
      </c>
      <c r="P10" s="370">
        <f>SimOut!AC179</f>
        <v>140939</v>
      </c>
      <c r="Q10" s="370">
        <f>SimOut!AD179</f>
        <v>140928</v>
      </c>
      <c r="R10" s="370">
        <f>SimOut!AE179</f>
        <v>141241</v>
      </c>
    </row>
    <row r="11" spans="1:18" x14ac:dyDescent="0.25">
      <c r="B11" s="210">
        <v>0</v>
      </c>
      <c r="C11" s="269">
        <f>SimOut!C157</f>
        <v>0</v>
      </c>
      <c r="D11" s="224">
        <f>C11/C$30</f>
        <v>0</v>
      </c>
      <c r="E11" s="224">
        <f t="shared" ref="E11:E29" si="0">COUNTIF(J$11:J$226,B11)/COUNT(J$11:J$226)</f>
        <v>0</v>
      </c>
      <c r="G11" s="119">
        <v>1</v>
      </c>
      <c r="H11" s="119">
        <v>1</v>
      </c>
      <c r="I11" s="119">
        <v>1</v>
      </c>
      <c r="J11" s="210">
        <f>SUM(G11:I11)</f>
        <v>3</v>
      </c>
      <c r="L11" s="210">
        <v>1</v>
      </c>
      <c r="M11" s="193">
        <f>Data!AM22</f>
        <v>11</v>
      </c>
      <c r="N11" s="6">
        <f>SUM(C22:C29)/SUM(C$11:C$29)</f>
        <v>0.50031563086645692</v>
      </c>
      <c r="P11" s="370">
        <f>SimOut!AC180</f>
        <v>141909</v>
      </c>
      <c r="Q11" s="370">
        <f>SimOut!AD180</f>
        <v>141040</v>
      </c>
      <c r="R11" s="370">
        <f>SimOut!AE180</f>
        <v>140797</v>
      </c>
    </row>
    <row r="12" spans="1:18" x14ac:dyDescent="0.25">
      <c r="B12" s="210">
        <v>1</v>
      </c>
      <c r="C12" s="193">
        <f>SimOut!C158</f>
        <v>0</v>
      </c>
      <c r="D12" s="224">
        <f t="shared" ref="D12:D29" si="1">C12/C$30</f>
        <v>0</v>
      </c>
      <c r="E12" s="224">
        <f t="shared" si="0"/>
        <v>0</v>
      </c>
      <c r="G12" s="119">
        <v>1</v>
      </c>
      <c r="H12" s="119">
        <v>1</v>
      </c>
      <c r="I12" s="119">
        <v>2</v>
      </c>
      <c r="J12" s="210">
        <f t="shared" ref="J12:J75" si="2">SUM(G12:I12)</f>
        <v>4</v>
      </c>
      <c r="L12" s="210">
        <v>2</v>
      </c>
      <c r="M12" s="193">
        <f>Data!AM23</f>
        <v>10</v>
      </c>
      <c r="N12" s="6">
        <f>SUM(C21)/SUM(C$11:C$29)</f>
        <v>0.12516563245936033</v>
      </c>
      <c r="P12" s="370">
        <f>SimOut!AC181</f>
        <v>141177</v>
      </c>
      <c r="Q12" s="370">
        <f>SimOut!AD181</f>
        <v>141502</v>
      </c>
      <c r="R12" s="370">
        <f>SimOut!AE181</f>
        <v>141356</v>
      </c>
    </row>
    <row r="13" spans="1:18" x14ac:dyDescent="0.25">
      <c r="B13" s="210">
        <v>2</v>
      </c>
      <c r="C13" s="193">
        <f>SimOut!C159</f>
        <v>0</v>
      </c>
      <c r="D13" s="224">
        <f t="shared" si="1"/>
        <v>0</v>
      </c>
      <c r="E13" s="224">
        <f t="shared" si="0"/>
        <v>0</v>
      </c>
      <c r="G13" s="119">
        <v>1</v>
      </c>
      <c r="H13" s="119">
        <v>1</v>
      </c>
      <c r="I13" s="119">
        <v>3</v>
      </c>
      <c r="J13" s="210">
        <f t="shared" si="2"/>
        <v>5</v>
      </c>
      <c r="L13" s="210">
        <v>3</v>
      </c>
      <c r="M13" s="193">
        <f>Data!AM24</f>
        <v>7</v>
      </c>
      <c r="N13" s="6">
        <f>SUM(C18:C20)/SUM(C$11:C$29)</f>
        <v>0.28169494365251579</v>
      </c>
      <c r="P13" s="370">
        <f>SimOut!AC182</f>
        <v>141285</v>
      </c>
      <c r="Q13" s="370">
        <f>SimOut!AD182</f>
        <v>141551</v>
      </c>
      <c r="R13" s="370">
        <f>SimOut!AE182</f>
        <v>141474</v>
      </c>
    </row>
    <row r="14" spans="1:18" x14ac:dyDescent="0.25">
      <c r="B14" s="210">
        <v>3</v>
      </c>
      <c r="C14" s="193">
        <f>SimOut!C160</f>
        <v>3859</v>
      </c>
      <c r="D14" s="224">
        <f t="shared" si="1"/>
        <v>4.5533439762881576E-3</v>
      </c>
      <c r="E14" s="224">
        <f t="shared" si="0"/>
        <v>4.6296296296296294E-3</v>
      </c>
      <c r="G14" s="119">
        <v>1</v>
      </c>
      <c r="H14" s="119">
        <v>1</v>
      </c>
      <c r="I14" s="119">
        <v>4</v>
      </c>
      <c r="J14" s="210">
        <f t="shared" si="2"/>
        <v>6</v>
      </c>
      <c r="L14" s="210">
        <v>4</v>
      </c>
      <c r="M14" s="193">
        <f>Data!AM25</f>
        <v>6</v>
      </c>
      <c r="N14" s="6">
        <f>SUM(C17)/SUM(C$11:C$29)</f>
        <v>4.6313372483360059E-2</v>
      </c>
      <c r="P14" s="370">
        <f>SimOut!AC183</f>
        <v>141095</v>
      </c>
      <c r="Q14" s="370">
        <f>SimOut!AD183</f>
        <v>140800</v>
      </c>
      <c r="R14" s="370">
        <f>SimOut!AE183</f>
        <v>141020</v>
      </c>
    </row>
    <row r="15" spans="1:18" x14ac:dyDescent="0.25">
      <c r="B15" s="210">
        <v>4</v>
      </c>
      <c r="C15" s="193">
        <f>SimOut!C161</f>
        <v>11851</v>
      </c>
      <c r="D15" s="224">
        <f t="shared" si="1"/>
        <v>1.3983332330394132E-2</v>
      </c>
      <c r="E15" s="224">
        <f t="shared" si="0"/>
        <v>1.3888888888888888E-2</v>
      </c>
      <c r="G15" s="119">
        <v>1</v>
      </c>
      <c r="H15" s="119">
        <v>1</v>
      </c>
      <c r="I15" s="119">
        <v>5</v>
      </c>
      <c r="J15" s="210">
        <f t="shared" si="2"/>
        <v>7</v>
      </c>
      <c r="L15" s="33" t="s">
        <v>475</v>
      </c>
      <c r="M15" s="33" t="str">
        <f>Data!AM26</f>
        <v>&lt; 6</v>
      </c>
      <c r="N15" s="48">
        <f>SUM(C14:C16)/SUM(C$11:C$29)</f>
        <v>4.6510420538306965E-2</v>
      </c>
      <c r="P15" s="371">
        <f>SimOut!AC184</f>
        <v>141104</v>
      </c>
      <c r="Q15" s="371">
        <f>SimOut!AD184</f>
        <v>141688</v>
      </c>
      <c r="R15" s="371">
        <f>SimOut!AE184</f>
        <v>141621</v>
      </c>
    </row>
    <row r="16" spans="1:18" x14ac:dyDescent="0.25">
      <c r="B16" s="210">
        <v>5</v>
      </c>
      <c r="C16" s="193">
        <f>SimOut!C162</f>
        <v>23708</v>
      </c>
      <c r="D16" s="224">
        <f t="shared" si="1"/>
        <v>2.797374423162468E-2</v>
      </c>
      <c r="E16" s="224">
        <f t="shared" si="0"/>
        <v>2.7777777777777776E-2</v>
      </c>
      <c r="G16" s="119">
        <v>1</v>
      </c>
      <c r="H16" s="119">
        <v>1</v>
      </c>
      <c r="I16" s="119">
        <v>6</v>
      </c>
      <c r="J16" s="210">
        <f t="shared" si="2"/>
        <v>8</v>
      </c>
      <c r="N16" s="222">
        <f>SUM((N11:N15))</f>
        <v>1</v>
      </c>
      <c r="P16" s="210">
        <f>SUM(P10:P15)</f>
        <v>847509</v>
      </c>
      <c r="Q16" s="210">
        <f t="shared" ref="Q16" si="3">SUM(Q10:Q15)</f>
        <v>847509</v>
      </c>
      <c r="R16" s="210">
        <f>SUM(R10:R15)</f>
        <v>847509</v>
      </c>
    </row>
    <row r="17" spans="2:18" x14ac:dyDescent="0.25">
      <c r="B17" s="210">
        <v>6</v>
      </c>
      <c r="C17" s="193">
        <f>SimOut!C163</f>
        <v>39251</v>
      </c>
      <c r="D17" s="224">
        <f t="shared" si="1"/>
        <v>4.6313372483360059E-2</v>
      </c>
      <c r="E17" s="224">
        <f t="shared" si="0"/>
        <v>4.6296296296296294E-2</v>
      </c>
      <c r="G17" s="119">
        <v>1</v>
      </c>
      <c r="H17" s="119">
        <v>2</v>
      </c>
      <c r="I17" s="119">
        <v>1</v>
      </c>
      <c r="J17" s="210">
        <f t="shared" si="2"/>
        <v>4</v>
      </c>
      <c r="N17" t="b">
        <f>1=N16</f>
        <v>1</v>
      </c>
      <c r="P17" t="b">
        <f>C30=P16</f>
        <v>1</v>
      </c>
      <c r="Q17" t="b">
        <f>C30=Q16</f>
        <v>1</v>
      </c>
      <c r="R17" t="b">
        <f>C30=R16</f>
        <v>1</v>
      </c>
    </row>
    <row r="18" spans="2:18" x14ac:dyDescent="0.25">
      <c r="B18" s="210">
        <v>7</v>
      </c>
      <c r="C18" s="193">
        <f>SimOut!C164</f>
        <v>58795</v>
      </c>
      <c r="D18" s="224">
        <f t="shared" si="1"/>
        <v>6.9373894554512108E-2</v>
      </c>
      <c r="E18" s="224">
        <f t="shared" si="0"/>
        <v>6.9444444444444448E-2</v>
      </c>
      <c r="G18" s="119">
        <v>1</v>
      </c>
      <c r="H18" s="119">
        <v>2</v>
      </c>
      <c r="I18" s="119">
        <v>2</v>
      </c>
      <c r="J18" s="210">
        <f t="shared" si="2"/>
        <v>5</v>
      </c>
    </row>
    <row r="19" spans="2:18" x14ac:dyDescent="0.25">
      <c r="B19" s="210">
        <v>8</v>
      </c>
      <c r="C19" s="193">
        <f>SimOut!C165</f>
        <v>82027</v>
      </c>
      <c r="D19" s="224">
        <f t="shared" si="1"/>
        <v>9.6785992833114454E-2</v>
      </c>
      <c r="E19" s="224">
        <f t="shared" si="0"/>
        <v>9.7222222222222224E-2</v>
      </c>
      <c r="G19" s="119">
        <v>1</v>
      </c>
      <c r="H19" s="119">
        <v>2</v>
      </c>
      <c r="I19" s="119">
        <v>3</v>
      </c>
      <c r="J19" s="210">
        <f t="shared" si="2"/>
        <v>6</v>
      </c>
    </row>
    <row r="20" spans="2:18" x14ac:dyDescent="0.25">
      <c r="B20" s="210">
        <v>9</v>
      </c>
      <c r="C20" s="193">
        <f>SimOut!C166</f>
        <v>97917</v>
      </c>
      <c r="D20" s="224">
        <f t="shared" si="1"/>
        <v>0.11553505626488922</v>
      </c>
      <c r="E20" s="224">
        <f t="shared" si="0"/>
        <v>0.11574074074074074</v>
      </c>
      <c r="G20" s="119">
        <v>1</v>
      </c>
      <c r="H20" s="119">
        <v>2</v>
      </c>
      <c r="I20" s="119">
        <v>4</v>
      </c>
      <c r="J20" s="210">
        <f t="shared" si="2"/>
        <v>7</v>
      </c>
    </row>
    <row r="21" spans="2:18" x14ac:dyDescent="0.25">
      <c r="B21" s="210">
        <v>10</v>
      </c>
      <c r="C21" s="193">
        <f>SimOut!C167</f>
        <v>106079</v>
      </c>
      <c r="D21" s="224">
        <f t="shared" si="1"/>
        <v>0.12516563245936033</v>
      </c>
      <c r="E21" s="224">
        <f t="shared" si="0"/>
        <v>0.125</v>
      </c>
      <c r="G21" s="119">
        <v>1</v>
      </c>
      <c r="H21" s="119">
        <v>2</v>
      </c>
      <c r="I21" s="119">
        <v>5</v>
      </c>
      <c r="J21" s="210">
        <f t="shared" si="2"/>
        <v>8</v>
      </c>
    </row>
    <row r="22" spans="2:18" x14ac:dyDescent="0.25">
      <c r="B22" s="210">
        <v>11</v>
      </c>
      <c r="C22" s="193">
        <f>SimOut!C168</f>
        <v>105793</v>
      </c>
      <c r="D22" s="224">
        <f t="shared" si="1"/>
        <v>0.12482817291615782</v>
      </c>
      <c r="E22" s="224">
        <f t="shared" si="0"/>
        <v>0.125</v>
      </c>
      <c r="G22" s="119">
        <v>1</v>
      </c>
      <c r="H22" s="119">
        <v>2</v>
      </c>
      <c r="I22" s="119">
        <v>6</v>
      </c>
      <c r="J22" s="210">
        <f t="shared" si="2"/>
        <v>9</v>
      </c>
    </row>
    <row r="23" spans="2:18" x14ac:dyDescent="0.25">
      <c r="B23" s="210">
        <v>12</v>
      </c>
      <c r="C23" s="193">
        <f>SimOut!C169</f>
        <v>98049</v>
      </c>
      <c r="D23" s="224">
        <f t="shared" si="1"/>
        <v>0.11569080682329037</v>
      </c>
      <c r="E23" s="224">
        <f t="shared" si="0"/>
        <v>0.11574074074074074</v>
      </c>
      <c r="G23" s="119">
        <v>1</v>
      </c>
      <c r="H23" s="119">
        <v>3</v>
      </c>
      <c r="I23" s="119">
        <v>1</v>
      </c>
      <c r="J23" s="210">
        <f t="shared" si="2"/>
        <v>5</v>
      </c>
    </row>
    <row r="24" spans="2:18" x14ac:dyDescent="0.25">
      <c r="B24" s="210">
        <v>13</v>
      </c>
      <c r="C24" s="193">
        <f>SimOut!C170</f>
        <v>82333</v>
      </c>
      <c r="D24" s="224">
        <f t="shared" si="1"/>
        <v>9.7147050945771668E-2</v>
      </c>
      <c r="E24" s="224">
        <f t="shared" si="0"/>
        <v>9.7222222222222224E-2</v>
      </c>
      <c r="G24" s="119">
        <v>1</v>
      </c>
      <c r="H24" s="119">
        <v>3</v>
      </c>
      <c r="I24" s="119">
        <v>2</v>
      </c>
      <c r="J24" s="210">
        <f t="shared" si="2"/>
        <v>6</v>
      </c>
    </row>
    <row r="25" spans="2:18" x14ac:dyDescent="0.25">
      <c r="B25" s="210">
        <v>14</v>
      </c>
      <c r="C25" s="193">
        <f>SimOut!C171</f>
        <v>59159</v>
      </c>
      <c r="D25" s="224">
        <f t="shared" si="1"/>
        <v>6.9803388518588E-2</v>
      </c>
      <c r="E25" s="224">
        <f t="shared" si="0"/>
        <v>6.9444444444444448E-2</v>
      </c>
      <c r="G25" s="119">
        <v>1</v>
      </c>
      <c r="H25" s="119">
        <v>3</v>
      </c>
      <c r="I25" s="119">
        <v>3</v>
      </c>
      <c r="J25" s="210">
        <f t="shared" si="2"/>
        <v>7</v>
      </c>
    </row>
    <row r="26" spans="2:18" x14ac:dyDescent="0.25">
      <c r="B26" s="210">
        <v>15</v>
      </c>
      <c r="C26" s="193">
        <f>SimOut!C172</f>
        <v>39442</v>
      </c>
      <c r="D26" s="224">
        <f t="shared" si="1"/>
        <v>4.6538738821652631E-2</v>
      </c>
      <c r="E26" s="224">
        <f t="shared" si="0"/>
        <v>4.6296296296296294E-2</v>
      </c>
      <c r="G26" s="119">
        <v>1</v>
      </c>
      <c r="H26" s="119">
        <v>3</v>
      </c>
      <c r="I26" s="119">
        <v>4</v>
      </c>
      <c r="J26" s="210">
        <f t="shared" si="2"/>
        <v>8</v>
      </c>
    </row>
    <row r="27" spans="2:18" x14ac:dyDescent="0.25">
      <c r="B27" s="210">
        <v>16</v>
      </c>
      <c r="C27" s="193">
        <f>SimOut!C173</f>
        <v>23461</v>
      </c>
      <c r="D27" s="224">
        <f t="shared" si="1"/>
        <v>2.768230189885889E-2</v>
      </c>
      <c r="E27" s="224">
        <f t="shared" si="0"/>
        <v>2.7777777777777776E-2</v>
      </c>
      <c r="G27" s="119">
        <v>1</v>
      </c>
      <c r="H27" s="119">
        <v>3</v>
      </c>
      <c r="I27" s="119">
        <v>5</v>
      </c>
      <c r="J27" s="210">
        <f t="shared" si="2"/>
        <v>9</v>
      </c>
    </row>
    <row r="28" spans="2:18" x14ac:dyDescent="0.25">
      <c r="B28" s="210">
        <v>17</v>
      </c>
      <c r="C28" s="193">
        <f>SimOut!C174</f>
        <v>11855</v>
      </c>
      <c r="D28" s="224">
        <f t="shared" si="1"/>
        <v>1.3988052044285075E-2</v>
      </c>
      <c r="E28" s="224">
        <f t="shared" si="0"/>
        <v>1.3888888888888888E-2</v>
      </c>
      <c r="G28" s="119">
        <v>1</v>
      </c>
      <c r="H28" s="119">
        <v>3</v>
      </c>
      <c r="I28" s="119">
        <v>6</v>
      </c>
      <c r="J28" s="210">
        <f t="shared" si="2"/>
        <v>10</v>
      </c>
    </row>
    <row r="29" spans="2:18" x14ac:dyDescent="0.25">
      <c r="B29" s="33">
        <v>18</v>
      </c>
      <c r="C29" s="221">
        <f>SimOut!C175</f>
        <v>3930</v>
      </c>
      <c r="D29" s="225">
        <f t="shared" si="1"/>
        <v>4.6371188978524122E-3</v>
      </c>
      <c r="E29" s="225">
        <f t="shared" si="0"/>
        <v>4.6296296296296294E-3</v>
      </c>
      <c r="G29" s="119">
        <v>1</v>
      </c>
      <c r="H29" s="119">
        <v>4</v>
      </c>
      <c r="I29" s="119">
        <v>1</v>
      </c>
      <c r="J29" s="210">
        <f t="shared" si="2"/>
        <v>6</v>
      </c>
    </row>
    <row r="30" spans="2:18" x14ac:dyDescent="0.25">
      <c r="B30" s="33" t="s">
        <v>469</v>
      </c>
      <c r="C30" s="270">
        <f>SUM(C11:C29)</f>
        <v>847509</v>
      </c>
      <c r="D30" s="220">
        <f>SUM(D11:D29)</f>
        <v>1</v>
      </c>
      <c r="E30" s="220">
        <f>SUM(E11:E29)</f>
        <v>0.99999999999999989</v>
      </c>
      <c r="G30" s="119">
        <v>1</v>
      </c>
      <c r="H30" s="119">
        <v>4</v>
      </c>
      <c r="I30" s="119">
        <v>2</v>
      </c>
      <c r="J30" s="210">
        <f t="shared" si="2"/>
        <v>7</v>
      </c>
    </row>
    <row r="31" spans="2:18" x14ac:dyDescent="0.25">
      <c r="G31" s="119">
        <v>1</v>
      </c>
      <c r="H31" s="119">
        <v>4</v>
      </c>
      <c r="I31" s="119">
        <v>3</v>
      </c>
      <c r="J31" s="210">
        <f t="shared" si="2"/>
        <v>8</v>
      </c>
    </row>
    <row r="32" spans="2:18" x14ac:dyDescent="0.25">
      <c r="G32" s="119">
        <v>1</v>
      </c>
      <c r="H32" s="119">
        <v>4</v>
      </c>
      <c r="I32" s="119">
        <v>4</v>
      </c>
      <c r="J32" s="210">
        <f t="shared" si="2"/>
        <v>9</v>
      </c>
    </row>
    <row r="33" spans="7:10" x14ac:dyDescent="0.25">
      <c r="G33" s="119">
        <v>1</v>
      </c>
      <c r="H33" s="119">
        <v>4</v>
      </c>
      <c r="I33" s="119">
        <v>5</v>
      </c>
      <c r="J33" s="210">
        <f t="shared" si="2"/>
        <v>10</v>
      </c>
    </row>
    <row r="34" spans="7:10" x14ac:dyDescent="0.25">
      <c r="G34" s="119">
        <v>1</v>
      </c>
      <c r="H34" s="119">
        <v>4</v>
      </c>
      <c r="I34" s="119">
        <v>6</v>
      </c>
      <c r="J34" s="210">
        <f t="shared" si="2"/>
        <v>11</v>
      </c>
    </row>
    <row r="35" spans="7:10" x14ac:dyDescent="0.25">
      <c r="G35" s="119">
        <v>1</v>
      </c>
      <c r="H35" s="119">
        <v>5</v>
      </c>
      <c r="I35" s="119">
        <v>1</v>
      </c>
      <c r="J35" s="210">
        <f t="shared" si="2"/>
        <v>7</v>
      </c>
    </row>
    <row r="36" spans="7:10" x14ac:dyDescent="0.25">
      <c r="G36" s="119">
        <v>1</v>
      </c>
      <c r="H36" s="119">
        <v>5</v>
      </c>
      <c r="I36" s="119">
        <v>2</v>
      </c>
      <c r="J36" s="210">
        <f t="shared" si="2"/>
        <v>8</v>
      </c>
    </row>
    <row r="37" spans="7:10" x14ac:dyDescent="0.25">
      <c r="G37" s="119">
        <v>1</v>
      </c>
      <c r="H37" s="119">
        <v>5</v>
      </c>
      <c r="I37" s="119">
        <v>3</v>
      </c>
      <c r="J37" s="210">
        <f t="shared" si="2"/>
        <v>9</v>
      </c>
    </row>
    <row r="38" spans="7:10" x14ac:dyDescent="0.25">
      <c r="G38" s="119">
        <v>1</v>
      </c>
      <c r="H38" s="119">
        <v>5</v>
      </c>
      <c r="I38" s="119">
        <v>4</v>
      </c>
      <c r="J38" s="210">
        <f t="shared" si="2"/>
        <v>10</v>
      </c>
    </row>
    <row r="39" spans="7:10" x14ac:dyDescent="0.25">
      <c r="G39" s="119">
        <v>1</v>
      </c>
      <c r="H39" s="119">
        <v>5</v>
      </c>
      <c r="I39" s="119">
        <v>5</v>
      </c>
      <c r="J39" s="210">
        <f t="shared" si="2"/>
        <v>11</v>
      </c>
    </row>
    <row r="40" spans="7:10" x14ac:dyDescent="0.25">
      <c r="G40" s="119">
        <v>1</v>
      </c>
      <c r="H40" s="119">
        <v>5</v>
      </c>
      <c r="I40" s="119">
        <v>6</v>
      </c>
      <c r="J40" s="210">
        <f t="shared" si="2"/>
        <v>12</v>
      </c>
    </row>
    <row r="41" spans="7:10" x14ac:dyDescent="0.25">
      <c r="G41" s="119">
        <v>1</v>
      </c>
      <c r="H41" s="119">
        <v>6</v>
      </c>
      <c r="I41" s="119">
        <v>1</v>
      </c>
      <c r="J41" s="210">
        <f t="shared" si="2"/>
        <v>8</v>
      </c>
    </row>
    <row r="42" spans="7:10" x14ac:dyDescent="0.25">
      <c r="G42" s="119">
        <v>1</v>
      </c>
      <c r="H42" s="119">
        <v>6</v>
      </c>
      <c r="I42" s="119">
        <v>2</v>
      </c>
      <c r="J42" s="210">
        <f t="shared" si="2"/>
        <v>9</v>
      </c>
    </row>
    <row r="43" spans="7:10" x14ac:dyDescent="0.25">
      <c r="G43" s="119">
        <v>1</v>
      </c>
      <c r="H43" s="119">
        <v>6</v>
      </c>
      <c r="I43" s="119">
        <v>3</v>
      </c>
      <c r="J43" s="210">
        <f t="shared" si="2"/>
        <v>10</v>
      </c>
    </row>
    <row r="44" spans="7:10" x14ac:dyDescent="0.25">
      <c r="G44" s="119">
        <v>1</v>
      </c>
      <c r="H44" s="119">
        <v>6</v>
      </c>
      <c r="I44" s="119">
        <v>4</v>
      </c>
      <c r="J44" s="210">
        <f t="shared" si="2"/>
        <v>11</v>
      </c>
    </row>
    <row r="45" spans="7:10" x14ac:dyDescent="0.25">
      <c r="G45" s="119">
        <v>1</v>
      </c>
      <c r="H45" s="119">
        <v>6</v>
      </c>
      <c r="I45" s="119">
        <v>5</v>
      </c>
      <c r="J45" s="210">
        <f t="shared" si="2"/>
        <v>12</v>
      </c>
    </row>
    <row r="46" spans="7:10" x14ac:dyDescent="0.25">
      <c r="G46" s="119">
        <v>1</v>
      </c>
      <c r="H46" s="119">
        <v>6</v>
      </c>
      <c r="I46" s="119">
        <v>6</v>
      </c>
      <c r="J46" s="210">
        <f t="shared" si="2"/>
        <v>13</v>
      </c>
    </row>
    <row r="47" spans="7:10" x14ac:dyDescent="0.25">
      <c r="G47" s="119">
        <v>2</v>
      </c>
      <c r="H47" s="119">
        <v>1</v>
      </c>
      <c r="I47" s="119">
        <v>1</v>
      </c>
      <c r="J47" s="210">
        <f t="shared" si="2"/>
        <v>4</v>
      </c>
    </row>
    <row r="48" spans="7:10" x14ac:dyDescent="0.25">
      <c r="G48" s="119">
        <v>2</v>
      </c>
      <c r="H48" s="119">
        <v>1</v>
      </c>
      <c r="I48" s="119">
        <v>2</v>
      </c>
      <c r="J48" s="210">
        <f t="shared" si="2"/>
        <v>5</v>
      </c>
    </row>
    <row r="49" spans="7:10" x14ac:dyDescent="0.25">
      <c r="G49" s="119">
        <v>2</v>
      </c>
      <c r="H49" s="119">
        <v>1</v>
      </c>
      <c r="I49" s="119">
        <v>3</v>
      </c>
      <c r="J49" s="210">
        <f t="shared" si="2"/>
        <v>6</v>
      </c>
    </row>
    <row r="50" spans="7:10" x14ac:dyDescent="0.25">
      <c r="G50" s="119">
        <v>2</v>
      </c>
      <c r="H50" s="119">
        <v>1</v>
      </c>
      <c r="I50" s="119">
        <v>4</v>
      </c>
      <c r="J50" s="210">
        <f t="shared" si="2"/>
        <v>7</v>
      </c>
    </row>
    <row r="51" spans="7:10" x14ac:dyDescent="0.25">
      <c r="G51" s="119">
        <v>2</v>
      </c>
      <c r="H51" s="119">
        <v>1</v>
      </c>
      <c r="I51" s="119">
        <v>5</v>
      </c>
      <c r="J51" s="210">
        <f t="shared" si="2"/>
        <v>8</v>
      </c>
    </row>
    <row r="52" spans="7:10" x14ac:dyDescent="0.25">
      <c r="G52" s="119">
        <v>2</v>
      </c>
      <c r="H52" s="119">
        <v>1</v>
      </c>
      <c r="I52" s="119">
        <v>6</v>
      </c>
      <c r="J52" s="210">
        <f t="shared" si="2"/>
        <v>9</v>
      </c>
    </row>
    <row r="53" spans="7:10" x14ac:dyDescent="0.25">
      <c r="G53" s="119">
        <v>2</v>
      </c>
      <c r="H53" s="119">
        <v>2</v>
      </c>
      <c r="I53" s="119">
        <v>1</v>
      </c>
      <c r="J53" s="210">
        <f t="shared" si="2"/>
        <v>5</v>
      </c>
    </row>
    <row r="54" spans="7:10" x14ac:dyDescent="0.25">
      <c r="G54" s="119">
        <v>2</v>
      </c>
      <c r="H54" s="119">
        <v>2</v>
      </c>
      <c r="I54" s="119">
        <v>2</v>
      </c>
      <c r="J54" s="210">
        <f t="shared" si="2"/>
        <v>6</v>
      </c>
    </row>
    <row r="55" spans="7:10" x14ac:dyDescent="0.25">
      <c r="G55" s="119">
        <v>2</v>
      </c>
      <c r="H55" s="119">
        <v>2</v>
      </c>
      <c r="I55" s="119">
        <v>3</v>
      </c>
      <c r="J55" s="210">
        <f t="shared" si="2"/>
        <v>7</v>
      </c>
    </row>
    <row r="56" spans="7:10" x14ac:dyDescent="0.25">
      <c r="G56" s="119">
        <v>2</v>
      </c>
      <c r="H56" s="119">
        <v>2</v>
      </c>
      <c r="I56" s="119">
        <v>4</v>
      </c>
      <c r="J56" s="210">
        <f t="shared" si="2"/>
        <v>8</v>
      </c>
    </row>
    <row r="57" spans="7:10" x14ac:dyDescent="0.25">
      <c r="G57" s="119">
        <v>2</v>
      </c>
      <c r="H57" s="119">
        <v>2</v>
      </c>
      <c r="I57" s="119">
        <v>5</v>
      </c>
      <c r="J57" s="210">
        <f t="shared" si="2"/>
        <v>9</v>
      </c>
    </row>
    <row r="58" spans="7:10" x14ac:dyDescent="0.25">
      <c r="G58" s="119">
        <v>2</v>
      </c>
      <c r="H58" s="119">
        <v>2</v>
      </c>
      <c r="I58" s="119">
        <v>6</v>
      </c>
      <c r="J58" s="210">
        <f t="shared" si="2"/>
        <v>10</v>
      </c>
    </row>
    <row r="59" spans="7:10" x14ac:dyDescent="0.25">
      <c r="G59" s="119">
        <v>2</v>
      </c>
      <c r="H59" s="119">
        <v>3</v>
      </c>
      <c r="I59" s="119">
        <v>1</v>
      </c>
      <c r="J59" s="210">
        <f t="shared" si="2"/>
        <v>6</v>
      </c>
    </row>
    <row r="60" spans="7:10" x14ac:dyDescent="0.25">
      <c r="G60" s="119">
        <v>2</v>
      </c>
      <c r="H60" s="119">
        <v>3</v>
      </c>
      <c r="I60" s="119">
        <v>2</v>
      </c>
      <c r="J60" s="210">
        <f t="shared" si="2"/>
        <v>7</v>
      </c>
    </row>
    <row r="61" spans="7:10" x14ac:dyDescent="0.25">
      <c r="G61" s="119">
        <v>2</v>
      </c>
      <c r="H61" s="119">
        <v>3</v>
      </c>
      <c r="I61" s="119">
        <v>3</v>
      </c>
      <c r="J61" s="210">
        <f t="shared" si="2"/>
        <v>8</v>
      </c>
    </row>
    <row r="62" spans="7:10" x14ac:dyDescent="0.25">
      <c r="G62" s="119">
        <v>2</v>
      </c>
      <c r="H62" s="119">
        <v>3</v>
      </c>
      <c r="I62" s="119">
        <v>4</v>
      </c>
      <c r="J62" s="210">
        <f t="shared" si="2"/>
        <v>9</v>
      </c>
    </row>
    <row r="63" spans="7:10" x14ac:dyDescent="0.25">
      <c r="G63" s="119">
        <v>2</v>
      </c>
      <c r="H63" s="119">
        <v>3</v>
      </c>
      <c r="I63" s="119">
        <v>5</v>
      </c>
      <c r="J63" s="210">
        <f t="shared" si="2"/>
        <v>10</v>
      </c>
    </row>
    <row r="64" spans="7:10" x14ac:dyDescent="0.25">
      <c r="G64" s="119">
        <v>2</v>
      </c>
      <c r="H64" s="119">
        <v>3</v>
      </c>
      <c r="I64" s="119">
        <v>6</v>
      </c>
      <c r="J64" s="210">
        <f t="shared" si="2"/>
        <v>11</v>
      </c>
    </row>
    <row r="65" spans="7:10" x14ac:dyDescent="0.25">
      <c r="G65" s="119">
        <v>2</v>
      </c>
      <c r="H65" s="119">
        <v>4</v>
      </c>
      <c r="I65" s="119">
        <v>1</v>
      </c>
      <c r="J65" s="210">
        <f t="shared" si="2"/>
        <v>7</v>
      </c>
    </row>
    <row r="66" spans="7:10" x14ac:dyDescent="0.25">
      <c r="G66" s="119">
        <v>2</v>
      </c>
      <c r="H66" s="119">
        <v>4</v>
      </c>
      <c r="I66" s="119">
        <v>2</v>
      </c>
      <c r="J66" s="210">
        <f t="shared" si="2"/>
        <v>8</v>
      </c>
    </row>
    <row r="67" spans="7:10" x14ac:dyDescent="0.25">
      <c r="G67" s="119">
        <v>2</v>
      </c>
      <c r="H67" s="119">
        <v>4</v>
      </c>
      <c r="I67" s="119">
        <v>3</v>
      </c>
      <c r="J67" s="210">
        <f t="shared" si="2"/>
        <v>9</v>
      </c>
    </row>
    <row r="68" spans="7:10" x14ac:dyDescent="0.25">
      <c r="G68" s="119">
        <v>2</v>
      </c>
      <c r="H68" s="119">
        <v>4</v>
      </c>
      <c r="I68" s="119">
        <v>4</v>
      </c>
      <c r="J68" s="210">
        <f t="shared" si="2"/>
        <v>10</v>
      </c>
    </row>
    <row r="69" spans="7:10" x14ac:dyDescent="0.25">
      <c r="G69" s="119">
        <v>2</v>
      </c>
      <c r="H69" s="119">
        <v>4</v>
      </c>
      <c r="I69" s="119">
        <v>5</v>
      </c>
      <c r="J69" s="210">
        <f t="shared" si="2"/>
        <v>11</v>
      </c>
    </row>
    <row r="70" spans="7:10" x14ac:dyDescent="0.25">
      <c r="G70" s="119">
        <v>2</v>
      </c>
      <c r="H70" s="119">
        <v>4</v>
      </c>
      <c r="I70" s="119">
        <v>6</v>
      </c>
      <c r="J70" s="210">
        <f t="shared" si="2"/>
        <v>12</v>
      </c>
    </row>
    <row r="71" spans="7:10" x14ac:dyDescent="0.25">
      <c r="G71" s="119">
        <v>2</v>
      </c>
      <c r="H71" s="119">
        <v>5</v>
      </c>
      <c r="I71" s="119">
        <v>1</v>
      </c>
      <c r="J71" s="210">
        <f t="shared" si="2"/>
        <v>8</v>
      </c>
    </row>
    <row r="72" spans="7:10" x14ac:dyDescent="0.25">
      <c r="G72" s="119">
        <v>2</v>
      </c>
      <c r="H72" s="119">
        <v>5</v>
      </c>
      <c r="I72" s="119">
        <v>2</v>
      </c>
      <c r="J72" s="210">
        <f t="shared" si="2"/>
        <v>9</v>
      </c>
    </row>
    <row r="73" spans="7:10" x14ac:dyDescent="0.25">
      <c r="G73" s="119">
        <v>2</v>
      </c>
      <c r="H73" s="119">
        <v>5</v>
      </c>
      <c r="I73" s="119">
        <v>3</v>
      </c>
      <c r="J73" s="210">
        <f t="shared" si="2"/>
        <v>10</v>
      </c>
    </row>
    <row r="74" spans="7:10" x14ac:dyDescent="0.25">
      <c r="G74" s="119">
        <v>2</v>
      </c>
      <c r="H74" s="119">
        <v>5</v>
      </c>
      <c r="I74" s="119">
        <v>4</v>
      </c>
      <c r="J74" s="210">
        <f t="shared" si="2"/>
        <v>11</v>
      </c>
    </row>
    <row r="75" spans="7:10" x14ac:dyDescent="0.25">
      <c r="G75" s="119">
        <v>2</v>
      </c>
      <c r="H75" s="119">
        <v>5</v>
      </c>
      <c r="I75" s="119">
        <v>5</v>
      </c>
      <c r="J75" s="210">
        <f t="shared" si="2"/>
        <v>12</v>
      </c>
    </row>
    <row r="76" spans="7:10" x14ac:dyDescent="0.25">
      <c r="G76" s="119">
        <v>2</v>
      </c>
      <c r="H76" s="119">
        <v>5</v>
      </c>
      <c r="I76" s="119">
        <v>6</v>
      </c>
      <c r="J76" s="210">
        <f t="shared" ref="J76:J139" si="4">SUM(G76:I76)</f>
        <v>13</v>
      </c>
    </row>
    <row r="77" spans="7:10" x14ac:dyDescent="0.25">
      <c r="G77" s="119">
        <v>2</v>
      </c>
      <c r="H77" s="119">
        <v>6</v>
      </c>
      <c r="I77" s="119">
        <v>1</v>
      </c>
      <c r="J77" s="210">
        <f t="shared" si="4"/>
        <v>9</v>
      </c>
    </row>
    <row r="78" spans="7:10" x14ac:dyDescent="0.25">
      <c r="G78" s="119">
        <v>2</v>
      </c>
      <c r="H78" s="119">
        <v>6</v>
      </c>
      <c r="I78" s="119">
        <v>2</v>
      </c>
      <c r="J78" s="210">
        <f t="shared" si="4"/>
        <v>10</v>
      </c>
    </row>
    <row r="79" spans="7:10" x14ac:dyDescent="0.25">
      <c r="G79" s="119">
        <v>2</v>
      </c>
      <c r="H79" s="119">
        <v>6</v>
      </c>
      <c r="I79" s="119">
        <v>3</v>
      </c>
      <c r="J79" s="210">
        <f t="shared" si="4"/>
        <v>11</v>
      </c>
    </row>
    <row r="80" spans="7:10" x14ac:dyDescent="0.25">
      <c r="G80" s="119">
        <v>2</v>
      </c>
      <c r="H80" s="119">
        <v>6</v>
      </c>
      <c r="I80" s="119">
        <v>4</v>
      </c>
      <c r="J80" s="210">
        <f t="shared" si="4"/>
        <v>12</v>
      </c>
    </row>
    <row r="81" spans="7:10" x14ac:dyDescent="0.25">
      <c r="G81" s="119">
        <v>2</v>
      </c>
      <c r="H81" s="119">
        <v>6</v>
      </c>
      <c r="I81" s="119">
        <v>5</v>
      </c>
      <c r="J81" s="210">
        <f t="shared" si="4"/>
        <v>13</v>
      </c>
    </row>
    <row r="82" spans="7:10" x14ac:dyDescent="0.25">
      <c r="G82" s="119">
        <v>2</v>
      </c>
      <c r="H82" s="119">
        <v>6</v>
      </c>
      <c r="I82" s="119">
        <v>6</v>
      </c>
      <c r="J82" s="210">
        <f t="shared" si="4"/>
        <v>14</v>
      </c>
    </row>
    <row r="83" spans="7:10" x14ac:dyDescent="0.25">
      <c r="G83" s="119">
        <v>3</v>
      </c>
      <c r="H83" s="119">
        <v>1</v>
      </c>
      <c r="I83" s="119">
        <v>1</v>
      </c>
      <c r="J83" s="210">
        <f t="shared" si="4"/>
        <v>5</v>
      </c>
    </row>
    <row r="84" spans="7:10" x14ac:dyDescent="0.25">
      <c r="G84" s="119">
        <v>3</v>
      </c>
      <c r="H84" s="119">
        <v>1</v>
      </c>
      <c r="I84" s="119">
        <v>2</v>
      </c>
      <c r="J84" s="210">
        <f t="shared" si="4"/>
        <v>6</v>
      </c>
    </row>
    <row r="85" spans="7:10" x14ac:dyDescent="0.25">
      <c r="G85" s="119">
        <v>3</v>
      </c>
      <c r="H85" s="119">
        <v>1</v>
      </c>
      <c r="I85" s="119">
        <v>3</v>
      </c>
      <c r="J85" s="210">
        <f t="shared" si="4"/>
        <v>7</v>
      </c>
    </row>
    <row r="86" spans="7:10" x14ac:dyDescent="0.25">
      <c r="G86" s="119">
        <v>3</v>
      </c>
      <c r="H86" s="119">
        <v>1</v>
      </c>
      <c r="I86" s="119">
        <v>4</v>
      </c>
      <c r="J86" s="210">
        <f t="shared" si="4"/>
        <v>8</v>
      </c>
    </row>
    <row r="87" spans="7:10" x14ac:dyDescent="0.25">
      <c r="G87" s="119">
        <v>3</v>
      </c>
      <c r="H87" s="119">
        <v>1</v>
      </c>
      <c r="I87" s="119">
        <v>5</v>
      </c>
      <c r="J87" s="210">
        <f t="shared" si="4"/>
        <v>9</v>
      </c>
    </row>
    <row r="88" spans="7:10" x14ac:dyDescent="0.25">
      <c r="G88" s="119">
        <v>3</v>
      </c>
      <c r="H88" s="119">
        <v>1</v>
      </c>
      <c r="I88" s="119">
        <v>6</v>
      </c>
      <c r="J88" s="210">
        <f t="shared" si="4"/>
        <v>10</v>
      </c>
    </row>
    <row r="89" spans="7:10" x14ac:dyDescent="0.25">
      <c r="G89" s="119">
        <v>3</v>
      </c>
      <c r="H89" s="119">
        <v>2</v>
      </c>
      <c r="I89" s="119">
        <v>1</v>
      </c>
      <c r="J89" s="210">
        <f t="shared" si="4"/>
        <v>6</v>
      </c>
    </row>
    <row r="90" spans="7:10" x14ac:dyDescent="0.25">
      <c r="G90" s="119">
        <v>3</v>
      </c>
      <c r="H90" s="119">
        <v>2</v>
      </c>
      <c r="I90" s="119">
        <v>2</v>
      </c>
      <c r="J90" s="210">
        <f t="shared" si="4"/>
        <v>7</v>
      </c>
    </row>
    <row r="91" spans="7:10" x14ac:dyDescent="0.25">
      <c r="G91" s="119">
        <v>3</v>
      </c>
      <c r="H91" s="119">
        <v>2</v>
      </c>
      <c r="I91" s="119">
        <v>3</v>
      </c>
      <c r="J91" s="210">
        <f t="shared" si="4"/>
        <v>8</v>
      </c>
    </row>
    <row r="92" spans="7:10" x14ac:dyDescent="0.25">
      <c r="G92" s="119">
        <v>3</v>
      </c>
      <c r="H92" s="119">
        <v>2</v>
      </c>
      <c r="I92" s="119">
        <v>4</v>
      </c>
      <c r="J92" s="210">
        <f t="shared" si="4"/>
        <v>9</v>
      </c>
    </row>
    <row r="93" spans="7:10" x14ac:dyDescent="0.25">
      <c r="G93" s="119">
        <v>3</v>
      </c>
      <c r="H93" s="119">
        <v>2</v>
      </c>
      <c r="I93" s="119">
        <v>5</v>
      </c>
      <c r="J93" s="210">
        <f t="shared" si="4"/>
        <v>10</v>
      </c>
    </row>
    <row r="94" spans="7:10" x14ac:dyDescent="0.25">
      <c r="G94" s="119">
        <v>3</v>
      </c>
      <c r="H94" s="119">
        <v>2</v>
      </c>
      <c r="I94" s="119">
        <v>6</v>
      </c>
      <c r="J94" s="210">
        <f t="shared" si="4"/>
        <v>11</v>
      </c>
    </row>
    <row r="95" spans="7:10" x14ac:dyDescent="0.25">
      <c r="G95" s="119">
        <v>3</v>
      </c>
      <c r="H95" s="119">
        <v>3</v>
      </c>
      <c r="I95" s="119">
        <v>1</v>
      </c>
      <c r="J95" s="210">
        <f t="shared" si="4"/>
        <v>7</v>
      </c>
    </row>
    <row r="96" spans="7:10" x14ac:dyDescent="0.25">
      <c r="G96" s="119">
        <v>3</v>
      </c>
      <c r="H96" s="119">
        <v>3</v>
      </c>
      <c r="I96" s="119">
        <v>2</v>
      </c>
      <c r="J96" s="210">
        <f t="shared" si="4"/>
        <v>8</v>
      </c>
    </row>
    <row r="97" spans="7:10" x14ac:dyDescent="0.25">
      <c r="G97" s="119">
        <v>3</v>
      </c>
      <c r="H97" s="119">
        <v>3</v>
      </c>
      <c r="I97" s="119">
        <v>3</v>
      </c>
      <c r="J97" s="210">
        <f t="shared" si="4"/>
        <v>9</v>
      </c>
    </row>
    <row r="98" spans="7:10" x14ac:dyDescent="0.25">
      <c r="G98" s="119">
        <v>3</v>
      </c>
      <c r="H98" s="119">
        <v>3</v>
      </c>
      <c r="I98" s="119">
        <v>4</v>
      </c>
      <c r="J98" s="210">
        <f t="shared" si="4"/>
        <v>10</v>
      </c>
    </row>
    <row r="99" spans="7:10" x14ac:dyDescent="0.25">
      <c r="G99" s="119">
        <v>3</v>
      </c>
      <c r="H99" s="119">
        <v>3</v>
      </c>
      <c r="I99" s="119">
        <v>5</v>
      </c>
      <c r="J99" s="210">
        <f t="shared" si="4"/>
        <v>11</v>
      </c>
    </row>
    <row r="100" spans="7:10" x14ac:dyDescent="0.25">
      <c r="G100" s="119">
        <v>3</v>
      </c>
      <c r="H100" s="119">
        <v>3</v>
      </c>
      <c r="I100" s="119">
        <v>6</v>
      </c>
      <c r="J100" s="210">
        <f t="shared" si="4"/>
        <v>12</v>
      </c>
    </row>
    <row r="101" spans="7:10" x14ac:dyDescent="0.25">
      <c r="G101" s="119">
        <v>3</v>
      </c>
      <c r="H101" s="119">
        <v>4</v>
      </c>
      <c r="I101" s="119">
        <v>1</v>
      </c>
      <c r="J101" s="210">
        <f t="shared" si="4"/>
        <v>8</v>
      </c>
    </row>
    <row r="102" spans="7:10" x14ac:dyDescent="0.25">
      <c r="G102" s="119">
        <v>3</v>
      </c>
      <c r="H102" s="119">
        <v>4</v>
      </c>
      <c r="I102" s="119">
        <v>2</v>
      </c>
      <c r="J102" s="210">
        <f t="shared" si="4"/>
        <v>9</v>
      </c>
    </row>
    <row r="103" spans="7:10" x14ac:dyDescent="0.25">
      <c r="G103" s="119">
        <v>3</v>
      </c>
      <c r="H103" s="119">
        <v>4</v>
      </c>
      <c r="I103" s="119">
        <v>3</v>
      </c>
      <c r="J103" s="210">
        <f t="shared" si="4"/>
        <v>10</v>
      </c>
    </row>
    <row r="104" spans="7:10" x14ac:dyDescent="0.25">
      <c r="G104" s="119">
        <v>3</v>
      </c>
      <c r="H104" s="119">
        <v>4</v>
      </c>
      <c r="I104" s="119">
        <v>4</v>
      </c>
      <c r="J104" s="210">
        <f t="shared" si="4"/>
        <v>11</v>
      </c>
    </row>
    <row r="105" spans="7:10" x14ac:dyDescent="0.25">
      <c r="G105" s="119">
        <v>3</v>
      </c>
      <c r="H105" s="119">
        <v>4</v>
      </c>
      <c r="I105" s="119">
        <v>5</v>
      </c>
      <c r="J105" s="210">
        <f t="shared" si="4"/>
        <v>12</v>
      </c>
    </row>
    <row r="106" spans="7:10" x14ac:dyDescent="0.25">
      <c r="G106" s="119">
        <v>3</v>
      </c>
      <c r="H106" s="119">
        <v>4</v>
      </c>
      <c r="I106" s="119">
        <v>6</v>
      </c>
      <c r="J106" s="210">
        <f t="shared" si="4"/>
        <v>13</v>
      </c>
    </row>
    <row r="107" spans="7:10" x14ac:dyDescent="0.25">
      <c r="G107" s="119">
        <v>3</v>
      </c>
      <c r="H107" s="119">
        <v>5</v>
      </c>
      <c r="I107" s="119">
        <v>1</v>
      </c>
      <c r="J107" s="210">
        <f t="shared" si="4"/>
        <v>9</v>
      </c>
    </row>
    <row r="108" spans="7:10" x14ac:dyDescent="0.25">
      <c r="G108" s="119">
        <v>3</v>
      </c>
      <c r="H108" s="119">
        <v>5</v>
      </c>
      <c r="I108" s="119">
        <v>2</v>
      </c>
      <c r="J108" s="210">
        <f t="shared" si="4"/>
        <v>10</v>
      </c>
    </row>
    <row r="109" spans="7:10" x14ac:dyDescent="0.25">
      <c r="G109" s="119">
        <v>3</v>
      </c>
      <c r="H109" s="119">
        <v>5</v>
      </c>
      <c r="I109" s="119">
        <v>3</v>
      </c>
      <c r="J109" s="210">
        <f t="shared" si="4"/>
        <v>11</v>
      </c>
    </row>
    <row r="110" spans="7:10" x14ac:dyDescent="0.25">
      <c r="G110" s="119">
        <v>3</v>
      </c>
      <c r="H110" s="119">
        <v>5</v>
      </c>
      <c r="I110" s="119">
        <v>4</v>
      </c>
      <c r="J110" s="210">
        <f t="shared" si="4"/>
        <v>12</v>
      </c>
    </row>
    <row r="111" spans="7:10" x14ac:dyDescent="0.25">
      <c r="G111" s="119">
        <v>3</v>
      </c>
      <c r="H111" s="119">
        <v>5</v>
      </c>
      <c r="I111" s="119">
        <v>5</v>
      </c>
      <c r="J111" s="210">
        <f t="shared" si="4"/>
        <v>13</v>
      </c>
    </row>
    <row r="112" spans="7:10" x14ac:dyDescent="0.25">
      <c r="G112" s="119">
        <v>3</v>
      </c>
      <c r="H112" s="119">
        <v>5</v>
      </c>
      <c r="I112" s="119">
        <v>6</v>
      </c>
      <c r="J112" s="210">
        <f t="shared" si="4"/>
        <v>14</v>
      </c>
    </row>
    <row r="113" spans="7:10" x14ac:dyDescent="0.25">
      <c r="G113" s="119">
        <v>3</v>
      </c>
      <c r="H113" s="119">
        <v>6</v>
      </c>
      <c r="I113" s="119">
        <v>1</v>
      </c>
      <c r="J113" s="210">
        <f t="shared" si="4"/>
        <v>10</v>
      </c>
    </row>
    <row r="114" spans="7:10" x14ac:dyDescent="0.25">
      <c r="G114" s="119">
        <v>3</v>
      </c>
      <c r="H114" s="119">
        <v>6</v>
      </c>
      <c r="I114" s="119">
        <v>2</v>
      </c>
      <c r="J114" s="210">
        <f t="shared" si="4"/>
        <v>11</v>
      </c>
    </row>
    <row r="115" spans="7:10" x14ac:dyDescent="0.25">
      <c r="G115" s="119">
        <v>3</v>
      </c>
      <c r="H115" s="119">
        <v>6</v>
      </c>
      <c r="I115" s="119">
        <v>3</v>
      </c>
      <c r="J115" s="210">
        <f t="shared" si="4"/>
        <v>12</v>
      </c>
    </row>
    <row r="116" spans="7:10" x14ac:dyDescent="0.25">
      <c r="G116" s="119">
        <v>3</v>
      </c>
      <c r="H116" s="119">
        <v>6</v>
      </c>
      <c r="I116" s="119">
        <v>4</v>
      </c>
      <c r="J116" s="210">
        <f t="shared" si="4"/>
        <v>13</v>
      </c>
    </row>
    <row r="117" spans="7:10" x14ac:dyDescent="0.25">
      <c r="G117" s="119">
        <v>3</v>
      </c>
      <c r="H117" s="119">
        <v>6</v>
      </c>
      <c r="I117" s="119">
        <v>5</v>
      </c>
      <c r="J117" s="210">
        <f t="shared" si="4"/>
        <v>14</v>
      </c>
    </row>
    <row r="118" spans="7:10" x14ac:dyDescent="0.25">
      <c r="G118" s="119">
        <v>3</v>
      </c>
      <c r="H118" s="119">
        <v>6</v>
      </c>
      <c r="I118" s="119">
        <v>6</v>
      </c>
      <c r="J118" s="210">
        <f t="shared" si="4"/>
        <v>15</v>
      </c>
    </row>
    <row r="119" spans="7:10" x14ac:dyDescent="0.25">
      <c r="G119" s="119">
        <v>4</v>
      </c>
      <c r="H119" s="119">
        <v>1</v>
      </c>
      <c r="I119" s="119">
        <v>1</v>
      </c>
      <c r="J119" s="210">
        <f t="shared" si="4"/>
        <v>6</v>
      </c>
    </row>
    <row r="120" spans="7:10" x14ac:dyDescent="0.25">
      <c r="G120" s="119">
        <v>4</v>
      </c>
      <c r="H120" s="119">
        <v>1</v>
      </c>
      <c r="I120" s="119">
        <v>2</v>
      </c>
      <c r="J120" s="210">
        <f t="shared" si="4"/>
        <v>7</v>
      </c>
    </row>
    <row r="121" spans="7:10" x14ac:dyDescent="0.25">
      <c r="G121" s="119">
        <v>4</v>
      </c>
      <c r="H121" s="119">
        <v>1</v>
      </c>
      <c r="I121" s="119">
        <v>3</v>
      </c>
      <c r="J121" s="210">
        <f t="shared" si="4"/>
        <v>8</v>
      </c>
    </row>
    <row r="122" spans="7:10" x14ac:dyDescent="0.25">
      <c r="G122" s="119">
        <v>4</v>
      </c>
      <c r="H122" s="119">
        <v>1</v>
      </c>
      <c r="I122" s="119">
        <v>4</v>
      </c>
      <c r="J122" s="210">
        <f t="shared" si="4"/>
        <v>9</v>
      </c>
    </row>
    <row r="123" spans="7:10" x14ac:dyDescent="0.25">
      <c r="G123" s="119">
        <v>4</v>
      </c>
      <c r="H123" s="119">
        <v>1</v>
      </c>
      <c r="I123" s="119">
        <v>5</v>
      </c>
      <c r="J123" s="210">
        <f t="shared" si="4"/>
        <v>10</v>
      </c>
    </row>
    <row r="124" spans="7:10" x14ac:dyDescent="0.25">
      <c r="G124" s="119">
        <v>4</v>
      </c>
      <c r="H124" s="119">
        <v>1</v>
      </c>
      <c r="I124" s="119">
        <v>6</v>
      </c>
      <c r="J124" s="210">
        <f t="shared" si="4"/>
        <v>11</v>
      </c>
    </row>
    <row r="125" spans="7:10" x14ac:dyDescent="0.25">
      <c r="G125" s="119">
        <v>4</v>
      </c>
      <c r="H125" s="119">
        <v>2</v>
      </c>
      <c r="I125" s="119">
        <v>1</v>
      </c>
      <c r="J125" s="210">
        <f t="shared" si="4"/>
        <v>7</v>
      </c>
    </row>
    <row r="126" spans="7:10" x14ac:dyDescent="0.25">
      <c r="G126" s="119">
        <v>4</v>
      </c>
      <c r="H126" s="119">
        <v>2</v>
      </c>
      <c r="I126" s="119">
        <v>2</v>
      </c>
      <c r="J126" s="210">
        <f t="shared" si="4"/>
        <v>8</v>
      </c>
    </row>
    <row r="127" spans="7:10" x14ac:dyDescent="0.25">
      <c r="G127" s="119">
        <v>4</v>
      </c>
      <c r="H127" s="119">
        <v>2</v>
      </c>
      <c r="I127" s="119">
        <v>3</v>
      </c>
      <c r="J127" s="210">
        <f t="shared" si="4"/>
        <v>9</v>
      </c>
    </row>
    <row r="128" spans="7:10" x14ac:dyDescent="0.25">
      <c r="G128" s="119">
        <v>4</v>
      </c>
      <c r="H128" s="119">
        <v>2</v>
      </c>
      <c r="I128" s="119">
        <v>4</v>
      </c>
      <c r="J128" s="210">
        <f t="shared" si="4"/>
        <v>10</v>
      </c>
    </row>
    <row r="129" spans="7:10" x14ac:dyDescent="0.25">
      <c r="G129" s="119">
        <v>4</v>
      </c>
      <c r="H129" s="119">
        <v>2</v>
      </c>
      <c r="I129" s="119">
        <v>5</v>
      </c>
      <c r="J129" s="210">
        <f t="shared" si="4"/>
        <v>11</v>
      </c>
    </row>
    <row r="130" spans="7:10" x14ac:dyDescent="0.25">
      <c r="G130" s="119">
        <v>4</v>
      </c>
      <c r="H130" s="119">
        <v>2</v>
      </c>
      <c r="I130" s="119">
        <v>6</v>
      </c>
      <c r="J130" s="210">
        <f t="shared" si="4"/>
        <v>12</v>
      </c>
    </row>
    <row r="131" spans="7:10" x14ac:dyDescent="0.25">
      <c r="G131" s="119">
        <v>4</v>
      </c>
      <c r="H131" s="119">
        <v>3</v>
      </c>
      <c r="I131" s="119">
        <v>1</v>
      </c>
      <c r="J131" s="210">
        <f t="shared" si="4"/>
        <v>8</v>
      </c>
    </row>
    <row r="132" spans="7:10" x14ac:dyDescent="0.25">
      <c r="G132" s="119">
        <v>4</v>
      </c>
      <c r="H132" s="119">
        <v>3</v>
      </c>
      <c r="I132" s="119">
        <v>2</v>
      </c>
      <c r="J132" s="210">
        <f t="shared" si="4"/>
        <v>9</v>
      </c>
    </row>
    <row r="133" spans="7:10" x14ac:dyDescent="0.25">
      <c r="G133" s="119">
        <v>4</v>
      </c>
      <c r="H133" s="119">
        <v>3</v>
      </c>
      <c r="I133" s="119">
        <v>3</v>
      </c>
      <c r="J133" s="210">
        <f t="shared" si="4"/>
        <v>10</v>
      </c>
    </row>
    <row r="134" spans="7:10" x14ac:dyDescent="0.25">
      <c r="G134" s="119">
        <v>4</v>
      </c>
      <c r="H134" s="119">
        <v>3</v>
      </c>
      <c r="I134" s="119">
        <v>4</v>
      </c>
      <c r="J134" s="210">
        <f t="shared" si="4"/>
        <v>11</v>
      </c>
    </row>
    <row r="135" spans="7:10" x14ac:dyDescent="0.25">
      <c r="G135" s="119">
        <v>4</v>
      </c>
      <c r="H135" s="119">
        <v>3</v>
      </c>
      <c r="I135" s="119">
        <v>5</v>
      </c>
      <c r="J135" s="210">
        <f t="shared" si="4"/>
        <v>12</v>
      </c>
    </row>
    <row r="136" spans="7:10" x14ac:dyDescent="0.25">
      <c r="G136" s="119">
        <v>4</v>
      </c>
      <c r="H136" s="119">
        <v>3</v>
      </c>
      <c r="I136" s="119">
        <v>6</v>
      </c>
      <c r="J136" s="210">
        <f t="shared" si="4"/>
        <v>13</v>
      </c>
    </row>
    <row r="137" spans="7:10" x14ac:dyDescent="0.25">
      <c r="G137" s="119">
        <v>4</v>
      </c>
      <c r="H137" s="119">
        <v>4</v>
      </c>
      <c r="I137" s="119">
        <v>1</v>
      </c>
      <c r="J137" s="210">
        <f t="shared" si="4"/>
        <v>9</v>
      </c>
    </row>
    <row r="138" spans="7:10" x14ac:dyDescent="0.25">
      <c r="G138" s="119">
        <v>4</v>
      </c>
      <c r="H138" s="119">
        <v>4</v>
      </c>
      <c r="I138" s="119">
        <v>2</v>
      </c>
      <c r="J138" s="210">
        <f t="shared" si="4"/>
        <v>10</v>
      </c>
    </row>
    <row r="139" spans="7:10" x14ac:dyDescent="0.25">
      <c r="G139" s="119">
        <v>4</v>
      </c>
      <c r="H139" s="119">
        <v>4</v>
      </c>
      <c r="I139" s="119">
        <v>3</v>
      </c>
      <c r="J139" s="210">
        <f t="shared" si="4"/>
        <v>11</v>
      </c>
    </row>
    <row r="140" spans="7:10" x14ac:dyDescent="0.25">
      <c r="G140" s="119">
        <v>4</v>
      </c>
      <c r="H140" s="119">
        <v>4</v>
      </c>
      <c r="I140" s="119">
        <v>4</v>
      </c>
      <c r="J140" s="210">
        <f t="shared" ref="J140:J203" si="5">SUM(G140:I140)</f>
        <v>12</v>
      </c>
    </row>
    <row r="141" spans="7:10" x14ac:dyDescent="0.25">
      <c r="G141" s="119">
        <v>4</v>
      </c>
      <c r="H141" s="119">
        <v>4</v>
      </c>
      <c r="I141" s="119">
        <v>5</v>
      </c>
      <c r="J141" s="210">
        <f t="shared" si="5"/>
        <v>13</v>
      </c>
    </row>
    <row r="142" spans="7:10" x14ac:dyDescent="0.25">
      <c r="G142" s="119">
        <v>4</v>
      </c>
      <c r="H142" s="119">
        <v>4</v>
      </c>
      <c r="I142" s="119">
        <v>6</v>
      </c>
      <c r="J142" s="210">
        <f t="shared" si="5"/>
        <v>14</v>
      </c>
    </row>
    <row r="143" spans="7:10" x14ac:dyDescent="0.25">
      <c r="G143" s="119">
        <v>4</v>
      </c>
      <c r="H143" s="119">
        <v>5</v>
      </c>
      <c r="I143" s="119">
        <v>1</v>
      </c>
      <c r="J143" s="210">
        <f t="shared" si="5"/>
        <v>10</v>
      </c>
    </row>
    <row r="144" spans="7:10" x14ac:dyDescent="0.25">
      <c r="G144" s="119">
        <v>4</v>
      </c>
      <c r="H144" s="119">
        <v>5</v>
      </c>
      <c r="I144" s="119">
        <v>2</v>
      </c>
      <c r="J144" s="210">
        <f t="shared" si="5"/>
        <v>11</v>
      </c>
    </row>
    <row r="145" spans="7:10" x14ac:dyDescent="0.25">
      <c r="G145" s="119">
        <v>4</v>
      </c>
      <c r="H145" s="119">
        <v>5</v>
      </c>
      <c r="I145" s="119">
        <v>3</v>
      </c>
      <c r="J145" s="210">
        <f t="shared" si="5"/>
        <v>12</v>
      </c>
    </row>
    <row r="146" spans="7:10" x14ac:dyDescent="0.25">
      <c r="G146" s="119">
        <v>4</v>
      </c>
      <c r="H146" s="119">
        <v>5</v>
      </c>
      <c r="I146" s="119">
        <v>4</v>
      </c>
      <c r="J146" s="210">
        <f t="shared" si="5"/>
        <v>13</v>
      </c>
    </row>
    <row r="147" spans="7:10" x14ac:dyDescent="0.25">
      <c r="G147" s="119">
        <v>4</v>
      </c>
      <c r="H147" s="119">
        <v>5</v>
      </c>
      <c r="I147" s="119">
        <v>5</v>
      </c>
      <c r="J147" s="210">
        <f t="shared" si="5"/>
        <v>14</v>
      </c>
    </row>
    <row r="148" spans="7:10" x14ac:dyDescent="0.25">
      <c r="G148" s="119">
        <v>4</v>
      </c>
      <c r="H148" s="119">
        <v>5</v>
      </c>
      <c r="I148" s="119">
        <v>6</v>
      </c>
      <c r="J148" s="210">
        <f t="shared" si="5"/>
        <v>15</v>
      </c>
    </row>
    <row r="149" spans="7:10" x14ac:dyDescent="0.25">
      <c r="G149" s="119">
        <v>4</v>
      </c>
      <c r="H149" s="119">
        <v>6</v>
      </c>
      <c r="I149" s="119">
        <v>1</v>
      </c>
      <c r="J149" s="210">
        <f t="shared" si="5"/>
        <v>11</v>
      </c>
    </row>
    <row r="150" spans="7:10" x14ac:dyDescent="0.25">
      <c r="G150" s="119">
        <v>4</v>
      </c>
      <c r="H150" s="119">
        <v>6</v>
      </c>
      <c r="I150" s="119">
        <v>2</v>
      </c>
      <c r="J150" s="210">
        <f t="shared" si="5"/>
        <v>12</v>
      </c>
    </row>
    <row r="151" spans="7:10" x14ac:dyDescent="0.25">
      <c r="G151" s="119">
        <v>4</v>
      </c>
      <c r="H151" s="119">
        <v>6</v>
      </c>
      <c r="I151" s="119">
        <v>3</v>
      </c>
      <c r="J151" s="210">
        <f t="shared" si="5"/>
        <v>13</v>
      </c>
    </row>
    <row r="152" spans="7:10" x14ac:dyDescent="0.25">
      <c r="G152" s="119">
        <v>4</v>
      </c>
      <c r="H152" s="119">
        <v>6</v>
      </c>
      <c r="I152" s="119">
        <v>4</v>
      </c>
      <c r="J152" s="210">
        <f t="shared" si="5"/>
        <v>14</v>
      </c>
    </row>
    <row r="153" spans="7:10" x14ac:dyDescent="0.25">
      <c r="G153" s="119">
        <v>4</v>
      </c>
      <c r="H153" s="119">
        <v>6</v>
      </c>
      <c r="I153" s="119">
        <v>5</v>
      </c>
      <c r="J153" s="210">
        <f t="shared" si="5"/>
        <v>15</v>
      </c>
    </row>
    <row r="154" spans="7:10" x14ac:dyDescent="0.25">
      <c r="G154" s="119">
        <v>4</v>
      </c>
      <c r="H154" s="119">
        <v>6</v>
      </c>
      <c r="I154" s="119">
        <v>6</v>
      </c>
      <c r="J154" s="210">
        <f t="shared" si="5"/>
        <v>16</v>
      </c>
    </row>
    <row r="155" spans="7:10" x14ac:dyDescent="0.25">
      <c r="G155" s="119">
        <v>5</v>
      </c>
      <c r="H155" s="119">
        <v>1</v>
      </c>
      <c r="I155" s="119">
        <v>1</v>
      </c>
      <c r="J155" s="210">
        <f t="shared" si="5"/>
        <v>7</v>
      </c>
    </row>
    <row r="156" spans="7:10" x14ac:dyDescent="0.25">
      <c r="G156" s="119">
        <v>5</v>
      </c>
      <c r="H156" s="119">
        <v>1</v>
      </c>
      <c r="I156" s="119">
        <v>2</v>
      </c>
      <c r="J156" s="210">
        <f t="shared" si="5"/>
        <v>8</v>
      </c>
    </row>
    <row r="157" spans="7:10" x14ac:dyDescent="0.25">
      <c r="G157" s="119">
        <v>5</v>
      </c>
      <c r="H157" s="119">
        <v>1</v>
      </c>
      <c r="I157" s="119">
        <v>3</v>
      </c>
      <c r="J157" s="210">
        <f t="shared" si="5"/>
        <v>9</v>
      </c>
    </row>
    <row r="158" spans="7:10" x14ac:dyDescent="0.25">
      <c r="G158" s="119">
        <v>5</v>
      </c>
      <c r="H158" s="119">
        <v>1</v>
      </c>
      <c r="I158" s="119">
        <v>4</v>
      </c>
      <c r="J158" s="210">
        <f t="shared" si="5"/>
        <v>10</v>
      </c>
    </row>
    <row r="159" spans="7:10" x14ac:dyDescent="0.25">
      <c r="G159" s="119">
        <v>5</v>
      </c>
      <c r="H159" s="119">
        <v>1</v>
      </c>
      <c r="I159" s="119">
        <v>5</v>
      </c>
      <c r="J159" s="210">
        <f t="shared" si="5"/>
        <v>11</v>
      </c>
    </row>
    <row r="160" spans="7:10" x14ac:dyDescent="0.25">
      <c r="G160" s="119">
        <v>5</v>
      </c>
      <c r="H160" s="119">
        <v>1</v>
      </c>
      <c r="I160" s="119">
        <v>6</v>
      </c>
      <c r="J160" s="210">
        <f t="shared" si="5"/>
        <v>12</v>
      </c>
    </row>
    <row r="161" spans="7:10" x14ac:dyDescent="0.25">
      <c r="G161" s="119">
        <v>5</v>
      </c>
      <c r="H161" s="119">
        <v>2</v>
      </c>
      <c r="I161" s="119">
        <v>1</v>
      </c>
      <c r="J161" s="210">
        <f t="shared" si="5"/>
        <v>8</v>
      </c>
    </row>
    <row r="162" spans="7:10" x14ac:dyDescent="0.25">
      <c r="G162" s="119">
        <v>5</v>
      </c>
      <c r="H162" s="119">
        <v>2</v>
      </c>
      <c r="I162" s="119">
        <v>2</v>
      </c>
      <c r="J162" s="210">
        <f t="shared" si="5"/>
        <v>9</v>
      </c>
    </row>
    <row r="163" spans="7:10" x14ac:dyDescent="0.25">
      <c r="G163" s="119">
        <v>5</v>
      </c>
      <c r="H163" s="119">
        <v>2</v>
      </c>
      <c r="I163" s="119">
        <v>3</v>
      </c>
      <c r="J163" s="210">
        <f t="shared" si="5"/>
        <v>10</v>
      </c>
    </row>
    <row r="164" spans="7:10" x14ac:dyDescent="0.25">
      <c r="G164" s="119">
        <v>5</v>
      </c>
      <c r="H164" s="119">
        <v>2</v>
      </c>
      <c r="I164" s="119">
        <v>4</v>
      </c>
      <c r="J164" s="210">
        <f t="shared" si="5"/>
        <v>11</v>
      </c>
    </row>
    <row r="165" spans="7:10" x14ac:dyDescent="0.25">
      <c r="G165" s="119">
        <v>5</v>
      </c>
      <c r="H165" s="119">
        <v>2</v>
      </c>
      <c r="I165" s="119">
        <v>5</v>
      </c>
      <c r="J165" s="210">
        <f t="shared" si="5"/>
        <v>12</v>
      </c>
    </row>
    <row r="166" spans="7:10" x14ac:dyDescent="0.25">
      <c r="G166" s="119">
        <v>5</v>
      </c>
      <c r="H166" s="119">
        <v>2</v>
      </c>
      <c r="I166" s="119">
        <v>6</v>
      </c>
      <c r="J166" s="210">
        <f t="shared" si="5"/>
        <v>13</v>
      </c>
    </row>
    <row r="167" spans="7:10" x14ac:dyDescent="0.25">
      <c r="G167" s="119">
        <v>5</v>
      </c>
      <c r="H167" s="119">
        <v>3</v>
      </c>
      <c r="I167" s="119">
        <v>1</v>
      </c>
      <c r="J167" s="210">
        <f t="shared" si="5"/>
        <v>9</v>
      </c>
    </row>
    <row r="168" spans="7:10" x14ac:dyDescent="0.25">
      <c r="G168" s="119">
        <v>5</v>
      </c>
      <c r="H168" s="119">
        <v>3</v>
      </c>
      <c r="I168" s="119">
        <v>2</v>
      </c>
      <c r="J168" s="210">
        <f t="shared" si="5"/>
        <v>10</v>
      </c>
    </row>
    <row r="169" spans="7:10" x14ac:dyDescent="0.25">
      <c r="G169" s="119">
        <v>5</v>
      </c>
      <c r="H169" s="119">
        <v>3</v>
      </c>
      <c r="I169" s="119">
        <v>3</v>
      </c>
      <c r="J169" s="210">
        <f t="shared" si="5"/>
        <v>11</v>
      </c>
    </row>
    <row r="170" spans="7:10" x14ac:dyDescent="0.25">
      <c r="G170" s="119">
        <v>5</v>
      </c>
      <c r="H170" s="119">
        <v>3</v>
      </c>
      <c r="I170" s="119">
        <v>4</v>
      </c>
      <c r="J170" s="210">
        <f t="shared" si="5"/>
        <v>12</v>
      </c>
    </row>
    <row r="171" spans="7:10" x14ac:dyDescent="0.25">
      <c r="G171" s="119">
        <v>5</v>
      </c>
      <c r="H171" s="119">
        <v>3</v>
      </c>
      <c r="I171" s="119">
        <v>5</v>
      </c>
      <c r="J171" s="210">
        <f t="shared" si="5"/>
        <v>13</v>
      </c>
    </row>
    <row r="172" spans="7:10" x14ac:dyDescent="0.25">
      <c r="G172" s="119">
        <v>5</v>
      </c>
      <c r="H172" s="119">
        <v>3</v>
      </c>
      <c r="I172" s="119">
        <v>6</v>
      </c>
      <c r="J172" s="210">
        <f t="shared" si="5"/>
        <v>14</v>
      </c>
    </row>
    <row r="173" spans="7:10" x14ac:dyDescent="0.25">
      <c r="G173" s="119">
        <v>5</v>
      </c>
      <c r="H173" s="119">
        <v>4</v>
      </c>
      <c r="I173" s="119">
        <v>1</v>
      </c>
      <c r="J173" s="210">
        <f t="shared" si="5"/>
        <v>10</v>
      </c>
    </row>
    <row r="174" spans="7:10" x14ac:dyDescent="0.25">
      <c r="G174" s="119">
        <v>5</v>
      </c>
      <c r="H174" s="119">
        <v>4</v>
      </c>
      <c r="I174" s="119">
        <v>2</v>
      </c>
      <c r="J174" s="210">
        <f t="shared" si="5"/>
        <v>11</v>
      </c>
    </row>
    <row r="175" spans="7:10" x14ac:dyDescent="0.25">
      <c r="G175" s="119">
        <v>5</v>
      </c>
      <c r="H175" s="119">
        <v>4</v>
      </c>
      <c r="I175" s="119">
        <v>3</v>
      </c>
      <c r="J175" s="210">
        <f t="shared" si="5"/>
        <v>12</v>
      </c>
    </row>
    <row r="176" spans="7:10" x14ac:dyDescent="0.25">
      <c r="G176" s="119">
        <v>5</v>
      </c>
      <c r="H176" s="119">
        <v>4</v>
      </c>
      <c r="I176" s="119">
        <v>4</v>
      </c>
      <c r="J176" s="210">
        <f t="shared" si="5"/>
        <v>13</v>
      </c>
    </row>
    <row r="177" spans="7:10" x14ac:dyDescent="0.25">
      <c r="G177" s="119">
        <v>5</v>
      </c>
      <c r="H177" s="119">
        <v>4</v>
      </c>
      <c r="I177" s="119">
        <v>5</v>
      </c>
      <c r="J177" s="210">
        <f t="shared" si="5"/>
        <v>14</v>
      </c>
    </row>
    <row r="178" spans="7:10" x14ac:dyDescent="0.25">
      <c r="G178" s="119">
        <v>5</v>
      </c>
      <c r="H178" s="119">
        <v>4</v>
      </c>
      <c r="I178" s="119">
        <v>6</v>
      </c>
      <c r="J178" s="210">
        <f t="shared" si="5"/>
        <v>15</v>
      </c>
    </row>
    <row r="179" spans="7:10" x14ac:dyDescent="0.25">
      <c r="G179" s="119">
        <v>5</v>
      </c>
      <c r="H179" s="119">
        <v>5</v>
      </c>
      <c r="I179" s="119">
        <v>1</v>
      </c>
      <c r="J179" s="210">
        <f t="shared" si="5"/>
        <v>11</v>
      </c>
    </row>
    <row r="180" spans="7:10" x14ac:dyDescent="0.25">
      <c r="G180" s="119">
        <v>5</v>
      </c>
      <c r="H180" s="119">
        <v>5</v>
      </c>
      <c r="I180" s="119">
        <v>2</v>
      </c>
      <c r="J180" s="210">
        <f t="shared" si="5"/>
        <v>12</v>
      </c>
    </row>
    <row r="181" spans="7:10" x14ac:dyDescent="0.25">
      <c r="G181" s="119">
        <v>5</v>
      </c>
      <c r="H181" s="119">
        <v>5</v>
      </c>
      <c r="I181" s="119">
        <v>3</v>
      </c>
      <c r="J181" s="210">
        <f t="shared" si="5"/>
        <v>13</v>
      </c>
    </row>
    <row r="182" spans="7:10" x14ac:dyDescent="0.25">
      <c r="G182" s="119">
        <v>5</v>
      </c>
      <c r="H182" s="119">
        <v>5</v>
      </c>
      <c r="I182" s="119">
        <v>4</v>
      </c>
      <c r="J182" s="210">
        <f t="shared" si="5"/>
        <v>14</v>
      </c>
    </row>
    <row r="183" spans="7:10" x14ac:dyDescent="0.25">
      <c r="G183" s="119">
        <v>5</v>
      </c>
      <c r="H183" s="119">
        <v>5</v>
      </c>
      <c r="I183" s="119">
        <v>5</v>
      </c>
      <c r="J183" s="210">
        <f t="shared" si="5"/>
        <v>15</v>
      </c>
    </row>
    <row r="184" spans="7:10" x14ac:dyDescent="0.25">
      <c r="G184" s="119">
        <v>5</v>
      </c>
      <c r="H184" s="119">
        <v>5</v>
      </c>
      <c r="I184" s="119">
        <v>6</v>
      </c>
      <c r="J184" s="210">
        <f t="shared" si="5"/>
        <v>16</v>
      </c>
    </row>
    <row r="185" spans="7:10" x14ac:dyDescent="0.25">
      <c r="G185" s="119">
        <v>5</v>
      </c>
      <c r="H185" s="119">
        <v>6</v>
      </c>
      <c r="I185" s="119">
        <v>1</v>
      </c>
      <c r="J185" s="210">
        <f t="shared" si="5"/>
        <v>12</v>
      </c>
    </row>
    <row r="186" spans="7:10" x14ac:dyDescent="0.25">
      <c r="G186" s="119">
        <v>5</v>
      </c>
      <c r="H186" s="119">
        <v>6</v>
      </c>
      <c r="I186" s="119">
        <v>2</v>
      </c>
      <c r="J186" s="210">
        <f t="shared" si="5"/>
        <v>13</v>
      </c>
    </row>
    <row r="187" spans="7:10" x14ac:dyDescent="0.25">
      <c r="G187" s="119">
        <v>5</v>
      </c>
      <c r="H187" s="119">
        <v>6</v>
      </c>
      <c r="I187" s="119">
        <v>3</v>
      </c>
      <c r="J187" s="210">
        <f t="shared" si="5"/>
        <v>14</v>
      </c>
    </row>
    <row r="188" spans="7:10" x14ac:dyDescent="0.25">
      <c r="G188" s="119">
        <v>5</v>
      </c>
      <c r="H188" s="119">
        <v>6</v>
      </c>
      <c r="I188" s="119">
        <v>4</v>
      </c>
      <c r="J188" s="210">
        <f t="shared" si="5"/>
        <v>15</v>
      </c>
    </row>
    <row r="189" spans="7:10" x14ac:dyDescent="0.25">
      <c r="G189" s="119">
        <v>5</v>
      </c>
      <c r="H189" s="119">
        <v>6</v>
      </c>
      <c r="I189" s="119">
        <v>5</v>
      </c>
      <c r="J189" s="210">
        <f t="shared" si="5"/>
        <v>16</v>
      </c>
    </row>
    <row r="190" spans="7:10" x14ac:dyDescent="0.25">
      <c r="G190" s="119">
        <v>5</v>
      </c>
      <c r="H190" s="119">
        <v>6</v>
      </c>
      <c r="I190" s="119">
        <v>6</v>
      </c>
      <c r="J190" s="210">
        <f t="shared" si="5"/>
        <v>17</v>
      </c>
    </row>
    <row r="191" spans="7:10" x14ac:dyDescent="0.25">
      <c r="G191" s="119">
        <v>6</v>
      </c>
      <c r="H191" s="119">
        <v>1</v>
      </c>
      <c r="I191" s="119">
        <v>1</v>
      </c>
      <c r="J191" s="210">
        <f t="shared" si="5"/>
        <v>8</v>
      </c>
    </row>
    <row r="192" spans="7:10" x14ac:dyDescent="0.25">
      <c r="G192" s="119">
        <v>6</v>
      </c>
      <c r="H192" s="119">
        <v>1</v>
      </c>
      <c r="I192" s="119">
        <v>2</v>
      </c>
      <c r="J192" s="210">
        <f t="shared" si="5"/>
        <v>9</v>
      </c>
    </row>
    <row r="193" spans="7:10" x14ac:dyDescent="0.25">
      <c r="G193" s="119">
        <v>6</v>
      </c>
      <c r="H193" s="119">
        <v>1</v>
      </c>
      <c r="I193" s="119">
        <v>3</v>
      </c>
      <c r="J193" s="210">
        <f t="shared" si="5"/>
        <v>10</v>
      </c>
    </row>
    <row r="194" spans="7:10" x14ac:dyDescent="0.25">
      <c r="G194" s="119">
        <v>6</v>
      </c>
      <c r="H194" s="119">
        <v>1</v>
      </c>
      <c r="I194" s="119">
        <v>4</v>
      </c>
      <c r="J194" s="210">
        <f t="shared" si="5"/>
        <v>11</v>
      </c>
    </row>
    <row r="195" spans="7:10" x14ac:dyDescent="0.25">
      <c r="G195" s="119">
        <v>6</v>
      </c>
      <c r="H195" s="119">
        <v>1</v>
      </c>
      <c r="I195" s="119">
        <v>5</v>
      </c>
      <c r="J195" s="210">
        <f t="shared" si="5"/>
        <v>12</v>
      </c>
    </row>
    <row r="196" spans="7:10" x14ac:dyDescent="0.25">
      <c r="G196" s="119">
        <v>6</v>
      </c>
      <c r="H196" s="119">
        <v>1</v>
      </c>
      <c r="I196" s="119">
        <v>6</v>
      </c>
      <c r="J196" s="210">
        <f t="shared" si="5"/>
        <v>13</v>
      </c>
    </row>
    <row r="197" spans="7:10" x14ac:dyDescent="0.25">
      <c r="G197" s="119">
        <v>6</v>
      </c>
      <c r="H197" s="119">
        <v>2</v>
      </c>
      <c r="I197" s="119">
        <v>1</v>
      </c>
      <c r="J197" s="210">
        <f t="shared" si="5"/>
        <v>9</v>
      </c>
    </row>
    <row r="198" spans="7:10" x14ac:dyDescent="0.25">
      <c r="G198" s="119">
        <v>6</v>
      </c>
      <c r="H198" s="119">
        <v>2</v>
      </c>
      <c r="I198" s="119">
        <v>2</v>
      </c>
      <c r="J198" s="210">
        <f t="shared" si="5"/>
        <v>10</v>
      </c>
    </row>
    <row r="199" spans="7:10" x14ac:dyDescent="0.25">
      <c r="G199" s="119">
        <v>6</v>
      </c>
      <c r="H199" s="119">
        <v>2</v>
      </c>
      <c r="I199" s="119">
        <v>3</v>
      </c>
      <c r="J199" s="210">
        <f t="shared" si="5"/>
        <v>11</v>
      </c>
    </row>
    <row r="200" spans="7:10" x14ac:dyDescent="0.25">
      <c r="G200" s="119">
        <v>6</v>
      </c>
      <c r="H200" s="119">
        <v>2</v>
      </c>
      <c r="I200" s="119">
        <v>4</v>
      </c>
      <c r="J200" s="210">
        <f t="shared" si="5"/>
        <v>12</v>
      </c>
    </row>
    <row r="201" spans="7:10" x14ac:dyDescent="0.25">
      <c r="G201" s="119">
        <v>6</v>
      </c>
      <c r="H201" s="119">
        <v>2</v>
      </c>
      <c r="I201" s="119">
        <v>5</v>
      </c>
      <c r="J201" s="210">
        <f t="shared" si="5"/>
        <v>13</v>
      </c>
    </row>
    <row r="202" spans="7:10" x14ac:dyDescent="0.25">
      <c r="G202" s="119">
        <v>6</v>
      </c>
      <c r="H202" s="119">
        <v>2</v>
      </c>
      <c r="I202" s="119">
        <v>6</v>
      </c>
      <c r="J202" s="210">
        <f t="shared" si="5"/>
        <v>14</v>
      </c>
    </row>
    <row r="203" spans="7:10" x14ac:dyDescent="0.25">
      <c r="G203" s="119">
        <v>6</v>
      </c>
      <c r="H203" s="119">
        <v>3</v>
      </c>
      <c r="I203" s="119">
        <v>1</v>
      </c>
      <c r="J203" s="210">
        <f t="shared" si="5"/>
        <v>10</v>
      </c>
    </row>
    <row r="204" spans="7:10" x14ac:dyDescent="0.25">
      <c r="G204" s="119">
        <v>6</v>
      </c>
      <c r="H204" s="119">
        <v>3</v>
      </c>
      <c r="I204" s="119">
        <v>2</v>
      </c>
      <c r="J204" s="210">
        <f t="shared" ref="J204:J226" si="6">SUM(G204:I204)</f>
        <v>11</v>
      </c>
    </row>
    <row r="205" spans="7:10" x14ac:dyDescent="0.25">
      <c r="G205" s="119">
        <v>6</v>
      </c>
      <c r="H205" s="119">
        <v>3</v>
      </c>
      <c r="I205" s="119">
        <v>3</v>
      </c>
      <c r="J205" s="210">
        <f t="shared" si="6"/>
        <v>12</v>
      </c>
    </row>
    <row r="206" spans="7:10" x14ac:dyDescent="0.25">
      <c r="G206" s="119">
        <v>6</v>
      </c>
      <c r="H206" s="119">
        <v>3</v>
      </c>
      <c r="I206" s="119">
        <v>4</v>
      </c>
      <c r="J206" s="210">
        <f t="shared" si="6"/>
        <v>13</v>
      </c>
    </row>
    <row r="207" spans="7:10" x14ac:dyDescent="0.25">
      <c r="G207" s="119">
        <v>6</v>
      </c>
      <c r="H207" s="119">
        <v>3</v>
      </c>
      <c r="I207" s="119">
        <v>5</v>
      </c>
      <c r="J207" s="210">
        <f t="shared" si="6"/>
        <v>14</v>
      </c>
    </row>
    <row r="208" spans="7:10" x14ac:dyDescent="0.25">
      <c r="G208" s="119">
        <v>6</v>
      </c>
      <c r="H208" s="119">
        <v>3</v>
      </c>
      <c r="I208" s="119">
        <v>6</v>
      </c>
      <c r="J208" s="210">
        <f t="shared" si="6"/>
        <v>15</v>
      </c>
    </row>
    <row r="209" spans="7:10" x14ac:dyDescent="0.25">
      <c r="G209" s="119">
        <v>6</v>
      </c>
      <c r="H209" s="119">
        <v>4</v>
      </c>
      <c r="I209" s="119">
        <v>1</v>
      </c>
      <c r="J209" s="210">
        <f t="shared" si="6"/>
        <v>11</v>
      </c>
    </row>
    <row r="210" spans="7:10" x14ac:dyDescent="0.25">
      <c r="G210" s="119">
        <v>6</v>
      </c>
      <c r="H210" s="119">
        <v>4</v>
      </c>
      <c r="I210" s="119">
        <v>2</v>
      </c>
      <c r="J210" s="210">
        <f t="shared" si="6"/>
        <v>12</v>
      </c>
    </row>
    <row r="211" spans="7:10" x14ac:dyDescent="0.25">
      <c r="G211" s="119">
        <v>6</v>
      </c>
      <c r="H211" s="119">
        <v>4</v>
      </c>
      <c r="I211" s="119">
        <v>3</v>
      </c>
      <c r="J211" s="210">
        <f t="shared" si="6"/>
        <v>13</v>
      </c>
    </row>
    <row r="212" spans="7:10" x14ac:dyDescent="0.25">
      <c r="G212" s="119">
        <v>6</v>
      </c>
      <c r="H212" s="119">
        <v>4</v>
      </c>
      <c r="I212" s="119">
        <v>4</v>
      </c>
      <c r="J212" s="210">
        <f t="shared" si="6"/>
        <v>14</v>
      </c>
    </row>
    <row r="213" spans="7:10" x14ac:dyDescent="0.25">
      <c r="G213" s="119">
        <v>6</v>
      </c>
      <c r="H213" s="119">
        <v>4</v>
      </c>
      <c r="I213" s="119">
        <v>5</v>
      </c>
      <c r="J213" s="210">
        <f t="shared" si="6"/>
        <v>15</v>
      </c>
    </row>
    <row r="214" spans="7:10" x14ac:dyDescent="0.25">
      <c r="G214" s="119">
        <v>6</v>
      </c>
      <c r="H214" s="119">
        <v>4</v>
      </c>
      <c r="I214" s="119">
        <v>6</v>
      </c>
      <c r="J214" s="210">
        <f t="shared" si="6"/>
        <v>16</v>
      </c>
    </row>
    <row r="215" spans="7:10" x14ac:dyDescent="0.25">
      <c r="G215" s="119">
        <v>6</v>
      </c>
      <c r="H215" s="119">
        <v>5</v>
      </c>
      <c r="I215" s="119">
        <v>1</v>
      </c>
      <c r="J215" s="210">
        <f t="shared" si="6"/>
        <v>12</v>
      </c>
    </row>
    <row r="216" spans="7:10" x14ac:dyDescent="0.25">
      <c r="G216" s="119">
        <v>6</v>
      </c>
      <c r="H216" s="119">
        <v>5</v>
      </c>
      <c r="I216" s="119">
        <v>2</v>
      </c>
      <c r="J216" s="210">
        <f t="shared" si="6"/>
        <v>13</v>
      </c>
    </row>
    <row r="217" spans="7:10" x14ac:dyDescent="0.25">
      <c r="G217" s="119">
        <v>6</v>
      </c>
      <c r="H217" s="119">
        <v>5</v>
      </c>
      <c r="I217" s="119">
        <v>3</v>
      </c>
      <c r="J217" s="210">
        <f t="shared" si="6"/>
        <v>14</v>
      </c>
    </row>
    <row r="218" spans="7:10" x14ac:dyDescent="0.25">
      <c r="G218" s="119">
        <v>6</v>
      </c>
      <c r="H218" s="119">
        <v>5</v>
      </c>
      <c r="I218" s="119">
        <v>4</v>
      </c>
      <c r="J218" s="210">
        <f t="shared" si="6"/>
        <v>15</v>
      </c>
    </row>
    <row r="219" spans="7:10" x14ac:dyDescent="0.25">
      <c r="G219" s="119">
        <v>6</v>
      </c>
      <c r="H219" s="119">
        <v>5</v>
      </c>
      <c r="I219" s="119">
        <v>5</v>
      </c>
      <c r="J219" s="210">
        <f t="shared" si="6"/>
        <v>16</v>
      </c>
    </row>
    <row r="220" spans="7:10" x14ac:dyDescent="0.25">
      <c r="G220" s="119">
        <v>6</v>
      </c>
      <c r="H220" s="119">
        <v>5</v>
      </c>
      <c r="I220" s="119">
        <v>6</v>
      </c>
      <c r="J220" s="210">
        <f t="shared" si="6"/>
        <v>17</v>
      </c>
    </row>
    <row r="221" spans="7:10" x14ac:dyDescent="0.25">
      <c r="G221" s="119">
        <v>6</v>
      </c>
      <c r="H221" s="119">
        <v>6</v>
      </c>
      <c r="I221" s="119">
        <v>1</v>
      </c>
      <c r="J221" s="210">
        <f t="shared" si="6"/>
        <v>13</v>
      </c>
    </row>
    <row r="222" spans="7:10" x14ac:dyDescent="0.25">
      <c r="G222" s="119">
        <v>6</v>
      </c>
      <c r="H222" s="119">
        <v>6</v>
      </c>
      <c r="I222" s="119">
        <v>2</v>
      </c>
      <c r="J222" s="210">
        <f t="shared" si="6"/>
        <v>14</v>
      </c>
    </row>
    <row r="223" spans="7:10" x14ac:dyDescent="0.25">
      <c r="G223" s="119">
        <v>6</v>
      </c>
      <c r="H223" s="119">
        <v>6</v>
      </c>
      <c r="I223" s="119">
        <v>3</v>
      </c>
      <c r="J223" s="210">
        <f t="shared" si="6"/>
        <v>15</v>
      </c>
    </row>
    <row r="224" spans="7:10" x14ac:dyDescent="0.25">
      <c r="G224" s="119">
        <v>6</v>
      </c>
      <c r="H224" s="119">
        <v>6</v>
      </c>
      <c r="I224" s="119">
        <v>4</v>
      </c>
      <c r="J224" s="210">
        <f t="shared" si="6"/>
        <v>16</v>
      </c>
    </row>
    <row r="225" spans="7:10" x14ac:dyDescent="0.25">
      <c r="G225" s="119">
        <v>6</v>
      </c>
      <c r="H225" s="119">
        <v>6</v>
      </c>
      <c r="I225" s="119">
        <v>5</v>
      </c>
      <c r="J225" s="210">
        <f t="shared" si="6"/>
        <v>17</v>
      </c>
    </row>
    <row r="226" spans="7:10" x14ac:dyDescent="0.25">
      <c r="G226" s="219">
        <v>6</v>
      </c>
      <c r="H226" s="219">
        <v>6</v>
      </c>
      <c r="I226" s="219">
        <v>6</v>
      </c>
      <c r="J226" s="33">
        <f t="shared" si="6"/>
        <v>18</v>
      </c>
    </row>
  </sheetData>
  <mergeCells count="6">
    <mergeCell ref="B4:J6"/>
    <mergeCell ref="L8:N8"/>
    <mergeCell ref="G9:I9"/>
    <mergeCell ref="G8:J8"/>
    <mergeCell ref="B8:E8"/>
    <mergeCell ref="C9:D9"/>
  </mergeCells>
  <pageMargins left="0.7" right="0.7" top="0.75" bottom="0.75" header="0.3" footer="0.3"/>
  <pageSetup scale="9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9"/>
  <sheetViews>
    <sheetView view="pageBreakPreview" zoomScaleNormal="115" zoomScaleSheetLayoutView="100" workbookViewId="0"/>
  </sheetViews>
  <sheetFormatPr defaultColWidth="8.85546875" defaultRowHeight="15" x14ac:dyDescent="0.25"/>
  <cols>
    <col min="1" max="1" width="4.7109375" customWidth="1"/>
    <col min="2" max="2" width="53.5703125" customWidth="1"/>
    <col min="3" max="3" width="21.42578125" customWidth="1"/>
    <col min="4" max="5" width="16.140625" customWidth="1"/>
    <col min="6" max="6" width="22" bestFit="1" customWidth="1"/>
    <col min="7" max="7" width="23.140625" bestFit="1" customWidth="1"/>
    <col min="8" max="8" width="17.7109375" bestFit="1" customWidth="1"/>
    <col min="9" max="9" width="4.5703125" customWidth="1"/>
  </cols>
  <sheetData>
    <row r="2" spans="2:8" ht="23.25" x14ac:dyDescent="0.35">
      <c r="B2" s="8" t="s">
        <v>495</v>
      </c>
      <c r="F2" s="29"/>
      <c r="G2" s="30"/>
    </row>
    <row r="4" spans="2:8" x14ac:dyDescent="0.25">
      <c r="B4" s="9" t="s">
        <v>19</v>
      </c>
      <c r="C4" s="3"/>
      <c r="D4" s="3"/>
      <c r="E4" s="3"/>
      <c r="F4" s="3"/>
      <c r="G4" s="3"/>
      <c r="H4" s="10"/>
    </row>
    <row r="5" spans="2:8" x14ac:dyDescent="0.25">
      <c r="B5" s="18" t="s">
        <v>16</v>
      </c>
      <c r="C5" s="3"/>
      <c r="D5" s="3"/>
      <c r="E5" s="3"/>
      <c r="F5" s="3"/>
      <c r="G5" s="3"/>
      <c r="H5" s="10"/>
    </row>
    <row r="6" spans="2:8" ht="15" customHeight="1" x14ac:dyDescent="0.25">
      <c r="B6" s="436" t="s">
        <v>491</v>
      </c>
      <c r="C6" s="437"/>
      <c r="D6" s="437"/>
      <c r="E6" s="437"/>
      <c r="F6" s="437"/>
      <c r="G6" s="437"/>
      <c r="H6" s="438"/>
    </row>
    <row r="7" spans="2:8" x14ac:dyDescent="0.25">
      <c r="B7" s="436"/>
      <c r="C7" s="437"/>
      <c r="D7" s="437"/>
      <c r="E7" s="437"/>
      <c r="F7" s="437"/>
      <c r="G7" s="437"/>
      <c r="H7" s="438"/>
    </row>
    <row r="8" spans="2:8" x14ac:dyDescent="0.25">
      <c r="B8" s="18" t="s">
        <v>2</v>
      </c>
      <c r="C8" s="3"/>
      <c r="D8" s="3"/>
      <c r="E8" s="3"/>
      <c r="F8" s="3"/>
      <c r="G8" s="3"/>
      <c r="H8" s="10"/>
    </row>
    <row r="9" spans="2:8" x14ac:dyDescent="0.25">
      <c r="B9" s="439" t="s">
        <v>492</v>
      </c>
      <c r="C9" s="440"/>
      <c r="D9" s="440"/>
      <c r="E9" s="440"/>
      <c r="F9" s="440"/>
      <c r="G9" s="440"/>
      <c r="H9" s="441"/>
    </row>
    <row r="10" spans="2:8" x14ac:dyDescent="0.25">
      <c r="B10" s="439"/>
      <c r="C10" s="440"/>
      <c r="D10" s="440"/>
      <c r="E10" s="440"/>
      <c r="F10" s="440"/>
      <c r="G10" s="440"/>
      <c r="H10" s="441"/>
    </row>
    <row r="11" spans="2:8" x14ac:dyDescent="0.25">
      <c r="B11" s="442"/>
      <c r="C11" s="443"/>
      <c r="D11" s="443"/>
      <c r="E11" s="443"/>
      <c r="F11" s="443"/>
      <c r="G11" s="443"/>
      <c r="H11" s="444"/>
    </row>
    <row r="12" spans="2:8" x14ac:dyDescent="0.25">
      <c r="B12" s="45"/>
      <c r="C12" s="230"/>
      <c r="D12" s="230"/>
      <c r="E12" s="230"/>
    </row>
    <row r="13" spans="2:8" x14ac:dyDescent="0.25">
      <c r="B13" s="329" t="s">
        <v>620</v>
      </c>
      <c r="C13" s="229">
        <f>Summary!C15</f>
        <v>10000000000</v>
      </c>
      <c r="D13" s="230"/>
      <c r="E13" s="230"/>
    </row>
    <row r="14" spans="2:8" x14ac:dyDescent="0.25">
      <c r="B14" s="329" t="s">
        <v>619</v>
      </c>
      <c r="C14" s="229">
        <f>Summary!C16</f>
        <v>500000000000</v>
      </c>
      <c r="D14" s="230"/>
      <c r="E14" s="230"/>
    </row>
    <row r="15" spans="2:8" x14ac:dyDescent="0.25">
      <c r="B15" s="45"/>
      <c r="C15" s="230"/>
      <c r="D15" s="230"/>
      <c r="E15" s="230"/>
    </row>
    <row r="16" spans="2:8" x14ac:dyDescent="0.25">
      <c r="B16" s="45" t="s">
        <v>524</v>
      </c>
      <c r="C16" s="372">
        <f>H24</f>
        <v>5.1114125000000007E-3</v>
      </c>
      <c r="D16" s="230"/>
      <c r="E16" s="230"/>
    </row>
    <row r="17" spans="2:9" x14ac:dyDescent="0.25">
      <c r="D17" s="230"/>
      <c r="E17" s="230"/>
    </row>
    <row r="18" spans="2:9" x14ac:dyDescent="0.25">
      <c r="B18" s="333" t="s">
        <v>486</v>
      </c>
      <c r="C18" s="333"/>
      <c r="D18" s="333"/>
      <c r="E18" s="333"/>
      <c r="F18" s="333"/>
      <c r="G18" s="333"/>
      <c r="H18" s="333"/>
    </row>
    <row r="19" spans="2:9" x14ac:dyDescent="0.25">
      <c r="B19" s="33" t="s">
        <v>187</v>
      </c>
      <c r="C19" s="33" t="s">
        <v>188</v>
      </c>
      <c r="D19" s="33" t="s">
        <v>494</v>
      </c>
      <c r="E19" s="273" t="s">
        <v>124</v>
      </c>
      <c r="F19" s="33" t="s">
        <v>117</v>
      </c>
      <c r="G19" s="319" t="s">
        <v>527</v>
      </c>
      <c r="H19" s="33" t="s">
        <v>119</v>
      </c>
      <c r="I19" s="263"/>
    </row>
    <row r="20" spans="2:9" x14ac:dyDescent="0.25">
      <c r="B20" s="210">
        <v>1</v>
      </c>
      <c r="C20" s="229">
        <f>Data!AQ22</f>
        <v>10000</v>
      </c>
      <c r="D20" s="228">
        <f>Data!AR22</f>
        <v>1.4999999999999999E-2</v>
      </c>
      <c r="E20" s="275">
        <f>SimOut!D229</f>
        <v>106079</v>
      </c>
      <c r="F20" s="104">
        <f>E20/C$13</f>
        <v>1.0607900000000001E-5</v>
      </c>
      <c r="G20" s="361">
        <f>C20*E20</f>
        <v>1060790000</v>
      </c>
      <c r="H20" s="363">
        <f>G20/C$14</f>
        <v>2.1215800000000001E-3</v>
      </c>
      <c r="I20" s="268"/>
    </row>
    <row r="21" spans="2:9" x14ac:dyDescent="0.25">
      <c r="B21" s="210">
        <v>2</v>
      </c>
      <c r="C21" s="193">
        <f>Data!AQ23</f>
        <v>5000</v>
      </c>
      <c r="D21" s="228">
        <f>Data!AR23</f>
        <v>1.2E-2</v>
      </c>
      <c r="E21" s="275">
        <f>SimOut!D230</f>
        <v>286175</v>
      </c>
      <c r="F21" s="260">
        <f t="shared" ref="F21:F23" si="0">E21/C$13</f>
        <v>2.8617499999999998E-5</v>
      </c>
      <c r="G21" s="361">
        <f t="shared" ref="G21:G23" si="1">C21*E21</f>
        <v>1430875000</v>
      </c>
      <c r="H21" s="363">
        <f t="shared" ref="H21:H23" si="2">G21/C$14</f>
        <v>2.8617500000000001E-3</v>
      </c>
      <c r="I21" s="268"/>
    </row>
    <row r="22" spans="2:9" x14ac:dyDescent="0.25">
      <c r="B22" s="210">
        <v>3</v>
      </c>
      <c r="C22" s="193">
        <f>Data!AQ24</f>
        <v>750</v>
      </c>
      <c r="D22" s="228">
        <f>Data!AR24</f>
        <v>1.0200000000000001E-2</v>
      </c>
      <c r="E22" s="275">
        <f>SimOut!D231</f>
        <v>59159</v>
      </c>
      <c r="F22" s="260">
        <f t="shared" si="0"/>
        <v>5.9159000000000004E-6</v>
      </c>
      <c r="G22" s="361">
        <f t="shared" si="1"/>
        <v>44369250</v>
      </c>
      <c r="H22" s="363">
        <f t="shared" si="2"/>
        <v>8.8738499999999998E-5</v>
      </c>
      <c r="I22" s="268"/>
    </row>
    <row r="23" spans="2:9" x14ac:dyDescent="0.25">
      <c r="B23" s="33">
        <v>4</v>
      </c>
      <c r="C23" s="221">
        <f>Data!AQ25</f>
        <v>250</v>
      </c>
      <c r="D23" s="231">
        <f>Data!AR25</f>
        <v>1.01E-2</v>
      </c>
      <c r="E23" s="276">
        <f>SimOut!D232</f>
        <v>78688</v>
      </c>
      <c r="F23" s="105">
        <f t="shared" si="0"/>
        <v>7.8687999999999999E-6</v>
      </c>
      <c r="G23" s="362">
        <f t="shared" si="1"/>
        <v>19672000</v>
      </c>
      <c r="H23" s="364">
        <f t="shared" si="2"/>
        <v>3.9344000000000001E-5</v>
      </c>
      <c r="I23" s="268"/>
    </row>
    <row r="24" spans="2:9" x14ac:dyDescent="0.25">
      <c r="B24" s="65"/>
      <c r="C24" s="106"/>
      <c r="D24" s="106"/>
      <c r="E24" s="106">
        <f>SUM(E20:E23)</f>
        <v>530101</v>
      </c>
      <c r="F24" s="104">
        <f>SUM(F20:F23)</f>
        <v>5.3010100000000003E-5</v>
      </c>
      <c r="G24" s="361">
        <f>SUM(G20:G23)</f>
        <v>2555706250</v>
      </c>
      <c r="H24" s="230">
        <f>SUM(H20:H23)</f>
        <v>5.1114125000000007E-3</v>
      </c>
      <c r="I24" s="264"/>
    </row>
    <row r="25" spans="2:9" x14ac:dyDescent="0.25">
      <c r="C25" s="6"/>
      <c r="D25" s="6"/>
      <c r="E25" s="106" t="b">
        <f>E24=SimOut!C216</f>
        <v>1</v>
      </c>
      <c r="F25" s="260" t="b">
        <f>F24=SimOut!D216</f>
        <v>1</v>
      </c>
      <c r="G25" s="361" t="b">
        <f>G24=SimOut!C205</f>
        <v>1</v>
      </c>
      <c r="H25" s="360" t="b">
        <f>H24=SimOut!C223</f>
        <v>1</v>
      </c>
    </row>
    <row r="26" spans="2:9" x14ac:dyDescent="0.25">
      <c r="C26" s="6"/>
      <c r="D26" s="6"/>
      <c r="E26" s="6"/>
    </row>
    <row r="27" spans="2:9" x14ac:dyDescent="0.25">
      <c r="C27" s="6"/>
      <c r="D27" s="6"/>
      <c r="E27" s="6"/>
      <c r="F27" s="6"/>
    </row>
    <row r="28" spans="2:9" x14ac:dyDescent="0.25">
      <c r="C28" s="6"/>
      <c r="D28" s="6"/>
      <c r="E28" s="6"/>
      <c r="F28" s="277"/>
    </row>
    <row r="29" spans="2:9" x14ac:dyDescent="0.25">
      <c r="F29" s="45"/>
      <c r="H29" s="359"/>
    </row>
  </sheetData>
  <mergeCells count="2">
    <mergeCell ref="B6:H7"/>
    <mergeCell ref="B9:H11"/>
  </mergeCells>
  <pageMargins left="0.7" right="0.7" top="0.75" bottom="0.75" header="0.3" footer="0.3"/>
  <pageSetup scale="43"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B2:H20"/>
  <sheetViews>
    <sheetView view="pageBreakPreview" zoomScale="60" zoomScaleNormal="55" zoomScalePageLayoutView="55" workbookViewId="0"/>
  </sheetViews>
  <sheetFormatPr defaultColWidth="8.85546875" defaultRowHeight="15" x14ac:dyDescent="0.25"/>
  <cols>
    <col min="1" max="1" width="4.7109375" customWidth="1"/>
    <col min="2" max="2" width="26.28515625" customWidth="1"/>
    <col min="3" max="3" width="39.85546875" customWidth="1"/>
    <col min="9" max="9" width="4.7109375" customWidth="1"/>
  </cols>
  <sheetData>
    <row r="2" spans="2:8" ht="23.25" x14ac:dyDescent="0.35">
      <c r="B2" s="8" t="s">
        <v>10</v>
      </c>
    </row>
    <row r="4" spans="2:8" x14ac:dyDescent="0.25">
      <c r="B4" s="374" t="s">
        <v>20</v>
      </c>
      <c r="C4" s="375"/>
      <c r="D4" s="375"/>
      <c r="E4" s="375"/>
      <c r="F4" s="375"/>
      <c r="G4" s="375"/>
      <c r="H4" s="376"/>
    </row>
    <row r="5" spans="2:8" x14ac:dyDescent="0.25">
      <c r="B5" s="377"/>
      <c r="C5" s="378"/>
      <c r="D5" s="378"/>
      <c r="E5" s="378"/>
      <c r="F5" s="378"/>
      <c r="G5" s="378"/>
      <c r="H5" s="379"/>
    </row>
    <row r="6" spans="2:8" x14ac:dyDescent="0.25">
      <c r="B6" s="380"/>
      <c r="C6" s="381"/>
      <c r="D6" s="381"/>
      <c r="E6" s="381"/>
      <c r="F6" s="381"/>
      <c r="G6" s="381"/>
      <c r="H6" s="382"/>
    </row>
    <row r="8" spans="2:8" x14ac:dyDescent="0.25">
      <c r="B8" s="445" t="s">
        <v>21</v>
      </c>
      <c r="C8" s="445"/>
    </row>
    <row r="9" spans="2:8" x14ac:dyDescent="0.25">
      <c r="B9" s="19" t="s">
        <v>0</v>
      </c>
      <c r="C9" s="22">
        <v>0.85</v>
      </c>
    </row>
    <row r="10" spans="2:8" x14ac:dyDescent="0.25">
      <c r="B10" s="4" t="s">
        <v>1</v>
      </c>
      <c r="C10" s="23">
        <v>0.999</v>
      </c>
    </row>
    <row r="12" spans="2:8" x14ac:dyDescent="0.25">
      <c r="B12" s="24" t="s">
        <v>12</v>
      </c>
      <c r="C12" s="24"/>
    </row>
    <row r="13" spans="2:8" x14ac:dyDescent="0.25">
      <c r="B13" s="2" t="s">
        <v>11</v>
      </c>
      <c r="C13" s="25">
        <v>50000000</v>
      </c>
    </row>
    <row r="15" spans="2:8" x14ac:dyDescent="0.25">
      <c r="B15" s="24" t="s">
        <v>214</v>
      </c>
      <c r="C15" s="5"/>
    </row>
    <row r="16" spans="2:8" x14ac:dyDescent="0.25">
      <c r="B16" s="114" t="s">
        <v>187</v>
      </c>
      <c r="C16" s="114" t="s">
        <v>213</v>
      </c>
    </row>
    <row r="17" spans="2:3" x14ac:dyDescent="0.25">
      <c r="B17" s="113">
        <v>1</v>
      </c>
      <c r="C17" s="79" t="s">
        <v>209</v>
      </c>
    </row>
    <row r="18" spans="2:3" x14ac:dyDescent="0.25">
      <c r="B18" s="113">
        <v>2</v>
      </c>
      <c r="C18" s="79" t="s">
        <v>210</v>
      </c>
    </row>
    <row r="19" spans="2:3" x14ac:dyDescent="0.25">
      <c r="B19" s="113">
        <v>3</v>
      </c>
      <c r="C19" s="79" t="s">
        <v>211</v>
      </c>
    </row>
    <row r="20" spans="2:3" x14ac:dyDescent="0.25">
      <c r="B20" s="33">
        <v>4</v>
      </c>
      <c r="C20" s="28" t="s">
        <v>212</v>
      </c>
    </row>
  </sheetData>
  <mergeCells count="2">
    <mergeCell ref="B4:H6"/>
    <mergeCell ref="B8:C8"/>
  </mergeCells>
  <pageMargins left="0.7" right="0.7" top="0.75" bottom="0.75" header="0.3" footer="0.3"/>
  <pageSetup scale="5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X29"/>
  <sheetViews>
    <sheetView view="pageBreakPreview" zoomScale="70" zoomScaleSheetLayoutView="70" workbookViewId="0">
      <selection activeCell="B2" sqref="B2"/>
    </sheetView>
  </sheetViews>
  <sheetFormatPr defaultColWidth="8.85546875" defaultRowHeight="15" x14ac:dyDescent="0.25"/>
  <cols>
    <col min="1" max="1" width="4.7109375" customWidth="1"/>
    <col min="2" max="2" width="43.85546875" customWidth="1"/>
    <col min="3" max="3" width="28.5703125" customWidth="1"/>
    <col min="25" max="25" width="4.7109375" customWidth="1"/>
  </cols>
  <sheetData>
    <row r="2" spans="2:24" ht="23.25" x14ac:dyDescent="0.35">
      <c r="B2" s="8" t="s">
        <v>18</v>
      </c>
    </row>
    <row r="3" spans="2:24" x14ac:dyDescent="0.25">
      <c r="B3" s="5"/>
      <c r="C3" s="5"/>
      <c r="D3" s="5"/>
      <c r="E3" s="5"/>
      <c r="F3" s="5"/>
      <c r="G3" s="5"/>
      <c r="H3" s="5"/>
      <c r="I3" s="5"/>
      <c r="J3" s="5"/>
      <c r="K3" s="5"/>
      <c r="L3" s="5"/>
      <c r="M3" s="5"/>
      <c r="N3" s="5"/>
      <c r="O3" s="5"/>
      <c r="P3" s="5"/>
      <c r="Q3" s="5"/>
      <c r="R3" s="5"/>
      <c r="S3" s="5"/>
      <c r="T3" s="5"/>
      <c r="U3" s="5"/>
      <c r="V3" s="5"/>
      <c r="W3" s="5"/>
      <c r="X3" s="5"/>
    </row>
    <row r="4" spans="2:24" x14ac:dyDescent="0.25">
      <c r="B4" s="389" t="s">
        <v>281</v>
      </c>
      <c r="C4" s="148" t="s">
        <v>263</v>
      </c>
      <c r="D4" s="3"/>
      <c r="E4" s="3"/>
      <c r="F4" s="3"/>
      <c r="G4" s="3"/>
      <c r="H4" s="3"/>
      <c r="I4" s="3"/>
      <c r="J4" s="3"/>
      <c r="K4" s="3"/>
      <c r="L4" s="3"/>
      <c r="M4" s="3"/>
      <c r="N4" s="3"/>
      <c r="O4" s="3"/>
      <c r="P4" s="3"/>
      <c r="Q4" s="3"/>
      <c r="R4" s="3"/>
      <c r="S4" s="3"/>
      <c r="T4" s="3"/>
      <c r="U4" s="3"/>
      <c r="V4" s="3"/>
      <c r="W4" s="3"/>
      <c r="X4" s="3"/>
    </row>
    <row r="5" spans="2:24" x14ac:dyDescent="0.25">
      <c r="B5" s="387"/>
      <c r="C5" s="149" t="s">
        <v>216</v>
      </c>
      <c r="D5" s="7"/>
      <c r="E5" s="7"/>
      <c r="F5" s="7"/>
      <c r="G5" s="7"/>
      <c r="H5" s="7"/>
      <c r="I5" s="7"/>
      <c r="J5" s="7"/>
      <c r="K5" s="7"/>
      <c r="L5" s="7"/>
      <c r="M5" s="7"/>
      <c r="N5" s="7"/>
      <c r="O5" s="7"/>
      <c r="P5" s="7"/>
      <c r="Q5" s="7"/>
      <c r="R5" s="7"/>
      <c r="S5" s="7"/>
      <c r="T5" s="7"/>
      <c r="U5" s="7"/>
      <c r="V5" s="7"/>
      <c r="W5" s="7"/>
      <c r="X5" s="7"/>
    </row>
    <row r="6" spans="2:24" x14ac:dyDescent="0.25">
      <c r="B6" s="387"/>
      <c r="C6" s="149" t="s">
        <v>215</v>
      </c>
      <c r="D6" s="7"/>
      <c r="E6" s="7"/>
      <c r="F6" s="7"/>
      <c r="G6" s="7"/>
      <c r="H6" s="7"/>
      <c r="I6" s="7"/>
      <c r="J6" s="7"/>
      <c r="K6" s="7"/>
      <c r="L6" s="7"/>
      <c r="M6" s="7"/>
      <c r="N6" s="7"/>
      <c r="O6" s="7"/>
      <c r="P6" s="7"/>
      <c r="Q6" s="7"/>
      <c r="R6" s="7"/>
      <c r="S6" s="7"/>
      <c r="T6" s="7"/>
      <c r="U6" s="7"/>
      <c r="V6" s="7"/>
      <c r="W6" s="7"/>
      <c r="X6" s="7"/>
    </row>
    <row r="7" spans="2:24" x14ac:dyDescent="0.25">
      <c r="B7" s="387"/>
      <c r="C7" s="149" t="s">
        <v>217</v>
      </c>
      <c r="D7" s="7"/>
      <c r="E7" s="7"/>
      <c r="F7" s="7"/>
      <c r="G7" s="7"/>
      <c r="H7" s="7"/>
      <c r="I7" s="7"/>
      <c r="J7" s="7"/>
      <c r="K7" s="7"/>
      <c r="L7" s="7"/>
      <c r="M7" s="7"/>
      <c r="N7" s="7"/>
      <c r="O7" s="7"/>
      <c r="P7" s="7"/>
      <c r="Q7" s="7"/>
      <c r="R7" s="7"/>
      <c r="S7" s="7"/>
      <c r="T7" s="7"/>
      <c r="U7" s="7"/>
      <c r="V7" s="7"/>
      <c r="W7" s="7"/>
      <c r="X7" s="7"/>
    </row>
    <row r="8" spans="2:24" x14ac:dyDescent="0.25">
      <c r="B8" s="388"/>
      <c r="C8" s="150" t="s">
        <v>285</v>
      </c>
      <c r="D8" s="5"/>
      <c r="E8" s="5"/>
      <c r="F8" s="5"/>
      <c r="G8" s="5"/>
      <c r="H8" s="5"/>
      <c r="I8" s="5"/>
      <c r="J8" s="5"/>
      <c r="K8" s="5"/>
      <c r="L8" s="5"/>
      <c r="M8" s="5"/>
      <c r="N8" s="5"/>
      <c r="O8" s="5"/>
      <c r="P8" s="5"/>
      <c r="Q8" s="5"/>
      <c r="R8" s="5"/>
      <c r="S8" s="5"/>
      <c r="T8" s="5"/>
      <c r="U8" s="5"/>
      <c r="V8" s="5"/>
      <c r="W8" s="5"/>
      <c r="X8" s="5"/>
    </row>
    <row r="9" spans="2:24" x14ac:dyDescent="0.25">
      <c r="B9" s="385" t="s">
        <v>15</v>
      </c>
      <c r="C9" s="143" t="s">
        <v>269</v>
      </c>
      <c r="D9" s="27" t="s">
        <v>218</v>
      </c>
    </row>
    <row r="10" spans="2:24" x14ac:dyDescent="0.25">
      <c r="B10" s="385"/>
      <c r="C10" s="386" t="s">
        <v>275</v>
      </c>
      <c r="D10" s="27" t="s">
        <v>219</v>
      </c>
    </row>
    <row r="11" spans="2:24" x14ac:dyDescent="0.25">
      <c r="B11" s="385"/>
      <c r="C11" s="386"/>
      <c r="D11" s="27" t="s">
        <v>221</v>
      </c>
    </row>
    <row r="12" spans="2:24" x14ac:dyDescent="0.25">
      <c r="B12" s="385"/>
      <c r="C12" s="45" t="s">
        <v>274</v>
      </c>
      <c r="D12" s="27" t="s">
        <v>222</v>
      </c>
    </row>
    <row r="13" spans="2:24" x14ac:dyDescent="0.25">
      <c r="B13" s="385" t="s">
        <v>224</v>
      </c>
      <c r="C13" s="107" t="s">
        <v>261</v>
      </c>
      <c r="D13" t="s">
        <v>262</v>
      </c>
    </row>
    <row r="14" spans="2:24" x14ac:dyDescent="0.25">
      <c r="B14" s="385"/>
      <c r="C14" s="45" t="s">
        <v>269</v>
      </c>
      <c r="D14" t="s">
        <v>286</v>
      </c>
    </row>
    <row r="15" spans="2:24" x14ac:dyDescent="0.25">
      <c r="B15" s="385"/>
      <c r="C15" s="45" t="s">
        <v>270</v>
      </c>
      <c r="D15" t="s">
        <v>220</v>
      </c>
    </row>
    <row r="16" spans="2:24" x14ac:dyDescent="0.25">
      <c r="B16" s="385"/>
      <c r="C16" s="386" t="s">
        <v>271</v>
      </c>
      <c r="D16" t="s">
        <v>223</v>
      </c>
    </row>
    <row r="17" spans="2:24" x14ac:dyDescent="0.25">
      <c r="B17" s="385"/>
      <c r="C17" s="386"/>
      <c r="D17" s="384" t="s">
        <v>279</v>
      </c>
      <c r="E17" t="s">
        <v>276</v>
      </c>
    </row>
    <row r="18" spans="2:24" x14ac:dyDescent="0.25">
      <c r="B18" s="385"/>
      <c r="C18" s="386"/>
      <c r="D18" s="384"/>
      <c r="E18" t="s">
        <v>277</v>
      </c>
    </row>
    <row r="19" spans="2:24" x14ac:dyDescent="0.25">
      <c r="B19" s="385"/>
      <c r="C19" s="386"/>
      <c r="D19" s="384"/>
      <c r="E19" t="s">
        <v>278</v>
      </c>
    </row>
    <row r="20" spans="2:24" x14ac:dyDescent="0.25">
      <c r="B20" s="385"/>
      <c r="C20" s="45" t="s">
        <v>272</v>
      </c>
      <c r="D20" s="27" t="s">
        <v>254</v>
      </c>
    </row>
    <row r="21" spans="2:24" x14ac:dyDescent="0.25">
      <c r="B21" s="385"/>
      <c r="C21" s="45" t="s">
        <v>266</v>
      </c>
      <c r="D21" t="s">
        <v>255</v>
      </c>
    </row>
    <row r="22" spans="2:24" x14ac:dyDescent="0.25">
      <c r="B22" s="385" t="s">
        <v>225</v>
      </c>
      <c r="C22" s="45" t="s">
        <v>261</v>
      </c>
      <c r="D22" t="s">
        <v>256</v>
      </c>
    </row>
    <row r="23" spans="2:24" ht="15" customHeight="1" x14ac:dyDescent="0.25">
      <c r="B23" s="385"/>
      <c r="C23" s="45" t="s">
        <v>264</v>
      </c>
      <c r="D23" t="s">
        <v>257</v>
      </c>
    </row>
    <row r="24" spans="2:24" x14ac:dyDescent="0.25">
      <c r="B24" s="385"/>
      <c r="C24" s="386" t="s">
        <v>273</v>
      </c>
      <c r="D24" t="s">
        <v>267</v>
      </c>
    </row>
    <row r="25" spans="2:24" x14ac:dyDescent="0.25">
      <c r="B25" s="385"/>
      <c r="C25" s="386"/>
      <c r="D25" s="142" t="s">
        <v>280</v>
      </c>
    </row>
    <row r="26" spans="2:24" x14ac:dyDescent="0.25">
      <c r="B26" s="385"/>
      <c r="C26" s="45" t="s">
        <v>266</v>
      </c>
      <c r="D26" s="36" t="s">
        <v>265</v>
      </c>
    </row>
    <row r="27" spans="2:24" x14ac:dyDescent="0.25">
      <c r="B27" s="387" t="s">
        <v>226</v>
      </c>
      <c r="C27" s="386" t="s">
        <v>260</v>
      </c>
      <c r="D27" t="s">
        <v>259</v>
      </c>
    </row>
    <row r="28" spans="2:24" x14ac:dyDescent="0.25">
      <c r="B28" s="387"/>
      <c r="C28" s="386"/>
      <c r="D28" t="s">
        <v>258</v>
      </c>
    </row>
    <row r="29" spans="2:24" x14ac:dyDescent="0.25">
      <c r="B29" s="388"/>
      <c r="C29" s="61" t="s">
        <v>266</v>
      </c>
      <c r="D29" s="5" t="s">
        <v>268</v>
      </c>
      <c r="E29" s="5"/>
      <c r="F29" s="5"/>
      <c r="G29" s="5"/>
      <c r="H29" s="5"/>
      <c r="I29" s="5"/>
      <c r="J29" s="5"/>
      <c r="K29" s="5"/>
      <c r="L29" s="5"/>
      <c r="M29" s="5"/>
      <c r="N29" s="5"/>
      <c r="O29" s="5"/>
      <c r="P29" s="5"/>
      <c r="Q29" s="5"/>
      <c r="R29" s="5"/>
      <c r="S29" s="5"/>
      <c r="T29" s="5"/>
      <c r="U29" s="5"/>
      <c r="V29" s="5"/>
      <c r="W29" s="5"/>
      <c r="X29" s="5"/>
    </row>
  </sheetData>
  <mergeCells count="10">
    <mergeCell ref="B4:B8"/>
    <mergeCell ref="B9:B12"/>
    <mergeCell ref="C10:C11"/>
    <mergeCell ref="B13:B21"/>
    <mergeCell ref="C16:C19"/>
    <mergeCell ref="D17:D19"/>
    <mergeCell ref="B22:B26"/>
    <mergeCell ref="C24:C25"/>
    <mergeCell ref="B27:B29"/>
    <mergeCell ref="C27:C28"/>
  </mergeCells>
  <pageMargins left="0.7" right="0.7" top="0.75" bottom="0.75" header="0.3" footer="0.3"/>
  <pageSetup scale="35"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P121"/>
  <sheetViews>
    <sheetView tabSelected="1" view="pageBreakPreview" topLeftCell="A18" zoomScale="85" zoomScaleNormal="70" zoomScaleSheetLayoutView="85" workbookViewId="0">
      <selection activeCell="K28" sqref="K28"/>
    </sheetView>
  </sheetViews>
  <sheetFormatPr defaultColWidth="8.85546875" defaultRowHeight="15" x14ac:dyDescent="0.25"/>
  <cols>
    <col min="1" max="1" width="5.7109375" customWidth="1"/>
    <col min="2" max="2" width="26.85546875" customWidth="1"/>
    <col min="3" max="3" width="19.5703125" customWidth="1"/>
    <col min="4" max="8" width="6.85546875" customWidth="1"/>
    <col min="9" max="9" width="5.140625" customWidth="1"/>
    <col min="10" max="10" width="16.28515625" bestFit="1" customWidth="1"/>
    <col min="11" max="13" width="7.7109375" bestFit="1" customWidth="1"/>
    <col min="14" max="14" width="9.7109375" bestFit="1" customWidth="1"/>
    <col min="15" max="15" width="7.7109375" bestFit="1" customWidth="1"/>
    <col min="16" max="16" width="6" customWidth="1"/>
    <col min="17" max="17" width="20.140625" customWidth="1"/>
    <col min="18" max="18" width="14.85546875" bestFit="1" customWidth="1"/>
    <col min="19" max="19" width="4.85546875" customWidth="1"/>
    <col min="20" max="20" width="16.28515625" bestFit="1" customWidth="1"/>
    <col min="21" max="25" width="8.7109375" bestFit="1" customWidth="1"/>
    <col min="26" max="26" width="5.85546875" customWidth="1"/>
    <col min="27" max="29" width="10.7109375" customWidth="1"/>
    <col min="30" max="30" width="6" customWidth="1"/>
    <col min="31" max="31" width="20.140625" customWidth="1"/>
    <col min="32" max="32" width="8.85546875" customWidth="1"/>
    <col min="33" max="33" width="4.85546875" customWidth="1"/>
    <col min="34" max="34" width="13.140625" customWidth="1"/>
    <col min="35" max="35" width="8.7109375" customWidth="1"/>
    <col min="36" max="36" width="11.28515625" customWidth="1"/>
    <col min="37" max="37" width="4.7109375" customWidth="1"/>
    <col min="38" max="38" width="15.140625" customWidth="1"/>
    <col min="39" max="39" width="20.140625" customWidth="1"/>
    <col min="40" max="40" width="5.42578125" customWidth="1"/>
    <col min="41" max="44" width="13.42578125" customWidth="1"/>
    <col min="45" max="45" width="6.7109375" customWidth="1"/>
    <col min="46" max="46" width="5.7109375" customWidth="1"/>
    <col min="47" max="47" width="19.85546875" customWidth="1"/>
    <col min="48" max="48" width="13.140625" customWidth="1"/>
    <col min="49" max="49" width="20" customWidth="1"/>
    <col min="50" max="50" width="12.140625" customWidth="1"/>
    <col min="51" max="51" width="13" customWidth="1"/>
    <col min="52" max="52" width="101.5703125" customWidth="1"/>
    <col min="53" max="53" width="5.7109375" customWidth="1"/>
    <col min="54" max="54" width="12.5703125" customWidth="1"/>
    <col min="55" max="55" width="11.7109375" customWidth="1"/>
    <col min="56" max="56" width="9.85546875" customWidth="1"/>
    <col min="57" max="59" width="8.85546875" customWidth="1"/>
    <col min="60" max="60" width="5.7109375" customWidth="1"/>
    <col min="61" max="61" width="12" customWidth="1"/>
    <col min="62" max="62" width="11.5703125" customWidth="1"/>
    <col min="63" max="63" width="5" customWidth="1"/>
    <col min="64" max="64" width="12.5703125" customWidth="1"/>
    <col min="65" max="65" width="11.7109375" customWidth="1"/>
    <col min="66" max="66" width="9.85546875" customWidth="1"/>
    <col min="67" max="69" width="8.85546875" customWidth="1"/>
    <col min="70" max="70" width="5.7109375" customWidth="1"/>
    <col min="71" max="71" width="12" customWidth="1"/>
    <col min="72" max="72" width="11.5703125" customWidth="1"/>
    <col min="73" max="73" width="5.5703125" customWidth="1"/>
    <col min="80" max="80" width="13.5703125" bestFit="1" customWidth="1"/>
    <col min="81" max="81" width="8.85546875" customWidth="1"/>
    <col min="82" max="82" width="13.5703125" bestFit="1" customWidth="1"/>
    <col min="90" max="90" width="6.42578125" customWidth="1"/>
  </cols>
  <sheetData>
    <row r="1" spans="1:71" ht="15" customHeight="1" x14ac:dyDescent="0.35">
      <c r="A1" s="57"/>
      <c r="P1" s="57"/>
      <c r="AD1" s="57"/>
    </row>
    <row r="2" spans="1:71" ht="23.25" x14ac:dyDescent="0.35">
      <c r="B2" s="8" t="s">
        <v>35</v>
      </c>
      <c r="P2" s="56"/>
      <c r="AD2" s="56"/>
    </row>
    <row r="3" spans="1:71" ht="15" customHeight="1" x14ac:dyDescent="0.35">
      <c r="A3" s="57"/>
      <c r="P3" s="57"/>
      <c r="Q3" s="7"/>
      <c r="R3" s="7"/>
      <c r="S3" s="7"/>
      <c r="T3" s="7"/>
      <c r="U3" s="7"/>
      <c r="V3" s="7"/>
      <c r="W3" s="7"/>
      <c r="X3" s="7"/>
      <c r="AD3" s="57"/>
    </row>
    <row r="4" spans="1:71" ht="15" customHeight="1" x14ac:dyDescent="0.35">
      <c r="A4" s="57"/>
      <c r="B4" t="s">
        <v>36</v>
      </c>
      <c r="P4" s="57"/>
      <c r="Q4" s="7"/>
      <c r="R4" s="7"/>
      <c r="S4" s="7"/>
      <c r="T4" s="7"/>
      <c r="U4" s="7"/>
      <c r="V4" s="7"/>
      <c r="W4" s="7"/>
      <c r="X4" s="7"/>
      <c r="AD4" s="57"/>
    </row>
    <row r="5" spans="1:71" ht="15" customHeight="1" x14ac:dyDescent="0.35">
      <c r="A5" s="57"/>
      <c r="B5" s="3" t="s">
        <v>37</v>
      </c>
      <c r="C5" s="3"/>
      <c r="D5" s="3"/>
      <c r="E5" s="3"/>
      <c r="F5" s="3"/>
      <c r="G5" s="3"/>
      <c r="H5" s="3"/>
      <c r="I5" s="3"/>
      <c r="J5" s="3"/>
      <c r="K5" s="3"/>
      <c r="L5" s="3"/>
      <c r="M5" s="3"/>
      <c r="N5" s="3"/>
      <c r="P5" s="57"/>
      <c r="Q5" s="7"/>
      <c r="R5" s="7"/>
      <c r="S5" s="7"/>
      <c r="T5" s="7"/>
      <c r="U5" s="7"/>
      <c r="V5" s="7"/>
      <c r="W5" s="7"/>
      <c r="X5" s="7"/>
      <c r="AD5" s="57"/>
    </row>
    <row r="6" spans="1:71" ht="15" customHeight="1" x14ac:dyDescent="0.35">
      <c r="A6" s="57"/>
      <c r="B6" t="s">
        <v>38</v>
      </c>
      <c r="H6" s="7"/>
      <c r="I6" s="7"/>
      <c r="J6" s="7"/>
      <c r="K6" s="7"/>
      <c r="L6" s="7"/>
      <c r="M6" s="7"/>
      <c r="N6" s="7"/>
      <c r="P6" s="57"/>
      <c r="Q6" s="7"/>
      <c r="R6" s="7"/>
      <c r="S6" s="7"/>
      <c r="T6" s="7"/>
      <c r="U6" s="7"/>
      <c r="V6" s="7"/>
      <c r="W6" s="7"/>
      <c r="X6" s="7"/>
      <c r="AD6" s="57"/>
    </row>
    <row r="7" spans="1:71" ht="15" customHeight="1" x14ac:dyDescent="0.35">
      <c r="A7" s="57"/>
      <c r="B7" t="s">
        <v>39</v>
      </c>
      <c r="H7" s="7"/>
      <c r="I7" s="7"/>
      <c r="J7" s="7"/>
      <c r="K7" s="7"/>
      <c r="L7" s="7"/>
      <c r="M7" s="7"/>
      <c r="N7" s="7"/>
      <c r="P7" s="57"/>
      <c r="Q7" s="7"/>
      <c r="R7" s="7"/>
      <c r="S7" s="7"/>
      <c r="T7" s="7"/>
      <c r="U7" s="7"/>
      <c r="V7" s="7"/>
      <c r="W7" s="7"/>
      <c r="X7" s="7"/>
      <c r="AD7" s="57"/>
    </row>
    <row r="8" spans="1:71" ht="15" customHeight="1" x14ac:dyDescent="0.35">
      <c r="A8" s="57"/>
      <c r="B8" s="5" t="s">
        <v>40</v>
      </c>
      <c r="C8" s="5"/>
      <c r="D8" s="5"/>
      <c r="E8" s="5"/>
      <c r="F8" s="5"/>
      <c r="G8" s="5"/>
      <c r="H8" s="5"/>
      <c r="I8" s="5"/>
      <c r="J8" s="5"/>
      <c r="K8" s="5"/>
      <c r="L8" s="5"/>
      <c r="M8" s="5"/>
      <c r="N8" s="5"/>
      <c r="Q8" s="134"/>
      <c r="R8" s="7"/>
      <c r="S8" s="7"/>
      <c r="T8" s="7"/>
      <c r="U8" s="7"/>
      <c r="V8" s="7"/>
      <c r="W8" s="7"/>
      <c r="X8" s="7"/>
      <c r="AE8" s="128"/>
    </row>
    <row r="9" spans="1:71" x14ac:dyDescent="0.25">
      <c r="B9" s="7"/>
      <c r="C9" s="7"/>
      <c r="D9" s="7"/>
      <c r="E9" s="7"/>
      <c r="F9" s="7"/>
      <c r="G9" s="7"/>
      <c r="H9" s="7"/>
      <c r="Q9" s="7"/>
      <c r="R9" s="7"/>
      <c r="S9" s="7"/>
      <c r="T9" s="7"/>
      <c r="U9" s="7"/>
      <c r="V9" s="7"/>
      <c r="W9" s="7"/>
      <c r="X9" s="7"/>
      <c r="AU9" s="58" t="s">
        <v>41</v>
      </c>
    </row>
    <row r="10" spans="1:71" x14ac:dyDescent="0.25">
      <c r="B10" s="7"/>
      <c r="C10" s="7"/>
      <c r="D10" s="7"/>
      <c r="E10" s="7"/>
      <c r="Q10" s="7"/>
      <c r="R10" s="7"/>
      <c r="S10" s="7"/>
      <c r="T10" s="7"/>
      <c r="U10" s="7"/>
      <c r="V10" s="7"/>
      <c r="W10" s="7"/>
      <c r="X10" s="7"/>
    </row>
    <row r="11" spans="1:71" x14ac:dyDescent="0.25">
      <c r="B11" s="45" t="s">
        <v>27</v>
      </c>
      <c r="C11" s="21" t="str">
        <f>Summary!C12</f>
        <v>8 Lucky Secrets Variant (Name TBD)</v>
      </c>
      <c r="Q11" s="7"/>
      <c r="R11" s="7"/>
      <c r="S11" s="7"/>
      <c r="T11" s="7"/>
      <c r="U11" s="7"/>
      <c r="V11" s="7"/>
      <c r="W11" s="7"/>
      <c r="X11" s="7"/>
    </row>
    <row r="12" spans="1:71" x14ac:dyDescent="0.25">
      <c r="B12" s="59" t="s">
        <v>199</v>
      </c>
      <c r="C12" s="124" t="str">
        <f>"25c, 50c ,75c, $1, $10"</f>
        <v>25c, 50c ,75c, $1, $10</v>
      </c>
      <c r="Q12" s="7"/>
      <c r="R12" s="7"/>
      <c r="S12" s="7"/>
      <c r="T12" s="7"/>
      <c r="U12" s="7"/>
      <c r="V12" s="7"/>
      <c r="W12" s="7"/>
      <c r="X12" s="7"/>
    </row>
    <row r="13" spans="1:71" x14ac:dyDescent="0.25">
      <c r="B13" s="123" t="s">
        <v>200</v>
      </c>
      <c r="C13" s="21" t="s">
        <v>198</v>
      </c>
    </row>
    <row r="14" spans="1:71" x14ac:dyDescent="0.25">
      <c r="B14" s="123"/>
      <c r="C14" s="125"/>
      <c r="J14" s="21"/>
      <c r="T14" s="21"/>
    </row>
    <row r="15" spans="1:71" x14ac:dyDescent="0.25">
      <c r="B15" s="59" t="str">
        <f>"@DENOM:"</f>
        <v>@DENOM:</v>
      </c>
      <c r="C15" s="60">
        <v>1</v>
      </c>
      <c r="BB15" t="s">
        <v>247</v>
      </c>
      <c r="BI15" t="s">
        <v>248</v>
      </c>
      <c r="BL15" t="s">
        <v>249</v>
      </c>
      <c r="BS15" t="s">
        <v>250</v>
      </c>
    </row>
    <row r="16" spans="1:71" x14ac:dyDescent="0.25">
      <c r="B16" s="123" t="s">
        <v>195</v>
      </c>
      <c r="C16" s="47">
        <v>1</v>
      </c>
    </row>
    <row r="17" spans="2:94" x14ac:dyDescent="0.25">
      <c r="B17" s="61" t="s">
        <v>197</v>
      </c>
      <c r="C17" s="28">
        <f>1000/(C19/C18)</f>
        <v>1000</v>
      </c>
      <c r="BV17" s="62" t="s">
        <v>44</v>
      </c>
      <c r="BW17" t="str">
        <f>"{"&amp;BW19&amp;","&amp;BX19&amp;","&amp;BY19&amp;","&amp;BZ19&amp;","&amp;CA19&amp;","&amp;CB19&amp;","&amp;CC19&amp;","&amp;CD19&amp;","&amp;CE19&amp;","&amp;CF19&amp;","&amp;CG19&amp;","&amp;CH19&amp;","&amp;CI19&amp;","&amp;CJ19&amp;","&amp;CK19&amp;"}"</f>
        <v>{1,1,1,1,1,5,1,1,1,1,1,1,1,1,1}</v>
      </c>
    </row>
    <row r="18" spans="2:94" x14ac:dyDescent="0.25">
      <c r="B18" s="123" t="s">
        <v>196</v>
      </c>
      <c r="C18" s="47">
        <f>C19</f>
        <v>50</v>
      </c>
      <c r="AU18" s="390" t="s">
        <v>48</v>
      </c>
      <c r="AV18" s="390"/>
      <c r="AW18" s="390"/>
      <c r="AX18" s="390"/>
      <c r="AY18" s="390"/>
      <c r="AZ18" s="390"/>
      <c r="BV18" s="62" t="s">
        <v>45</v>
      </c>
      <c r="BW18" t="str">
        <f>"{"&amp;BW20&amp;","&amp;BX20&amp;","&amp;BY20&amp;","&amp;BZ20&amp;","&amp;CA20&amp;","&amp;CB20&amp;","&amp;CC20&amp;","&amp;CD20&amp;","&amp;CE20&amp;","&amp;CF20&amp;","&amp;CG20&amp;","&amp;CH20&amp;","&amp;CI20&amp;","&amp;CJ20&amp;","&amp;CK20&amp;"}"</f>
        <v>{1,1,1,1,1,97,1,97,1,55,5,55,5,8,8}</v>
      </c>
    </row>
    <row r="19" spans="2:94" ht="15" customHeight="1" x14ac:dyDescent="0.25">
      <c r="B19" s="61" t="s">
        <v>42</v>
      </c>
      <c r="C19" s="28">
        <v>50</v>
      </c>
      <c r="J19" s="394" t="s">
        <v>242</v>
      </c>
      <c r="K19" s="394"/>
      <c r="L19" s="394"/>
      <c r="M19" s="394"/>
      <c r="N19" s="394"/>
      <c r="O19" s="394"/>
      <c r="Q19" s="395" t="s">
        <v>46</v>
      </c>
      <c r="R19" s="395"/>
      <c r="T19" s="394" t="s">
        <v>243</v>
      </c>
      <c r="U19" s="394"/>
      <c r="V19" s="394"/>
      <c r="W19" s="394"/>
      <c r="X19" s="394"/>
      <c r="Y19" s="394"/>
      <c r="AA19" s="395" t="s">
        <v>505</v>
      </c>
      <c r="AB19" s="395"/>
      <c r="AC19" s="395"/>
      <c r="AE19" s="395" t="s">
        <v>244</v>
      </c>
      <c r="AF19" s="395"/>
      <c r="AH19" s="395" t="s">
        <v>47</v>
      </c>
      <c r="AI19" s="395"/>
      <c r="AJ19" s="395"/>
      <c r="AK19" s="226"/>
      <c r="AL19" s="395" t="s">
        <v>476</v>
      </c>
      <c r="AM19" s="395"/>
      <c r="AN19" s="226"/>
      <c r="AO19" s="395" t="s">
        <v>484</v>
      </c>
      <c r="AP19" s="395"/>
      <c r="AQ19" s="395"/>
      <c r="AR19" s="395"/>
      <c r="AS19" s="226"/>
      <c r="AU19" s="390"/>
      <c r="AV19" s="390"/>
      <c r="AW19" s="390"/>
      <c r="AX19" s="390"/>
      <c r="AY19" s="390"/>
      <c r="AZ19" s="3"/>
      <c r="BB19" s="401" t="s">
        <v>246</v>
      </c>
      <c r="BC19" s="401"/>
      <c r="BD19" s="401"/>
      <c r="BE19" s="401"/>
      <c r="BF19" s="401"/>
      <c r="BG19" s="401"/>
      <c r="BI19" s="393" t="s">
        <v>49</v>
      </c>
      <c r="BJ19" s="393"/>
      <c r="BL19" s="401" t="s">
        <v>246</v>
      </c>
      <c r="BM19" s="401"/>
      <c r="BN19" s="401"/>
      <c r="BO19" s="401"/>
      <c r="BP19" s="401"/>
      <c r="BQ19" s="401"/>
      <c r="BS19" s="393" t="s">
        <v>49</v>
      </c>
      <c r="BT19" s="393"/>
      <c r="BV19" s="62" t="s">
        <v>44</v>
      </c>
      <c r="BW19" s="62">
        <v>1</v>
      </c>
      <c r="BX19" s="62">
        <v>1</v>
      </c>
      <c r="BY19" s="62">
        <v>1</v>
      </c>
      <c r="BZ19" s="62">
        <v>1</v>
      </c>
      <c r="CA19" s="62">
        <v>1</v>
      </c>
      <c r="CB19" s="62">
        <f>COUNTA(K21:O21)</f>
        <v>5</v>
      </c>
      <c r="CC19" s="62">
        <v>1</v>
      </c>
      <c r="CD19" s="62">
        <v>1</v>
      </c>
      <c r="CE19" s="62">
        <v>1</v>
      </c>
      <c r="CF19" s="62">
        <v>1</v>
      </c>
      <c r="CG19" s="62">
        <v>1</v>
      </c>
      <c r="CH19" s="62">
        <v>1</v>
      </c>
      <c r="CI19" s="62">
        <v>1</v>
      </c>
      <c r="CJ19" s="62">
        <v>1</v>
      </c>
      <c r="CK19" s="62">
        <v>1</v>
      </c>
    </row>
    <row r="20" spans="2:94" ht="15" customHeight="1" x14ac:dyDescent="0.25">
      <c r="B20" s="45" t="s">
        <v>43</v>
      </c>
      <c r="C20" s="49">
        <f>C19*C17</f>
        <v>50000</v>
      </c>
      <c r="J20" s="17" t="s">
        <v>52</v>
      </c>
      <c r="K20" s="396" t="s">
        <v>53</v>
      </c>
      <c r="L20" s="396"/>
      <c r="M20" s="396"/>
      <c r="N20" s="396"/>
      <c r="O20" s="396"/>
      <c r="Q20" s="390" t="s">
        <v>54</v>
      </c>
      <c r="R20" s="390"/>
      <c r="T20" s="116" t="s">
        <v>52</v>
      </c>
      <c r="U20" s="396" t="s">
        <v>53</v>
      </c>
      <c r="V20" s="396"/>
      <c r="W20" s="396"/>
      <c r="X20" s="396"/>
      <c r="Y20" s="396"/>
      <c r="AA20" s="213" t="s">
        <v>17</v>
      </c>
      <c r="AB20" s="390" t="s">
        <v>507</v>
      </c>
      <c r="AC20" s="390"/>
      <c r="AE20" s="390" t="s">
        <v>245</v>
      </c>
      <c r="AF20" s="390"/>
      <c r="AH20" s="19" t="s">
        <v>239</v>
      </c>
      <c r="AI20" s="390" t="s">
        <v>55</v>
      </c>
      <c r="AJ20" s="390"/>
      <c r="AK20" s="66"/>
      <c r="AL20" s="66" t="s">
        <v>480</v>
      </c>
      <c r="AM20" s="66" t="s">
        <v>478</v>
      </c>
      <c r="AN20" s="66"/>
      <c r="AO20" s="66"/>
      <c r="AP20" s="66"/>
      <c r="AQ20" s="66"/>
      <c r="AR20" s="66"/>
      <c r="AS20" s="66"/>
      <c r="AU20" s="76" t="s">
        <v>56</v>
      </c>
      <c r="AV20" s="76" t="s">
        <v>50</v>
      </c>
      <c r="AW20" s="76"/>
      <c r="AX20" s="398" t="s">
        <v>204</v>
      </c>
      <c r="AY20" s="398"/>
      <c r="AZ20" s="76"/>
      <c r="BB20" s="64" t="s">
        <v>52</v>
      </c>
      <c r="BC20" s="400" t="s">
        <v>53</v>
      </c>
      <c r="BD20" s="400"/>
      <c r="BE20" s="400"/>
      <c r="BF20" s="400"/>
      <c r="BG20" s="400"/>
      <c r="BI20" s="65" t="s">
        <v>57</v>
      </c>
      <c r="BJ20" s="65" t="s">
        <v>58</v>
      </c>
      <c r="BL20" s="117" t="s">
        <v>52</v>
      </c>
      <c r="BM20" s="400" t="s">
        <v>53</v>
      </c>
      <c r="BN20" s="400"/>
      <c r="BO20" s="400"/>
      <c r="BP20" s="400"/>
      <c r="BQ20" s="400"/>
      <c r="BS20" s="65" t="s">
        <v>57</v>
      </c>
      <c r="BT20" s="65" t="s">
        <v>58</v>
      </c>
      <c r="BV20" s="62" t="s">
        <v>45</v>
      </c>
      <c r="BW20" s="62">
        <f t="shared" ref="BW20:CK20" si="0">COUNTA(BW22:BW1048576)</f>
        <v>1</v>
      </c>
      <c r="BX20" s="62">
        <f t="shared" si="0"/>
        <v>1</v>
      </c>
      <c r="BY20" s="62">
        <f t="shared" si="0"/>
        <v>1</v>
      </c>
      <c r="BZ20" s="62">
        <f t="shared" si="0"/>
        <v>1</v>
      </c>
      <c r="CA20" s="62">
        <f t="shared" si="0"/>
        <v>1</v>
      </c>
      <c r="CB20" s="62">
        <f t="shared" si="0"/>
        <v>97</v>
      </c>
      <c r="CC20" s="62">
        <f t="shared" si="0"/>
        <v>1</v>
      </c>
      <c r="CD20" s="62">
        <f>COUNTA(CD22:CD1048576)</f>
        <v>97</v>
      </c>
      <c r="CE20" s="62">
        <f t="shared" si="0"/>
        <v>1</v>
      </c>
      <c r="CF20" s="62">
        <f>COUNTA(CF22:CF1048576)</f>
        <v>55</v>
      </c>
      <c r="CG20" s="62">
        <f>COUNTA(CG22:CG1048576)</f>
        <v>5</v>
      </c>
      <c r="CH20" s="62">
        <f>COUNTA(CH22:CH1048576)</f>
        <v>55</v>
      </c>
      <c r="CI20" s="62">
        <f t="shared" si="0"/>
        <v>5</v>
      </c>
      <c r="CJ20" s="62">
        <f t="shared" si="0"/>
        <v>8</v>
      </c>
      <c r="CK20" s="62">
        <f t="shared" si="0"/>
        <v>8</v>
      </c>
    </row>
    <row r="21" spans="2:94" x14ac:dyDescent="0.25">
      <c r="B21" s="45"/>
      <c r="C21" s="179"/>
      <c r="J21" s="66" t="s">
        <v>66</v>
      </c>
      <c r="K21" s="66" t="s">
        <v>61</v>
      </c>
      <c r="L21" s="66" t="s">
        <v>62</v>
      </c>
      <c r="M21" s="66" t="s">
        <v>63</v>
      </c>
      <c r="N21" s="66" t="s">
        <v>64</v>
      </c>
      <c r="O21" s="66" t="s">
        <v>65</v>
      </c>
      <c r="Q21" s="33" t="s">
        <v>67</v>
      </c>
      <c r="R21" s="33" t="s">
        <v>68</v>
      </c>
      <c r="T21" s="66" t="s">
        <v>66</v>
      </c>
      <c r="U21" s="66" t="s">
        <v>61</v>
      </c>
      <c r="V21" s="66" t="s">
        <v>62</v>
      </c>
      <c r="W21" s="66" t="s">
        <v>63</v>
      </c>
      <c r="X21" s="66" t="s">
        <v>64</v>
      </c>
      <c r="Y21" s="66" t="s">
        <v>65</v>
      </c>
      <c r="AA21" s="66" t="s">
        <v>508</v>
      </c>
      <c r="AB21" s="402" t="s">
        <v>510</v>
      </c>
      <c r="AC21" s="402"/>
      <c r="AE21" s="33" t="s">
        <v>67</v>
      </c>
      <c r="AF21" s="33" t="s">
        <v>68</v>
      </c>
      <c r="AH21" s="33" t="s">
        <v>240</v>
      </c>
      <c r="AI21" s="33" t="s">
        <v>68</v>
      </c>
      <c r="AJ21" s="32" t="s">
        <v>69</v>
      </c>
      <c r="AK21" s="66"/>
      <c r="AL21" s="33" t="s">
        <v>479</v>
      </c>
      <c r="AM21" s="33" t="s">
        <v>477</v>
      </c>
      <c r="AN21" s="66"/>
      <c r="AO21" s="211" t="s">
        <v>481</v>
      </c>
      <c r="AP21" s="211" t="s">
        <v>485</v>
      </c>
      <c r="AQ21" s="211" t="s">
        <v>68</v>
      </c>
      <c r="AR21" s="211" t="s">
        <v>494</v>
      </c>
      <c r="AS21" s="66"/>
      <c r="AU21" s="68" t="s">
        <v>70</v>
      </c>
      <c r="AV21" s="67" t="s">
        <v>59</v>
      </c>
      <c r="AW21" s="67" t="s">
        <v>60</v>
      </c>
      <c r="AX21" s="67" t="s">
        <v>15</v>
      </c>
      <c r="AY21" s="67" t="s">
        <v>202</v>
      </c>
      <c r="AZ21" s="67" t="s">
        <v>194</v>
      </c>
      <c r="BB21" s="68" t="s">
        <v>66</v>
      </c>
      <c r="BC21" s="68" t="s">
        <v>61</v>
      </c>
      <c r="BD21" s="68" t="s">
        <v>62</v>
      </c>
      <c r="BE21" s="68" t="s">
        <v>63</v>
      </c>
      <c r="BF21" s="68" t="s">
        <v>64</v>
      </c>
      <c r="BG21" s="68" t="s">
        <v>65</v>
      </c>
      <c r="BI21" s="69">
        <v>5</v>
      </c>
      <c r="BJ21" s="70">
        <f>R22</f>
        <v>2500</v>
      </c>
      <c r="BL21" s="68" t="s">
        <v>66</v>
      </c>
      <c r="BM21" s="68" t="s">
        <v>61</v>
      </c>
      <c r="BN21" s="68" t="s">
        <v>62</v>
      </c>
      <c r="BO21" s="68" t="s">
        <v>63</v>
      </c>
      <c r="BP21" s="68" t="s">
        <v>64</v>
      </c>
      <c r="BQ21" s="68" t="s">
        <v>65</v>
      </c>
      <c r="BS21" s="115">
        <v>5</v>
      </c>
      <c r="BT21" s="70">
        <f>AF22</f>
        <v>2500</v>
      </c>
      <c r="BW21" s="58" t="s">
        <v>71</v>
      </c>
      <c r="BX21" s="58" t="s">
        <v>72</v>
      </c>
      <c r="BY21" s="58" t="s">
        <v>73</v>
      </c>
      <c r="BZ21" s="58" t="s">
        <v>74</v>
      </c>
      <c r="CA21" s="58" t="s">
        <v>75</v>
      </c>
      <c r="CB21" s="58" t="s">
        <v>76</v>
      </c>
      <c r="CC21" s="58" t="s">
        <v>77</v>
      </c>
      <c r="CD21" s="58" t="s">
        <v>78</v>
      </c>
      <c r="CE21" s="58" t="s">
        <v>79</v>
      </c>
      <c r="CF21" s="58" t="s">
        <v>80</v>
      </c>
      <c r="CG21" s="71" t="s">
        <v>81</v>
      </c>
      <c r="CH21" s="58" t="s">
        <v>82</v>
      </c>
      <c r="CI21" s="58" t="s">
        <v>83</v>
      </c>
      <c r="CJ21" s="71" t="s">
        <v>84</v>
      </c>
      <c r="CK21" s="58" t="s">
        <v>85</v>
      </c>
      <c r="CL21" s="72"/>
      <c r="CM21" s="72"/>
      <c r="CN21" s="72"/>
      <c r="CO21" s="72"/>
      <c r="CP21" s="72"/>
    </row>
    <row r="22" spans="2:94" ht="30" x14ac:dyDescent="0.25">
      <c r="J22" s="73" t="s">
        <v>86</v>
      </c>
      <c r="K22" s="73">
        <f>K120</f>
        <v>9</v>
      </c>
      <c r="L22" s="73">
        <f t="shared" ref="L22:O22" si="1">L120</f>
        <v>9</v>
      </c>
      <c r="M22" s="73">
        <f t="shared" si="1"/>
        <v>9</v>
      </c>
      <c r="N22" s="73">
        <f t="shared" si="1"/>
        <v>9</v>
      </c>
      <c r="O22" s="73" t="str">
        <f t="shared" si="1"/>
        <v>M4</v>
      </c>
      <c r="Q22" s="38" t="str">
        <f>'Base(Manual)'!L25</f>
        <v>5 WILD</v>
      </c>
      <c r="R22" s="74">
        <v>2500</v>
      </c>
      <c r="T22" s="73" t="s">
        <v>86</v>
      </c>
      <c r="U22" s="73">
        <f>U120</f>
        <v>9</v>
      </c>
      <c r="V22" s="73">
        <f t="shared" ref="V22:Y22" si="2">V120</f>
        <v>9</v>
      </c>
      <c r="W22" s="73">
        <f t="shared" si="2"/>
        <v>9</v>
      </c>
      <c r="X22" s="73" t="str">
        <f t="shared" si="2"/>
        <v>WILD</v>
      </c>
      <c r="Y22" s="73" t="str">
        <f t="shared" si="2"/>
        <v>M4</v>
      </c>
      <c r="AA22" s="238" t="s">
        <v>506</v>
      </c>
      <c r="AB22" s="238" t="s">
        <v>401</v>
      </c>
      <c r="AC22" s="238" t="s">
        <v>402</v>
      </c>
      <c r="AE22" s="140" t="str">
        <f t="shared" ref="AE22:AE36" si="3">Q22</f>
        <v>5 WILD</v>
      </c>
      <c r="AF22" s="135">
        <f t="shared" ref="AF22:AF36" si="4">R22</f>
        <v>2500</v>
      </c>
      <c r="AH22" s="38">
        <v>1</v>
      </c>
      <c r="AI22" s="74">
        <v>25</v>
      </c>
      <c r="AJ22" s="75">
        <v>1</v>
      </c>
      <c r="AK22" s="87"/>
      <c r="AL22" s="210">
        <v>1</v>
      </c>
      <c r="AM22" s="79">
        <v>11</v>
      </c>
      <c r="AN22" s="87"/>
      <c r="AO22" s="87">
        <v>1</v>
      </c>
      <c r="AP22" s="74" t="s">
        <v>212</v>
      </c>
      <c r="AQ22" s="74">
        <v>10000</v>
      </c>
      <c r="AR22" s="232">
        <v>1.4999999999999999E-2</v>
      </c>
      <c r="AS22" s="87"/>
      <c r="AU22" s="154">
        <v>0</v>
      </c>
      <c r="AV22" s="154" t="s">
        <v>88</v>
      </c>
      <c r="AW22" s="154" t="s">
        <v>287</v>
      </c>
      <c r="AX22" s="154" t="s">
        <v>203</v>
      </c>
      <c r="AY22" s="154" t="s">
        <v>203</v>
      </c>
      <c r="AZ22" s="155" t="s">
        <v>624</v>
      </c>
      <c r="BB22" s="65">
        <v>0</v>
      </c>
      <c r="BC22" s="119">
        <v>10</v>
      </c>
      <c r="BD22" s="119">
        <v>10</v>
      </c>
      <c r="BE22" s="119">
        <v>10</v>
      </c>
      <c r="BF22" s="119">
        <v>10</v>
      </c>
      <c r="BG22" s="119">
        <v>4</v>
      </c>
      <c r="BI22" s="76">
        <v>4</v>
      </c>
      <c r="BJ22" s="77">
        <f>R23</f>
        <v>750</v>
      </c>
      <c r="BL22" s="65">
        <v>0</v>
      </c>
      <c r="BM22" s="119">
        <v>10</v>
      </c>
      <c r="BN22" s="119">
        <v>10</v>
      </c>
      <c r="BO22" s="119">
        <v>10</v>
      </c>
      <c r="BP22" s="119">
        <v>0</v>
      </c>
      <c r="BQ22" s="119">
        <v>4</v>
      </c>
      <c r="BS22" s="76">
        <v>4</v>
      </c>
      <c r="BT22" s="77">
        <f>AF23</f>
        <v>750</v>
      </c>
      <c r="BW22">
        <f>C19</f>
        <v>50</v>
      </c>
      <c r="BX22" s="62">
        <f>C17</f>
        <v>1000</v>
      </c>
      <c r="BY22" s="62">
        <f>C19</f>
        <v>50</v>
      </c>
      <c r="BZ22" s="62">
        <v>1</v>
      </c>
      <c r="CA22" s="62">
        <v>1</v>
      </c>
      <c r="CB22" s="78" t="str">
        <f>BC22&amp;" "&amp;BD22&amp;" "&amp;BE22&amp;" "&amp;BF22&amp;" "&amp;BG22</f>
        <v>10 10 10 10 4</v>
      </c>
      <c r="CC22" s="78" t="s">
        <v>87</v>
      </c>
      <c r="CD22" s="78" t="str">
        <f>BM22&amp;" "&amp;BN22&amp;" "&amp;BO22&amp;" "&amp;BP22&amp;" "&amp;BQ22</f>
        <v>10 10 10 0 4</v>
      </c>
      <c r="CE22" s="78" t="s">
        <v>87</v>
      </c>
      <c r="CF22" s="138">
        <f t="shared" ref="CF22:CF26" si="5">BJ21</f>
        <v>2500</v>
      </c>
      <c r="CG22" s="138">
        <f>BJ80</f>
        <v>10</v>
      </c>
      <c r="CH22" s="138">
        <f>BT21</f>
        <v>2500</v>
      </c>
      <c r="CI22" s="138">
        <f>BT80</f>
        <v>10</v>
      </c>
      <c r="CJ22" s="138">
        <f t="shared" ref="CJ22:CJ29" si="6">AI22</f>
        <v>25</v>
      </c>
      <c r="CK22" s="138">
        <f t="shared" ref="CK22:CK29" si="7">AJ22</f>
        <v>1</v>
      </c>
      <c r="CM22" s="78"/>
    </row>
    <row r="23" spans="2:94" x14ac:dyDescent="0.25">
      <c r="B23" s="110" t="s">
        <v>241</v>
      </c>
      <c r="C23" s="82"/>
      <c r="D23" s="82"/>
      <c r="E23" s="82"/>
      <c r="F23" s="82"/>
      <c r="G23" s="82"/>
      <c r="H23" s="82"/>
      <c r="J23" s="38">
        <v>0</v>
      </c>
      <c r="K23" s="141">
        <f t="shared" ref="K23:K54" si="8">VLOOKUP(BC22,$AU$22:$AW$52,3,FALSE)</f>
        <v>9</v>
      </c>
      <c r="L23" s="141">
        <f t="shared" ref="L23:L54" si="9">VLOOKUP(BD22,$AU$22:$AW$52,3,FALSE)</f>
        <v>9</v>
      </c>
      <c r="M23" s="141">
        <f t="shared" ref="M23:M54" si="10">VLOOKUP(BE22,$AU$22:$AW$52,3,FALSE)</f>
        <v>9</v>
      </c>
      <c r="N23" s="141">
        <f t="shared" ref="N23:N54" si="11">VLOOKUP(BF22,$AU$22:$AW$52,3,FALSE)</f>
        <v>9</v>
      </c>
      <c r="O23" s="141" t="str">
        <f t="shared" ref="O23:O54" si="12">VLOOKUP(BG22,$AU$22:$AW$52,3,FALSE)</f>
        <v>M4</v>
      </c>
      <c r="Q23" s="38" t="str">
        <f>'Base(Manual)'!L26</f>
        <v>4 WILD</v>
      </c>
      <c r="R23" s="74">
        <v>750</v>
      </c>
      <c r="T23" s="113">
        <v>0</v>
      </c>
      <c r="U23" s="141">
        <f t="shared" ref="U23:U54" si="13">VLOOKUP(BM22,$AU$22:$AW$52,3,FALSE)</f>
        <v>9</v>
      </c>
      <c r="V23" s="141">
        <f t="shared" ref="V23:V54" si="14">VLOOKUP(BN22,$AU$22:$AW$52,3,FALSE)</f>
        <v>9</v>
      </c>
      <c r="W23" s="141">
        <f t="shared" ref="W23:W54" si="15">VLOOKUP(BO22,$AU$22:$AW$52,3,FALSE)</f>
        <v>9</v>
      </c>
      <c r="X23" s="141" t="str">
        <f t="shared" ref="X23:X54" si="16">VLOOKUP(BP22,$AU$22:$AW$52,3,FALSE)</f>
        <v>WILD</v>
      </c>
      <c r="Y23" s="141" t="str">
        <f t="shared" ref="Y23:Y54" si="17">VLOOKUP(BQ22,$AU$22:$AW$52,3,FALSE)</f>
        <v>M4</v>
      </c>
      <c r="AA23" s="135">
        <v>5</v>
      </c>
      <c r="AB23" s="243">
        <v>20</v>
      </c>
      <c r="AC23" s="243">
        <v>20</v>
      </c>
      <c r="AE23" s="145" t="str">
        <f t="shared" si="3"/>
        <v>4 WILD</v>
      </c>
      <c r="AF23" s="135">
        <f t="shared" si="4"/>
        <v>750</v>
      </c>
      <c r="AH23" s="38">
        <v>2</v>
      </c>
      <c r="AI23" s="74">
        <v>50</v>
      </c>
      <c r="AJ23" s="74">
        <v>1</v>
      </c>
      <c r="AK23" s="87"/>
      <c r="AL23" s="210">
        <v>2</v>
      </c>
      <c r="AM23" s="79">
        <v>10</v>
      </c>
      <c r="AN23" s="87"/>
      <c r="AO23" s="87">
        <v>2</v>
      </c>
      <c r="AP23" s="74" t="s">
        <v>211</v>
      </c>
      <c r="AQ23" s="74">
        <v>5000</v>
      </c>
      <c r="AR23" s="232">
        <v>1.2E-2</v>
      </c>
      <c r="AS23" s="87"/>
      <c r="AU23" s="127">
        <v>1</v>
      </c>
      <c r="AV23" s="127" t="s">
        <v>92</v>
      </c>
      <c r="AW23" s="127" t="s">
        <v>228</v>
      </c>
      <c r="AX23" s="127" t="s">
        <v>203</v>
      </c>
      <c r="AY23" s="126" t="s">
        <v>203</v>
      </c>
      <c r="AZ23" t="s">
        <v>205</v>
      </c>
      <c r="BB23" s="65">
        <v>1</v>
      </c>
      <c r="BC23" s="119">
        <v>5</v>
      </c>
      <c r="BD23" s="119">
        <v>7</v>
      </c>
      <c r="BE23" s="119">
        <v>1</v>
      </c>
      <c r="BF23" s="119">
        <v>9</v>
      </c>
      <c r="BG23" s="119">
        <v>10</v>
      </c>
      <c r="BI23" s="76">
        <v>3</v>
      </c>
      <c r="BJ23" s="77">
        <f>R24</f>
        <v>500</v>
      </c>
      <c r="BL23" s="65">
        <v>1</v>
      </c>
      <c r="BM23" s="119">
        <v>5</v>
      </c>
      <c r="BN23" s="119">
        <v>2</v>
      </c>
      <c r="BO23" s="119">
        <v>1</v>
      </c>
      <c r="BP23" s="119">
        <v>9</v>
      </c>
      <c r="BQ23" s="119">
        <v>10</v>
      </c>
      <c r="BS23" s="76">
        <v>3</v>
      </c>
      <c r="BT23" s="77">
        <f>AF24</f>
        <v>500</v>
      </c>
      <c r="BW23" s="62"/>
      <c r="BX23" s="62"/>
      <c r="BY23" s="62"/>
      <c r="BZ23" s="62"/>
      <c r="CA23" s="62"/>
      <c r="CB23" s="78" t="str">
        <f t="shared" ref="CB23:CB86" si="18">BC23&amp;" "&amp;BD23&amp;" "&amp;BE23&amp;" "&amp;BF23&amp;" "&amp;BG23</f>
        <v>5 7 1 9 10</v>
      </c>
      <c r="CC23" s="78"/>
      <c r="CD23" s="78" t="str">
        <f t="shared" ref="CD23:CD86" si="19">BM23&amp;" "&amp;BN23&amp;" "&amp;BO23&amp;" "&amp;BP23&amp;" "&amp;BQ23</f>
        <v>5 2 1 9 10</v>
      </c>
      <c r="CE23" s="78"/>
      <c r="CF23" s="138">
        <f t="shared" si="5"/>
        <v>750</v>
      </c>
      <c r="CG23" s="78">
        <f>BJ81</f>
        <v>5</v>
      </c>
      <c r="CH23" s="138">
        <f t="shared" ref="CH23:CH26" si="20">BT22</f>
        <v>750</v>
      </c>
      <c r="CI23" s="138">
        <f t="shared" ref="CI23:CI26" si="21">BT81</f>
        <v>5</v>
      </c>
      <c r="CJ23" s="138">
        <f t="shared" si="6"/>
        <v>50</v>
      </c>
      <c r="CK23" s="138">
        <f t="shared" si="7"/>
        <v>1</v>
      </c>
    </row>
    <row r="24" spans="2:94" x14ac:dyDescent="0.25">
      <c r="B24" s="390" t="s">
        <v>50</v>
      </c>
      <c r="C24" s="390"/>
      <c r="D24" s="390" t="s">
        <v>51</v>
      </c>
      <c r="E24" s="390"/>
      <c r="F24" s="390"/>
      <c r="G24" s="390"/>
      <c r="H24" s="390"/>
      <c r="J24" s="38">
        <v>1</v>
      </c>
      <c r="K24" s="141" t="str">
        <f t="shared" si="8"/>
        <v>A</v>
      </c>
      <c r="L24" s="141" t="str">
        <f t="shared" si="9"/>
        <v>Q</v>
      </c>
      <c r="M24" s="141" t="str">
        <f t="shared" si="10"/>
        <v>M1</v>
      </c>
      <c r="N24" s="141">
        <f t="shared" si="11"/>
        <v>10</v>
      </c>
      <c r="O24" s="141">
        <f t="shared" si="12"/>
        <v>9</v>
      </c>
      <c r="Q24" s="38" t="str">
        <f>'Base(Manual)'!L27</f>
        <v>3 WILD</v>
      </c>
      <c r="R24" s="74">
        <v>500</v>
      </c>
      <c r="T24" s="113">
        <v>1</v>
      </c>
      <c r="U24" s="141" t="str">
        <f t="shared" si="13"/>
        <v>A</v>
      </c>
      <c r="V24" s="141" t="str">
        <f t="shared" si="14"/>
        <v>M2</v>
      </c>
      <c r="W24" s="141" t="str">
        <f t="shared" si="15"/>
        <v>M1</v>
      </c>
      <c r="X24" s="141">
        <f t="shared" si="16"/>
        <v>10</v>
      </c>
      <c r="Y24" s="141">
        <f t="shared" si="17"/>
        <v>9</v>
      </c>
      <c r="AA24" s="135">
        <v>4</v>
      </c>
      <c r="AB24" s="243">
        <v>10</v>
      </c>
      <c r="AC24" s="243">
        <v>10</v>
      </c>
      <c r="AE24" s="145" t="str">
        <f t="shared" si="3"/>
        <v>3 WILD</v>
      </c>
      <c r="AF24" s="135">
        <f t="shared" si="4"/>
        <v>500</v>
      </c>
      <c r="AH24" s="38">
        <v>3</v>
      </c>
      <c r="AI24" s="74">
        <v>75</v>
      </c>
      <c r="AJ24" s="74">
        <v>1</v>
      </c>
      <c r="AK24" s="87"/>
      <c r="AL24" s="210">
        <v>3</v>
      </c>
      <c r="AM24" s="79">
        <v>7</v>
      </c>
      <c r="AN24" s="87"/>
      <c r="AO24" s="87">
        <v>3</v>
      </c>
      <c r="AP24" s="74" t="s">
        <v>210</v>
      </c>
      <c r="AQ24" s="74">
        <v>750</v>
      </c>
      <c r="AR24" s="232">
        <v>1.0200000000000001E-2</v>
      </c>
      <c r="AS24" s="87"/>
      <c r="AU24" s="127">
        <v>2</v>
      </c>
      <c r="AV24" s="127" t="s">
        <v>90</v>
      </c>
      <c r="AW24" s="127" t="s">
        <v>229</v>
      </c>
      <c r="AX24" s="127" t="s">
        <v>203</v>
      </c>
      <c r="AY24" s="126" t="s">
        <v>203</v>
      </c>
      <c r="AZ24" t="s">
        <v>206</v>
      </c>
      <c r="BB24" s="65">
        <v>2</v>
      </c>
      <c r="BC24" s="119">
        <v>5</v>
      </c>
      <c r="BD24" s="119">
        <v>2</v>
      </c>
      <c r="BE24" s="119">
        <v>5</v>
      </c>
      <c r="BF24" s="119">
        <v>1</v>
      </c>
      <c r="BG24" s="119">
        <v>10</v>
      </c>
      <c r="BI24" s="76">
        <v>2</v>
      </c>
      <c r="BJ24" s="76">
        <v>0</v>
      </c>
      <c r="BL24" s="65">
        <v>2</v>
      </c>
      <c r="BM24" s="119">
        <v>5</v>
      </c>
      <c r="BN24" s="119">
        <v>2</v>
      </c>
      <c r="BO24" s="119">
        <v>4</v>
      </c>
      <c r="BP24" s="119">
        <v>5</v>
      </c>
      <c r="BQ24" s="119">
        <v>10</v>
      </c>
      <c r="BS24" s="76">
        <v>2</v>
      </c>
      <c r="BT24" s="76">
        <v>0</v>
      </c>
      <c r="BW24" s="62"/>
      <c r="BX24" s="62"/>
      <c r="BY24" s="62"/>
      <c r="BZ24" s="62"/>
      <c r="CA24" s="62"/>
      <c r="CB24" s="78" t="str">
        <f t="shared" si="18"/>
        <v>5 2 5 1 10</v>
      </c>
      <c r="CC24" s="78"/>
      <c r="CD24" s="78" t="str">
        <f t="shared" si="19"/>
        <v>5 2 4 5 10</v>
      </c>
      <c r="CE24" s="78"/>
      <c r="CF24" s="138">
        <f t="shared" si="5"/>
        <v>500</v>
      </c>
      <c r="CG24" s="78">
        <f>BJ82</f>
        <v>1</v>
      </c>
      <c r="CH24" s="138">
        <f t="shared" si="20"/>
        <v>500</v>
      </c>
      <c r="CI24" s="138">
        <f t="shared" si="21"/>
        <v>1</v>
      </c>
      <c r="CJ24" s="138">
        <f t="shared" si="6"/>
        <v>75</v>
      </c>
      <c r="CK24" s="138">
        <f t="shared" si="7"/>
        <v>1</v>
      </c>
    </row>
    <row r="25" spans="2:94" x14ac:dyDescent="0.25">
      <c r="B25" s="33" t="s">
        <v>59</v>
      </c>
      <c r="C25" s="33" t="s">
        <v>60</v>
      </c>
      <c r="D25" s="33" t="s">
        <v>61</v>
      </c>
      <c r="E25" s="33" t="s">
        <v>62</v>
      </c>
      <c r="F25" s="33" t="s">
        <v>63</v>
      </c>
      <c r="G25" s="33" t="s">
        <v>64</v>
      </c>
      <c r="H25" s="33" t="s">
        <v>65</v>
      </c>
      <c r="J25" s="38">
        <v>2</v>
      </c>
      <c r="K25" s="141" t="str">
        <f t="shared" si="8"/>
        <v>A</v>
      </c>
      <c r="L25" s="141" t="str">
        <f t="shared" si="9"/>
        <v>M2</v>
      </c>
      <c r="M25" s="141" t="str">
        <f t="shared" si="10"/>
        <v>A</v>
      </c>
      <c r="N25" s="141" t="str">
        <f t="shared" si="11"/>
        <v>M1</v>
      </c>
      <c r="O25" s="141">
        <f t="shared" si="12"/>
        <v>9</v>
      </c>
      <c r="Q25" s="38" t="str">
        <f>'Base(Manual)'!L28</f>
        <v>5 M1</v>
      </c>
      <c r="R25" s="74">
        <v>400</v>
      </c>
      <c r="T25" s="113">
        <v>2</v>
      </c>
      <c r="U25" s="141" t="str">
        <f t="shared" si="13"/>
        <v>A</v>
      </c>
      <c r="V25" s="141" t="str">
        <f t="shared" si="14"/>
        <v>M2</v>
      </c>
      <c r="W25" s="141" t="str">
        <f t="shared" si="15"/>
        <v>M4</v>
      </c>
      <c r="X25" s="141" t="str">
        <f t="shared" si="16"/>
        <v>A</v>
      </c>
      <c r="Y25" s="141">
        <f t="shared" si="17"/>
        <v>9</v>
      </c>
      <c r="AA25" s="136">
        <v>3</v>
      </c>
      <c r="AB25" s="244">
        <v>5</v>
      </c>
      <c r="AC25" s="244">
        <v>5</v>
      </c>
      <c r="AE25" s="113" t="str">
        <f t="shared" si="3"/>
        <v>5 M1</v>
      </c>
      <c r="AF25" s="135">
        <f t="shared" si="4"/>
        <v>400</v>
      </c>
      <c r="AH25" s="113">
        <v>4</v>
      </c>
      <c r="AI25" s="74">
        <v>100</v>
      </c>
      <c r="AJ25" s="79">
        <v>1</v>
      </c>
      <c r="AK25" s="175"/>
      <c r="AL25" s="210">
        <v>4</v>
      </c>
      <c r="AM25" s="79">
        <v>6</v>
      </c>
      <c r="AN25" s="175"/>
      <c r="AO25" s="211">
        <v>4</v>
      </c>
      <c r="AP25" s="28" t="s">
        <v>209</v>
      </c>
      <c r="AQ25" s="28">
        <v>250</v>
      </c>
      <c r="AR25" s="233">
        <v>1.01E-2</v>
      </c>
      <c r="AS25" s="175"/>
      <c r="AU25" s="127">
        <v>3</v>
      </c>
      <c r="AV25" s="127" t="s">
        <v>96</v>
      </c>
      <c r="AW25" s="127" t="s">
        <v>230</v>
      </c>
      <c r="AX25" s="127" t="s">
        <v>203</v>
      </c>
      <c r="AY25" s="126" t="s">
        <v>203</v>
      </c>
      <c r="AZ25" t="s">
        <v>207</v>
      </c>
      <c r="BB25" s="65">
        <v>3</v>
      </c>
      <c r="BC25" s="119">
        <v>5</v>
      </c>
      <c r="BD25" s="119">
        <v>5</v>
      </c>
      <c r="BE25" s="119">
        <v>6</v>
      </c>
      <c r="BF25" s="119">
        <v>9</v>
      </c>
      <c r="BG25" s="119">
        <v>6</v>
      </c>
      <c r="BI25" s="76">
        <v>1</v>
      </c>
      <c r="BJ25" s="76">
        <v>0</v>
      </c>
      <c r="BL25" s="65">
        <v>3</v>
      </c>
      <c r="BM25" s="119">
        <v>5</v>
      </c>
      <c r="BN25" s="119">
        <v>5</v>
      </c>
      <c r="BO25" s="119">
        <v>6</v>
      </c>
      <c r="BP25" s="119">
        <v>9</v>
      </c>
      <c r="BQ25" s="119">
        <v>6</v>
      </c>
      <c r="BS25" s="76">
        <v>1</v>
      </c>
      <c r="BT25" s="76">
        <v>0</v>
      </c>
      <c r="BW25" s="62"/>
      <c r="BX25" s="62"/>
      <c r="BY25" s="62"/>
      <c r="BZ25" s="62"/>
      <c r="CA25" s="62"/>
      <c r="CB25" s="78" t="str">
        <f t="shared" si="18"/>
        <v>5 5 6 9 6</v>
      </c>
      <c r="CC25" s="78"/>
      <c r="CD25" s="78" t="str">
        <f t="shared" si="19"/>
        <v>5 5 6 9 6</v>
      </c>
      <c r="CE25" s="78"/>
      <c r="CF25" s="138">
        <f t="shared" si="5"/>
        <v>0</v>
      </c>
      <c r="CG25" s="78">
        <f>BJ83</f>
        <v>0</v>
      </c>
      <c r="CH25" s="138">
        <f t="shared" si="20"/>
        <v>0</v>
      </c>
      <c r="CI25" s="138">
        <f t="shared" si="21"/>
        <v>0</v>
      </c>
      <c r="CJ25" s="138">
        <f t="shared" si="6"/>
        <v>100</v>
      </c>
      <c r="CK25" s="138">
        <f t="shared" si="7"/>
        <v>1</v>
      </c>
    </row>
    <row r="26" spans="2:94" x14ac:dyDescent="0.25">
      <c r="B26" s="38" t="str">
        <f t="shared" ref="B26" si="22">AV22</f>
        <v>WILD1</v>
      </c>
      <c r="C26" s="46" t="str">
        <f t="shared" ref="C26" si="23">AW22</f>
        <v>WILD</v>
      </c>
      <c r="D26" s="46">
        <f>COUNTIF(K$23:K$119,$C26)</f>
        <v>1</v>
      </c>
      <c r="E26" s="46">
        <f>COUNTIF(L$23:L$119,$C26)</f>
        <v>1</v>
      </c>
      <c r="F26" s="46">
        <f>COUNTIF(M$23:M$119,$C26)</f>
        <v>2</v>
      </c>
      <c r="G26" s="46">
        <f t="shared" ref="G26" si="24">COUNTIF(N$23:N$119,$C26)</f>
        <v>1</v>
      </c>
      <c r="H26" s="46">
        <f t="shared" ref="H26" si="25">COUNTIF(O$23:O$119,$C26)</f>
        <v>1</v>
      </c>
      <c r="J26" s="38">
        <v>3</v>
      </c>
      <c r="K26" s="141" t="str">
        <f t="shared" si="8"/>
        <v>A</v>
      </c>
      <c r="L26" s="141" t="str">
        <f t="shared" si="9"/>
        <v>A</v>
      </c>
      <c r="M26" s="141" t="str">
        <f t="shared" si="10"/>
        <v>K</v>
      </c>
      <c r="N26" s="141">
        <f t="shared" si="11"/>
        <v>10</v>
      </c>
      <c r="O26" s="141" t="str">
        <f t="shared" si="12"/>
        <v>K</v>
      </c>
      <c r="Q26" s="38" t="str">
        <f>'Base(Manual)'!L29</f>
        <v>4 M1</v>
      </c>
      <c r="R26" s="74">
        <v>200</v>
      </c>
      <c r="T26" s="113">
        <v>3</v>
      </c>
      <c r="U26" s="141" t="str">
        <f t="shared" si="13"/>
        <v>A</v>
      </c>
      <c r="V26" s="141" t="str">
        <f t="shared" si="14"/>
        <v>A</v>
      </c>
      <c r="W26" s="141" t="str">
        <f t="shared" si="15"/>
        <v>K</v>
      </c>
      <c r="X26" s="141">
        <f t="shared" si="16"/>
        <v>10</v>
      </c>
      <c r="Y26" s="141" t="str">
        <f t="shared" si="17"/>
        <v>K</v>
      </c>
      <c r="AA26" s="135"/>
      <c r="AB26" s="135"/>
      <c r="AC26" s="135"/>
      <c r="AE26" s="145" t="str">
        <f t="shared" si="3"/>
        <v>4 M1</v>
      </c>
      <c r="AF26" s="135">
        <f t="shared" si="4"/>
        <v>200</v>
      </c>
      <c r="AH26" s="113">
        <v>5</v>
      </c>
      <c r="AI26" s="74">
        <f>AI22</f>
        <v>25</v>
      </c>
      <c r="AJ26" s="79">
        <v>1</v>
      </c>
      <c r="AK26" s="175"/>
      <c r="AL26" s="33" t="s">
        <v>475</v>
      </c>
      <c r="AM26" s="33" t="str">
        <f>"&lt; "&amp;AM25</f>
        <v>&lt; 6</v>
      </c>
      <c r="AN26" s="175"/>
      <c r="AO26" s="175"/>
      <c r="AP26" s="175"/>
      <c r="AQ26" s="175"/>
      <c r="AR26" s="175"/>
      <c r="AS26" s="175"/>
      <c r="AU26" s="127">
        <v>4</v>
      </c>
      <c r="AV26" s="127" t="s">
        <v>97</v>
      </c>
      <c r="AW26" s="127" t="s">
        <v>231</v>
      </c>
      <c r="AX26" s="127" t="s">
        <v>203</v>
      </c>
      <c r="AY26" s="126" t="s">
        <v>203</v>
      </c>
      <c r="AZ26" t="s">
        <v>208</v>
      </c>
      <c r="BB26" s="65">
        <v>4</v>
      </c>
      <c r="BC26" s="119">
        <v>5</v>
      </c>
      <c r="BD26" s="119">
        <v>5</v>
      </c>
      <c r="BE26" s="119">
        <v>10</v>
      </c>
      <c r="BF26" s="119">
        <v>10</v>
      </c>
      <c r="BG26" s="119">
        <v>9</v>
      </c>
      <c r="BI26" s="76">
        <v>5</v>
      </c>
      <c r="BJ26" s="77">
        <f>R25</f>
        <v>400</v>
      </c>
      <c r="BL26" s="65">
        <v>4</v>
      </c>
      <c r="BM26" s="119">
        <v>5</v>
      </c>
      <c r="BN26" s="119">
        <v>5</v>
      </c>
      <c r="BO26" s="119">
        <v>8</v>
      </c>
      <c r="BP26" s="119">
        <v>10</v>
      </c>
      <c r="BQ26" s="119">
        <v>9</v>
      </c>
      <c r="BS26" s="76">
        <v>5</v>
      </c>
      <c r="BT26" s="77">
        <f>AF25</f>
        <v>400</v>
      </c>
      <c r="BW26" s="62"/>
      <c r="BX26" s="62"/>
      <c r="BY26" s="62"/>
      <c r="BZ26" s="62"/>
      <c r="CA26" s="62"/>
      <c r="CB26" s="78" t="str">
        <f t="shared" si="18"/>
        <v>5 5 10 10 9</v>
      </c>
      <c r="CC26" s="78"/>
      <c r="CD26" s="78" t="str">
        <f t="shared" si="19"/>
        <v>5 5 8 10 9</v>
      </c>
      <c r="CE26" s="78"/>
      <c r="CF26" s="138">
        <f t="shared" si="5"/>
        <v>0</v>
      </c>
      <c r="CG26" s="78">
        <f>BJ84</f>
        <v>0</v>
      </c>
      <c r="CH26" s="138">
        <f t="shared" si="20"/>
        <v>0</v>
      </c>
      <c r="CI26" s="138">
        <f t="shared" si="21"/>
        <v>0</v>
      </c>
      <c r="CJ26" s="138">
        <f t="shared" si="6"/>
        <v>25</v>
      </c>
      <c r="CK26" s="138">
        <f t="shared" si="7"/>
        <v>1</v>
      </c>
    </row>
    <row r="27" spans="2:94" x14ac:dyDescent="0.25">
      <c r="B27" s="46" t="str">
        <f t="shared" ref="B27:B38" si="26">AV23</f>
        <v>SYM01</v>
      </c>
      <c r="C27" s="46" t="str">
        <f t="shared" ref="C27:C38" si="27">AW23</f>
        <v>M1</v>
      </c>
      <c r="D27" s="46">
        <f t="shared" ref="D27:D37" si="28">COUNTIF(K$23:K$119,$C27)</f>
        <v>1</v>
      </c>
      <c r="E27" s="46">
        <f t="shared" ref="E27:E37" si="29">COUNTIF(L$23:L$119,$C27)</f>
        <v>2</v>
      </c>
      <c r="F27" s="46">
        <f t="shared" ref="F27:F37" si="30">COUNTIF(M$23:M$119,$C27)</f>
        <v>1</v>
      </c>
      <c r="G27" s="46">
        <f t="shared" ref="G27:G37" si="31">COUNTIF(N$23:N$119,$C27)</f>
        <v>1</v>
      </c>
      <c r="H27" s="46">
        <f t="shared" ref="H27:H37" si="32">COUNTIF(O$23:O$119,$C27)</f>
        <v>1</v>
      </c>
      <c r="J27" s="38">
        <v>4</v>
      </c>
      <c r="K27" s="141" t="str">
        <f t="shared" si="8"/>
        <v>A</v>
      </c>
      <c r="L27" s="141" t="str">
        <f t="shared" si="9"/>
        <v>A</v>
      </c>
      <c r="M27" s="141">
        <f t="shared" si="10"/>
        <v>9</v>
      </c>
      <c r="N27" s="141">
        <f t="shared" si="11"/>
        <v>9</v>
      </c>
      <c r="O27" s="141">
        <f t="shared" si="12"/>
        <v>10</v>
      </c>
      <c r="Q27" s="38" t="str">
        <f>'Base(Manual)'!L30</f>
        <v>3 M1</v>
      </c>
      <c r="R27" s="74">
        <v>50</v>
      </c>
      <c r="T27" s="113">
        <v>4</v>
      </c>
      <c r="U27" s="141" t="str">
        <f t="shared" si="13"/>
        <v>A</v>
      </c>
      <c r="V27" s="141" t="str">
        <f t="shared" si="14"/>
        <v>A</v>
      </c>
      <c r="W27" s="141" t="str">
        <f t="shared" si="15"/>
        <v>J</v>
      </c>
      <c r="X27" s="141">
        <f t="shared" si="16"/>
        <v>9</v>
      </c>
      <c r="Y27" s="141">
        <f t="shared" si="17"/>
        <v>10</v>
      </c>
      <c r="AA27" s="135"/>
      <c r="AB27" s="135"/>
      <c r="AC27" s="135"/>
      <c r="AE27" s="145" t="str">
        <f t="shared" si="3"/>
        <v>3 M1</v>
      </c>
      <c r="AF27" s="135">
        <f t="shared" si="4"/>
        <v>50</v>
      </c>
      <c r="AH27" s="113">
        <v>6</v>
      </c>
      <c r="AI27" s="74">
        <f>AI23</f>
        <v>50</v>
      </c>
      <c r="AJ27" s="79">
        <v>1</v>
      </c>
      <c r="AK27" s="175"/>
      <c r="AL27" s="175"/>
      <c r="AM27" s="175"/>
      <c r="AN27" s="175"/>
      <c r="AO27" s="175"/>
      <c r="AP27" s="175"/>
      <c r="AQ27" s="175"/>
      <c r="AR27" s="175"/>
      <c r="AS27" s="175"/>
      <c r="AU27" s="127">
        <v>5</v>
      </c>
      <c r="AV27" s="127" t="s">
        <v>232</v>
      </c>
      <c r="AW27" s="127" t="s">
        <v>89</v>
      </c>
      <c r="AX27" s="127" t="s">
        <v>203</v>
      </c>
      <c r="AY27" s="126" t="s">
        <v>203</v>
      </c>
      <c r="AZ27" t="s">
        <v>99</v>
      </c>
      <c r="BB27" s="65">
        <v>5</v>
      </c>
      <c r="BC27" s="119">
        <v>5</v>
      </c>
      <c r="BD27" s="119">
        <v>5</v>
      </c>
      <c r="BE27" s="119">
        <v>5</v>
      </c>
      <c r="BF27" s="119">
        <v>4</v>
      </c>
      <c r="BG27" s="119">
        <v>9</v>
      </c>
      <c r="BI27" s="76">
        <v>4</v>
      </c>
      <c r="BJ27" s="77">
        <f>R26</f>
        <v>200</v>
      </c>
      <c r="BL27" s="65">
        <v>5</v>
      </c>
      <c r="BM27" s="119">
        <v>5</v>
      </c>
      <c r="BN27" s="119">
        <v>5</v>
      </c>
      <c r="BO27" s="119">
        <v>5</v>
      </c>
      <c r="BP27" s="119">
        <v>4</v>
      </c>
      <c r="BQ27" s="119">
        <v>3</v>
      </c>
      <c r="BS27" s="76">
        <v>4</v>
      </c>
      <c r="BT27" s="77">
        <f>AF26</f>
        <v>200</v>
      </c>
      <c r="CB27" s="78" t="str">
        <f t="shared" si="18"/>
        <v>5 5 5 4 9</v>
      </c>
      <c r="CC27" s="78"/>
      <c r="CD27" s="78" t="str">
        <f t="shared" si="19"/>
        <v>5 5 5 4 3</v>
      </c>
      <c r="CE27" s="78"/>
      <c r="CF27" s="138">
        <f t="shared" ref="CF27:CF58" si="33">BJ26</f>
        <v>400</v>
      </c>
      <c r="CG27" s="78"/>
      <c r="CH27" s="138">
        <f t="shared" ref="CH27:CH32" si="34">BT26</f>
        <v>400</v>
      </c>
      <c r="CI27" s="138"/>
      <c r="CJ27" s="138">
        <f t="shared" si="6"/>
        <v>50</v>
      </c>
      <c r="CK27" s="138">
        <f t="shared" si="7"/>
        <v>1</v>
      </c>
    </row>
    <row r="28" spans="2:94" x14ac:dyDescent="0.25">
      <c r="B28" s="113" t="str">
        <f t="shared" si="26"/>
        <v>SYM02</v>
      </c>
      <c r="C28" s="113" t="str">
        <f t="shared" si="27"/>
        <v>M2</v>
      </c>
      <c r="D28" s="113">
        <f t="shared" si="28"/>
        <v>1</v>
      </c>
      <c r="E28" s="113">
        <f t="shared" si="29"/>
        <v>2</v>
      </c>
      <c r="F28" s="113">
        <f t="shared" si="30"/>
        <v>1</v>
      </c>
      <c r="G28" s="113">
        <f t="shared" si="31"/>
        <v>1</v>
      </c>
      <c r="H28" s="113">
        <f t="shared" si="32"/>
        <v>2</v>
      </c>
      <c r="J28" s="38">
        <v>5</v>
      </c>
      <c r="K28" s="141" t="str">
        <f t="shared" si="8"/>
        <v>A</v>
      </c>
      <c r="L28" s="141" t="str">
        <f t="shared" si="9"/>
        <v>A</v>
      </c>
      <c r="M28" s="141" t="str">
        <f t="shared" si="10"/>
        <v>A</v>
      </c>
      <c r="N28" s="141" t="str">
        <f t="shared" si="11"/>
        <v>M4</v>
      </c>
      <c r="O28" s="141">
        <f t="shared" si="12"/>
        <v>10</v>
      </c>
      <c r="Q28" s="38" t="str">
        <f>'Base(Manual)'!L31</f>
        <v>5 M2</v>
      </c>
      <c r="R28" s="74">
        <v>200</v>
      </c>
      <c r="T28" s="113">
        <v>5</v>
      </c>
      <c r="U28" s="141" t="str">
        <f t="shared" si="13"/>
        <v>A</v>
      </c>
      <c r="V28" s="141" t="str">
        <f t="shared" si="14"/>
        <v>A</v>
      </c>
      <c r="W28" s="141" t="str">
        <f t="shared" si="15"/>
        <v>A</v>
      </c>
      <c r="X28" s="141" t="str">
        <f t="shared" si="16"/>
        <v>M4</v>
      </c>
      <c r="Y28" s="141" t="str">
        <f t="shared" si="17"/>
        <v>M3</v>
      </c>
      <c r="AA28" s="135"/>
      <c r="AB28" s="135"/>
      <c r="AC28" s="135"/>
      <c r="AE28" s="145" t="str">
        <f t="shared" si="3"/>
        <v>5 M2</v>
      </c>
      <c r="AF28" s="135">
        <f t="shared" si="4"/>
        <v>200</v>
      </c>
      <c r="AH28" s="113">
        <v>7</v>
      </c>
      <c r="AI28" s="74">
        <f>AI24</f>
        <v>75</v>
      </c>
      <c r="AJ28" s="79">
        <v>1</v>
      </c>
      <c r="AK28" s="175"/>
      <c r="AL28" s="175"/>
      <c r="AM28" s="175"/>
      <c r="AN28" s="175"/>
      <c r="AO28" s="175"/>
      <c r="AP28" s="175"/>
      <c r="AQ28" s="175"/>
      <c r="AR28" s="175"/>
      <c r="AS28" s="175"/>
      <c r="AU28" s="127">
        <v>6</v>
      </c>
      <c r="AV28" s="127" t="s">
        <v>233</v>
      </c>
      <c r="AW28" s="127" t="s">
        <v>93</v>
      </c>
      <c r="AX28" s="127" t="s">
        <v>203</v>
      </c>
      <c r="AY28" s="126" t="s">
        <v>203</v>
      </c>
      <c r="AZ28" t="s">
        <v>100</v>
      </c>
      <c r="BB28" s="65">
        <v>6</v>
      </c>
      <c r="BC28" s="119">
        <v>5</v>
      </c>
      <c r="BD28" s="119">
        <v>9</v>
      </c>
      <c r="BE28" s="119">
        <v>10</v>
      </c>
      <c r="BF28" s="119">
        <v>10</v>
      </c>
      <c r="BG28" s="119">
        <v>8</v>
      </c>
      <c r="BI28" s="76">
        <v>3</v>
      </c>
      <c r="BJ28" s="77">
        <f>R27</f>
        <v>50</v>
      </c>
      <c r="BL28" s="65">
        <v>6</v>
      </c>
      <c r="BM28" s="119">
        <v>5</v>
      </c>
      <c r="BN28" s="119">
        <v>12</v>
      </c>
      <c r="BO28" s="119">
        <v>10</v>
      </c>
      <c r="BP28" s="119">
        <v>10</v>
      </c>
      <c r="BQ28" s="119">
        <v>8</v>
      </c>
      <c r="BS28" s="76">
        <v>3</v>
      </c>
      <c r="BT28" s="77">
        <f>AF27</f>
        <v>50</v>
      </c>
      <c r="CB28" s="78" t="str">
        <f t="shared" si="18"/>
        <v>5 9 10 10 8</v>
      </c>
      <c r="CC28" s="78"/>
      <c r="CD28" s="78" t="str">
        <f t="shared" si="19"/>
        <v>5 12 10 10 8</v>
      </c>
      <c r="CE28" s="78"/>
      <c r="CF28" s="138">
        <f t="shared" si="33"/>
        <v>200</v>
      </c>
      <c r="CG28" s="78"/>
      <c r="CH28" s="138">
        <f t="shared" si="34"/>
        <v>200</v>
      </c>
      <c r="CI28" s="81"/>
      <c r="CJ28" s="138">
        <f t="shared" si="6"/>
        <v>75</v>
      </c>
      <c r="CK28" s="138">
        <f t="shared" si="7"/>
        <v>1</v>
      </c>
    </row>
    <row r="29" spans="2:94" x14ac:dyDescent="0.25">
      <c r="B29" s="113" t="str">
        <f t="shared" si="26"/>
        <v>SYM03</v>
      </c>
      <c r="C29" s="113" t="str">
        <f t="shared" si="27"/>
        <v>M3</v>
      </c>
      <c r="D29" s="113">
        <f t="shared" si="28"/>
        <v>1</v>
      </c>
      <c r="E29" s="113">
        <f t="shared" si="29"/>
        <v>1</v>
      </c>
      <c r="F29" s="113">
        <f t="shared" si="30"/>
        <v>1</v>
      </c>
      <c r="G29" s="113">
        <f t="shared" si="31"/>
        <v>2</v>
      </c>
      <c r="H29" s="113">
        <f t="shared" si="32"/>
        <v>3</v>
      </c>
      <c r="J29" s="38">
        <v>6</v>
      </c>
      <c r="K29" s="141" t="str">
        <f t="shared" si="8"/>
        <v>A</v>
      </c>
      <c r="L29" s="141">
        <f t="shared" si="9"/>
        <v>10</v>
      </c>
      <c r="M29" s="141">
        <f t="shared" si="10"/>
        <v>9</v>
      </c>
      <c r="N29" s="141">
        <f t="shared" si="11"/>
        <v>9</v>
      </c>
      <c r="O29" s="141" t="str">
        <f t="shared" si="12"/>
        <v>J</v>
      </c>
      <c r="Q29" s="38" t="str">
        <f>'Base(Manual)'!L32</f>
        <v>4 M2</v>
      </c>
      <c r="R29" s="74">
        <v>150</v>
      </c>
      <c r="T29" s="113">
        <v>6</v>
      </c>
      <c r="U29" s="141" t="str">
        <f t="shared" si="13"/>
        <v>A</v>
      </c>
      <c r="V29" s="141" t="str">
        <f t="shared" si="14"/>
        <v>BONUS</v>
      </c>
      <c r="W29" s="141">
        <f t="shared" si="15"/>
        <v>9</v>
      </c>
      <c r="X29" s="141">
        <f t="shared" si="16"/>
        <v>9</v>
      </c>
      <c r="Y29" s="141" t="str">
        <f t="shared" si="17"/>
        <v>J</v>
      </c>
      <c r="AA29" s="135"/>
      <c r="AB29" s="135"/>
      <c r="AC29" s="135"/>
      <c r="AE29" s="145" t="str">
        <f t="shared" si="3"/>
        <v>4 M2</v>
      </c>
      <c r="AF29" s="135">
        <f t="shared" si="4"/>
        <v>150</v>
      </c>
      <c r="AH29" s="33">
        <v>8</v>
      </c>
      <c r="AI29" s="80">
        <f>AI25</f>
        <v>100</v>
      </c>
      <c r="AJ29" s="28">
        <v>1</v>
      </c>
      <c r="AK29" s="175"/>
      <c r="AL29" s="175"/>
      <c r="AM29" s="175"/>
      <c r="AN29" s="175"/>
      <c r="AO29" s="175"/>
      <c r="AP29" s="175"/>
      <c r="AQ29" s="175"/>
      <c r="AR29" s="175"/>
      <c r="AS29" s="175"/>
      <c r="AU29" s="127">
        <v>7</v>
      </c>
      <c r="AV29" s="127" t="s">
        <v>234</v>
      </c>
      <c r="AW29" s="127" t="s">
        <v>91</v>
      </c>
      <c r="AX29" s="127" t="s">
        <v>203</v>
      </c>
      <c r="AY29" s="126" t="s">
        <v>203</v>
      </c>
      <c r="AZ29" t="s">
        <v>101</v>
      </c>
      <c r="BB29" s="65">
        <v>7</v>
      </c>
      <c r="BC29" s="119">
        <v>10</v>
      </c>
      <c r="BD29" s="119">
        <v>9</v>
      </c>
      <c r="BE29" s="119">
        <v>10</v>
      </c>
      <c r="BF29" s="119">
        <v>7</v>
      </c>
      <c r="BG29" s="119">
        <v>10</v>
      </c>
      <c r="BI29" s="76">
        <v>2</v>
      </c>
      <c r="BJ29" s="76">
        <v>0</v>
      </c>
      <c r="BL29" s="65">
        <v>7</v>
      </c>
      <c r="BM29" s="119">
        <v>10</v>
      </c>
      <c r="BN29" s="119">
        <v>9</v>
      </c>
      <c r="BO29" s="119">
        <v>7</v>
      </c>
      <c r="BP29" s="119">
        <v>5</v>
      </c>
      <c r="BQ29" s="119">
        <v>10</v>
      </c>
      <c r="BS29" s="76">
        <v>2</v>
      </c>
      <c r="BT29" s="76">
        <v>0</v>
      </c>
      <c r="CB29" s="78" t="str">
        <f t="shared" si="18"/>
        <v>10 9 10 7 10</v>
      </c>
      <c r="CC29" s="78"/>
      <c r="CD29" s="78" t="str">
        <f t="shared" si="19"/>
        <v>10 9 7 5 10</v>
      </c>
      <c r="CE29" s="78"/>
      <c r="CF29" s="78">
        <f t="shared" si="33"/>
        <v>50</v>
      </c>
      <c r="CG29" s="78"/>
      <c r="CH29" s="138">
        <f t="shared" si="34"/>
        <v>50</v>
      </c>
      <c r="CI29" s="81"/>
      <c r="CJ29" s="138">
        <f t="shared" si="6"/>
        <v>100</v>
      </c>
      <c r="CK29" s="138">
        <f t="shared" si="7"/>
        <v>1</v>
      </c>
    </row>
    <row r="30" spans="2:94" x14ac:dyDescent="0.25">
      <c r="B30" s="113" t="str">
        <f t="shared" si="26"/>
        <v>SYM04</v>
      </c>
      <c r="C30" s="113" t="str">
        <f t="shared" si="27"/>
        <v>M4</v>
      </c>
      <c r="D30" s="113">
        <f t="shared" si="28"/>
        <v>3</v>
      </c>
      <c r="E30" s="113">
        <f t="shared" si="29"/>
        <v>2</v>
      </c>
      <c r="F30" s="113">
        <f t="shared" si="30"/>
        <v>2</v>
      </c>
      <c r="G30" s="113">
        <f t="shared" si="31"/>
        <v>3</v>
      </c>
      <c r="H30" s="113">
        <f t="shared" si="32"/>
        <v>3</v>
      </c>
      <c r="J30" s="38">
        <v>7</v>
      </c>
      <c r="K30" s="141">
        <f t="shared" si="8"/>
        <v>9</v>
      </c>
      <c r="L30" s="141">
        <f t="shared" si="9"/>
        <v>10</v>
      </c>
      <c r="M30" s="141">
        <f t="shared" si="10"/>
        <v>9</v>
      </c>
      <c r="N30" s="141" t="str">
        <f t="shared" si="11"/>
        <v>Q</v>
      </c>
      <c r="O30" s="141">
        <f t="shared" si="12"/>
        <v>9</v>
      </c>
      <c r="Q30" s="38" t="str">
        <f>'Base(Manual)'!L33</f>
        <v>3 M2</v>
      </c>
      <c r="R30" s="74">
        <v>40</v>
      </c>
      <c r="T30" s="113">
        <v>7</v>
      </c>
      <c r="U30" s="141">
        <f t="shared" si="13"/>
        <v>9</v>
      </c>
      <c r="V30" s="141">
        <f t="shared" si="14"/>
        <v>10</v>
      </c>
      <c r="W30" s="141" t="str">
        <f t="shared" si="15"/>
        <v>Q</v>
      </c>
      <c r="X30" s="141" t="str">
        <f t="shared" si="16"/>
        <v>A</v>
      </c>
      <c r="Y30" s="141">
        <f t="shared" si="17"/>
        <v>9</v>
      </c>
      <c r="AA30" s="135"/>
      <c r="AB30" s="135"/>
      <c r="AC30" s="135"/>
      <c r="AE30" s="145" t="str">
        <f t="shared" si="3"/>
        <v>3 M2</v>
      </c>
      <c r="AF30" s="135">
        <f t="shared" si="4"/>
        <v>40</v>
      </c>
      <c r="AJ30" s="49">
        <f>SUM(AJ22:AJ29)</f>
        <v>8</v>
      </c>
      <c r="AK30" s="175"/>
      <c r="AL30" s="175"/>
      <c r="AM30" s="175"/>
      <c r="AN30" s="175"/>
      <c r="AO30" s="175"/>
      <c r="AP30" s="175"/>
      <c r="AQ30" s="175"/>
      <c r="AR30" s="175"/>
      <c r="AS30" s="175"/>
      <c r="AU30" s="127">
        <v>8</v>
      </c>
      <c r="AV30" s="127" t="s">
        <v>235</v>
      </c>
      <c r="AW30" s="127" t="s">
        <v>95</v>
      </c>
      <c r="AX30" s="127" t="s">
        <v>203</v>
      </c>
      <c r="AY30" s="126" t="s">
        <v>203</v>
      </c>
      <c r="AZ30" s="121" t="s">
        <v>102</v>
      </c>
      <c r="BB30" s="65">
        <v>8</v>
      </c>
      <c r="BC30" s="119">
        <v>8</v>
      </c>
      <c r="BD30" s="119">
        <v>9</v>
      </c>
      <c r="BE30" s="119">
        <v>10</v>
      </c>
      <c r="BF30" s="119">
        <v>10</v>
      </c>
      <c r="BG30" s="119">
        <v>10</v>
      </c>
      <c r="BI30" s="76">
        <v>1</v>
      </c>
      <c r="BJ30" s="76">
        <v>0</v>
      </c>
      <c r="BL30" s="65">
        <v>8</v>
      </c>
      <c r="BM30" s="119">
        <v>8</v>
      </c>
      <c r="BN30" s="119">
        <v>9</v>
      </c>
      <c r="BO30" s="119">
        <v>12</v>
      </c>
      <c r="BP30" s="119">
        <v>10</v>
      </c>
      <c r="BQ30" s="119">
        <v>10</v>
      </c>
      <c r="BS30" s="76">
        <v>1</v>
      </c>
      <c r="BT30" s="76">
        <v>0</v>
      </c>
      <c r="CB30" s="78" t="str">
        <f t="shared" si="18"/>
        <v>8 9 10 10 10</v>
      </c>
      <c r="CC30" s="78"/>
      <c r="CD30" s="78" t="str">
        <f t="shared" si="19"/>
        <v>8 9 12 10 10</v>
      </c>
      <c r="CE30" s="78"/>
      <c r="CF30" s="78">
        <f t="shared" si="33"/>
        <v>0</v>
      </c>
      <c r="CG30" s="78"/>
      <c r="CH30" s="138">
        <f t="shared" si="34"/>
        <v>0</v>
      </c>
      <c r="CI30" s="81"/>
      <c r="CJ30" s="138"/>
      <c r="CK30" s="138"/>
    </row>
    <row r="31" spans="2:94" x14ac:dyDescent="0.25">
      <c r="B31" s="113" t="str">
        <f t="shared" si="26"/>
        <v>SYM05</v>
      </c>
      <c r="C31" s="113" t="str">
        <f t="shared" si="27"/>
        <v>A</v>
      </c>
      <c r="D31" s="113">
        <f t="shared" si="28"/>
        <v>8</v>
      </c>
      <c r="E31" s="113">
        <f t="shared" si="29"/>
        <v>8</v>
      </c>
      <c r="F31" s="113">
        <f t="shared" si="30"/>
        <v>3</v>
      </c>
      <c r="G31" s="113">
        <f t="shared" si="31"/>
        <v>7</v>
      </c>
      <c r="H31" s="113">
        <f t="shared" si="32"/>
        <v>5</v>
      </c>
      <c r="J31" s="38">
        <v>8</v>
      </c>
      <c r="K31" s="141" t="str">
        <f t="shared" si="8"/>
        <v>J</v>
      </c>
      <c r="L31" s="141">
        <f t="shared" si="9"/>
        <v>10</v>
      </c>
      <c r="M31" s="141">
        <f t="shared" si="10"/>
        <v>9</v>
      </c>
      <c r="N31" s="141">
        <f t="shared" si="11"/>
        <v>9</v>
      </c>
      <c r="O31" s="141">
        <f t="shared" si="12"/>
        <v>9</v>
      </c>
      <c r="Q31" s="38" t="str">
        <f>'Base(Manual)'!L34</f>
        <v>5 M3</v>
      </c>
      <c r="R31" s="74">
        <v>150</v>
      </c>
      <c r="T31" s="113">
        <v>8</v>
      </c>
      <c r="U31" s="141" t="str">
        <f t="shared" si="13"/>
        <v>J</v>
      </c>
      <c r="V31" s="141">
        <f t="shared" si="14"/>
        <v>10</v>
      </c>
      <c r="W31" s="141" t="str">
        <f t="shared" si="15"/>
        <v>BONUS</v>
      </c>
      <c r="X31" s="141">
        <f t="shared" si="16"/>
        <v>9</v>
      </c>
      <c r="Y31" s="141">
        <f t="shared" si="17"/>
        <v>9</v>
      </c>
      <c r="AA31" s="135"/>
      <c r="AB31" s="135"/>
      <c r="AC31" s="135"/>
      <c r="AE31" s="145" t="str">
        <f t="shared" si="3"/>
        <v>5 M3</v>
      </c>
      <c r="AF31" s="135">
        <f t="shared" si="4"/>
        <v>150</v>
      </c>
      <c r="AK31" s="175"/>
      <c r="AL31" s="175"/>
      <c r="AM31" s="175"/>
      <c r="AN31" s="175"/>
      <c r="AO31" s="175"/>
      <c r="AP31" s="175"/>
      <c r="AQ31" s="175"/>
      <c r="AR31" s="175"/>
      <c r="AS31" s="175"/>
      <c r="AU31" s="127">
        <v>9</v>
      </c>
      <c r="AV31" s="127" t="s">
        <v>236</v>
      </c>
      <c r="AW31" s="127">
        <v>10</v>
      </c>
      <c r="AX31" s="127" t="s">
        <v>203</v>
      </c>
      <c r="AY31" s="126" t="s">
        <v>203</v>
      </c>
      <c r="AZ31" s="121" t="s">
        <v>103</v>
      </c>
      <c r="BB31" s="65">
        <v>9</v>
      </c>
      <c r="BC31" s="119">
        <v>8</v>
      </c>
      <c r="BD31" s="119">
        <v>9</v>
      </c>
      <c r="BE31" s="119">
        <v>10</v>
      </c>
      <c r="BF31" s="119">
        <v>2</v>
      </c>
      <c r="BG31" s="119">
        <v>10</v>
      </c>
      <c r="BI31" s="76">
        <v>5</v>
      </c>
      <c r="BJ31" s="77">
        <f>R28</f>
        <v>200</v>
      </c>
      <c r="BL31" s="65">
        <v>9</v>
      </c>
      <c r="BM31" s="119">
        <v>8</v>
      </c>
      <c r="BN31" s="119">
        <v>9</v>
      </c>
      <c r="BO31" s="119">
        <v>7</v>
      </c>
      <c r="BP31" s="119">
        <v>2</v>
      </c>
      <c r="BQ31" s="119">
        <v>10</v>
      </c>
      <c r="BS31" s="76">
        <v>5</v>
      </c>
      <c r="BT31" s="77">
        <f>AF28</f>
        <v>200</v>
      </c>
      <c r="CB31" s="78" t="str">
        <f t="shared" si="18"/>
        <v>8 9 10 2 10</v>
      </c>
      <c r="CC31" s="78"/>
      <c r="CD31" s="78" t="str">
        <f t="shared" si="19"/>
        <v>8 9 7 2 10</v>
      </c>
      <c r="CE31" s="78"/>
      <c r="CF31" s="78">
        <f t="shared" si="33"/>
        <v>0</v>
      </c>
      <c r="CG31" s="78"/>
      <c r="CH31" s="138">
        <f t="shared" si="34"/>
        <v>0</v>
      </c>
      <c r="CI31" s="81"/>
      <c r="CJ31" s="138"/>
      <c r="CK31" s="138"/>
    </row>
    <row r="32" spans="2:94" x14ac:dyDescent="0.25">
      <c r="B32" s="113" t="str">
        <f t="shared" si="26"/>
        <v>SYM06</v>
      </c>
      <c r="C32" s="113" t="str">
        <f t="shared" si="27"/>
        <v>K</v>
      </c>
      <c r="D32" s="113">
        <f t="shared" si="28"/>
        <v>7</v>
      </c>
      <c r="E32" s="113">
        <f t="shared" si="29"/>
        <v>10</v>
      </c>
      <c r="F32" s="113">
        <f t="shared" si="30"/>
        <v>4</v>
      </c>
      <c r="G32" s="113">
        <f t="shared" si="31"/>
        <v>11</v>
      </c>
      <c r="H32" s="113">
        <f t="shared" si="32"/>
        <v>11</v>
      </c>
      <c r="J32" s="38">
        <v>9</v>
      </c>
      <c r="K32" s="141" t="str">
        <f t="shared" si="8"/>
        <v>J</v>
      </c>
      <c r="L32" s="141">
        <f t="shared" si="9"/>
        <v>10</v>
      </c>
      <c r="M32" s="141">
        <f t="shared" si="10"/>
        <v>9</v>
      </c>
      <c r="N32" s="141" t="str">
        <f t="shared" si="11"/>
        <v>M2</v>
      </c>
      <c r="O32" s="141">
        <f t="shared" si="12"/>
        <v>9</v>
      </c>
      <c r="Q32" s="38" t="str">
        <f>'Base(Manual)'!L35</f>
        <v>4 M3</v>
      </c>
      <c r="R32" s="74">
        <v>100</v>
      </c>
      <c r="T32" s="113">
        <v>9</v>
      </c>
      <c r="U32" s="141" t="str">
        <f t="shared" si="13"/>
        <v>J</v>
      </c>
      <c r="V32" s="141">
        <f t="shared" si="14"/>
        <v>10</v>
      </c>
      <c r="W32" s="141" t="str">
        <f t="shared" si="15"/>
        <v>Q</v>
      </c>
      <c r="X32" s="141" t="str">
        <f t="shared" si="16"/>
        <v>M2</v>
      </c>
      <c r="Y32" s="141">
        <f t="shared" si="17"/>
        <v>9</v>
      </c>
      <c r="AA32" s="135"/>
      <c r="AB32" s="135"/>
      <c r="AC32" s="135"/>
      <c r="AE32" s="145" t="str">
        <f t="shared" si="3"/>
        <v>4 M3</v>
      </c>
      <c r="AF32" s="135">
        <f t="shared" si="4"/>
        <v>100</v>
      </c>
      <c r="AK32" s="175"/>
      <c r="AL32" s="175"/>
      <c r="AM32" s="175"/>
      <c r="AN32" s="175"/>
      <c r="AO32" s="175"/>
      <c r="AP32" s="175"/>
      <c r="AQ32" s="175"/>
      <c r="AR32" s="175"/>
      <c r="AS32" s="175"/>
      <c r="AU32" s="127">
        <v>10</v>
      </c>
      <c r="AV32" s="127" t="s">
        <v>237</v>
      </c>
      <c r="AW32" s="127">
        <v>9</v>
      </c>
      <c r="AX32" s="127" t="s">
        <v>203</v>
      </c>
      <c r="AY32" s="127" t="s">
        <v>203</v>
      </c>
      <c r="AZ32" s="7" t="s">
        <v>104</v>
      </c>
      <c r="BB32" s="65">
        <v>10</v>
      </c>
      <c r="BC32" s="119">
        <v>10</v>
      </c>
      <c r="BD32" s="119">
        <v>8</v>
      </c>
      <c r="BE32" s="119">
        <v>10</v>
      </c>
      <c r="BF32" s="119">
        <v>8</v>
      </c>
      <c r="BG32" s="119">
        <v>5</v>
      </c>
      <c r="BI32" s="76">
        <v>4</v>
      </c>
      <c r="BJ32" s="77">
        <f>R29</f>
        <v>150</v>
      </c>
      <c r="BL32" s="65">
        <v>10</v>
      </c>
      <c r="BM32" s="119">
        <v>11</v>
      </c>
      <c r="BN32" s="119">
        <v>10</v>
      </c>
      <c r="BO32" s="119">
        <v>7</v>
      </c>
      <c r="BP32" s="119">
        <v>8</v>
      </c>
      <c r="BQ32" s="119">
        <v>5</v>
      </c>
      <c r="BS32" s="76">
        <v>4</v>
      </c>
      <c r="BT32" s="77">
        <f>AF29</f>
        <v>150</v>
      </c>
      <c r="CB32" s="78" t="str">
        <f t="shared" si="18"/>
        <v>10 8 10 8 5</v>
      </c>
      <c r="CC32" s="78"/>
      <c r="CD32" s="78" t="str">
        <f t="shared" si="19"/>
        <v>11 10 7 8 5</v>
      </c>
      <c r="CE32" s="78"/>
      <c r="CF32" s="78">
        <f t="shared" si="33"/>
        <v>200</v>
      </c>
      <c r="CG32" s="78"/>
      <c r="CH32" s="138">
        <f t="shared" si="34"/>
        <v>200</v>
      </c>
      <c r="CI32" s="81"/>
      <c r="CJ32" s="138"/>
      <c r="CK32" s="138"/>
    </row>
    <row r="33" spans="2:89" x14ac:dyDescent="0.25">
      <c r="B33" s="113" t="str">
        <f t="shared" si="26"/>
        <v>SYM07</v>
      </c>
      <c r="C33" s="113" t="str">
        <f t="shared" si="27"/>
        <v>Q</v>
      </c>
      <c r="D33" s="113">
        <f t="shared" si="28"/>
        <v>7</v>
      </c>
      <c r="E33" s="113">
        <f t="shared" si="29"/>
        <v>9</v>
      </c>
      <c r="F33" s="113">
        <f t="shared" si="30"/>
        <v>6</v>
      </c>
      <c r="G33" s="113">
        <f t="shared" si="31"/>
        <v>15</v>
      </c>
      <c r="H33" s="113">
        <f t="shared" si="32"/>
        <v>14</v>
      </c>
      <c r="J33" s="38">
        <v>10</v>
      </c>
      <c r="K33" s="141">
        <f t="shared" si="8"/>
        <v>9</v>
      </c>
      <c r="L33" s="141" t="str">
        <f t="shared" si="9"/>
        <v>J</v>
      </c>
      <c r="M33" s="141">
        <f t="shared" si="10"/>
        <v>9</v>
      </c>
      <c r="N33" s="141" t="str">
        <f t="shared" si="11"/>
        <v>J</v>
      </c>
      <c r="O33" s="141" t="str">
        <f t="shared" si="12"/>
        <v>A</v>
      </c>
      <c r="Q33" s="38" t="str">
        <f>'Base(Manual)'!L36</f>
        <v>3 M3</v>
      </c>
      <c r="R33" s="74">
        <v>30</v>
      </c>
      <c r="T33" s="113">
        <v>10</v>
      </c>
      <c r="U33" s="141" t="str">
        <f t="shared" si="13"/>
        <v>FS</v>
      </c>
      <c r="V33" s="141">
        <f t="shared" si="14"/>
        <v>9</v>
      </c>
      <c r="W33" s="141" t="str">
        <f t="shared" si="15"/>
        <v>Q</v>
      </c>
      <c r="X33" s="141" t="str">
        <f t="shared" si="16"/>
        <v>J</v>
      </c>
      <c r="Y33" s="141" t="str">
        <f t="shared" si="17"/>
        <v>A</v>
      </c>
      <c r="AA33" s="135"/>
      <c r="AB33" s="135"/>
      <c r="AC33" s="135"/>
      <c r="AE33" s="145" t="str">
        <f t="shared" si="3"/>
        <v>3 M3</v>
      </c>
      <c r="AF33" s="135">
        <f t="shared" si="4"/>
        <v>30</v>
      </c>
      <c r="AK33" s="175"/>
      <c r="AL33" s="175"/>
      <c r="AM33" s="175"/>
      <c r="AN33" s="175"/>
      <c r="AO33" s="175"/>
      <c r="AP33" s="175"/>
      <c r="AQ33" s="175"/>
      <c r="AR33" s="175"/>
      <c r="AS33" s="175"/>
      <c r="AU33" s="127">
        <v>11</v>
      </c>
      <c r="AV33" s="127" t="s">
        <v>282</v>
      </c>
      <c r="AW33" s="127" t="s">
        <v>238</v>
      </c>
      <c r="AX33" s="127" t="s">
        <v>203</v>
      </c>
      <c r="AY33" s="127"/>
      <c r="AZ33" s="132" t="s">
        <v>625</v>
      </c>
      <c r="BB33" s="65">
        <v>11</v>
      </c>
      <c r="BC33" s="119">
        <v>8</v>
      </c>
      <c r="BD33" s="119">
        <v>8</v>
      </c>
      <c r="BE33" s="119">
        <v>10</v>
      </c>
      <c r="BF33" s="119">
        <v>10</v>
      </c>
      <c r="BG33" s="119">
        <v>9</v>
      </c>
      <c r="BI33" s="76">
        <v>3</v>
      </c>
      <c r="BJ33" s="77">
        <f>R30</f>
        <v>40</v>
      </c>
      <c r="BL33" s="65">
        <v>11</v>
      </c>
      <c r="BM33" s="119">
        <v>8</v>
      </c>
      <c r="BN33" s="119">
        <v>9</v>
      </c>
      <c r="BO33" s="119">
        <v>10</v>
      </c>
      <c r="BP33" s="119">
        <v>10</v>
      </c>
      <c r="BQ33" s="119">
        <v>1</v>
      </c>
      <c r="BS33" s="76">
        <v>3</v>
      </c>
      <c r="BT33" s="77">
        <f>AF30</f>
        <v>40</v>
      </c>
      <c r="CB33" s="78" t="str">
        <f t="shared" si="18"/>
        <v>8 8 10 10 9</v>
      </c>
      <c r="CC33" s="78"/>
      <c r="CD33" s="78" t="str">
        <f t="shared" si="19"/>
        <v>8 9 10 10 1</v>
      </c>
      <c r="CE33" s="78"/>
      <c r="CF33" s="78">
        <f t="shared" si="33"/>
        <v>150</v>
      </c>
      <c r="CG33" s="78"/>
      <c r="CH33" s="138">
        <f t="shared" ref="CH33:CH76" si="35">BT32</f>
        <v>150</v>
      </c>
      <c r="CI33" s="81"/>
      <c r="CJ33" s="138"/>
      <c r="CK33" s="138"/>
    </row>
    <row r="34" spans="2:89" x14ac:dyDescent="0.25">
      <c r="B34" s="113" t="str">
        <f t="shared" si="26"/>
        <v>SYM08</v>
      </c>
      <c r="C34" s="113" t="str">
        <f t="shared" si="27"/>
        <v>J</v>
      </c>
      <c r="D34" s="113">
        <f t="shared" si="28"/>
        <v>20</v>
      </c>
      <c r="E34" s="113">
        <f t="shared" si="29"/>
        <v>14</v>
      </c>
      <c r="F34" s="113">
        <f t="shared" si="30"/>
        <v>10</v>
      </c>
      <c r="G34" s="113">
        <f t="shared" si="31"/>
        <v>21</v>
      </c>
      <c r="H34" s="113">
        <f t="shared" si="32"/>
        <v>16</v>
      </c>
      <c r="J34" s="38">
        <v>11</v>
      </c>
      <c r="K34" s="141" t="str">
        <f t="shared" si="8"/>
        <v>J</v>
      </c>
      <c r="L34" s="141" t="str">
        <f t="shared" si="9"/>
        <v>J</v>
      </c>
      <c r="M34" s="141">
        <f t="shared" si="10"/>
        <v>9</v>
      </c>
      <c r="N34" s="141">
        <f t="shared" si="11"/>
        <v>9</v>
      </c>
      <c r="O34" s="141">
        <f t="shared" si="12"/>
        <v>10</v>
      </c>
      <c r="Q34" s="38" t="str">
        <f>'Base(Manual)'!L37</f>
        <v>5 M4</v>
      </c>
      <c r="R34" s="74">
        <v>100</v>
      </c>
      <c r="T34" s="113">
        <v>11</v>
      </c>
      <c r="U34" s="141" t="str">
        <f t="shared" si="13"/>
        <v>J</v>
      </c>
      <c r="V34" s="141">
        <f t="shared" si="14"/>
        <v>10</v>
      </c>
      <c r="W34" s="141">
        <f t="shared" si="15"/>
        <v>9</v>
      </c>
      <c r="X34" s="141">
        <f t="shared" si="16"/>
        <v>9</v>
      </c>
      <c r="Y34" s="141" t="str">
        <f t="shared" si="17"/>
        <v>M1</v>
      </c>
      <c r="AA34" s="135"/>
      <c r="AB34" s="135"/>
      <c r="AC34" s="135"/>
      <c r="AE34" s="145" t="str">
        <f t="shared" si="3"/>
        <v>5 M4</v>
      </c>
      <c r="AF34" s="135">
        <f t="shared" si="4"/>
        <v>100</v>
      </c>
      <c r="AK34" s="175"/>
      <c r="AL34" s="175"/>
      <c r="AM34" s="175"/>
      <c r="AN34" s="175"/>
      <c r="AO34" s="175"/>
      <c r="AP34" s="175"/>
      <c r="AQ34" s="175"/>
      <c r="AR34" s="175"/>
      <c r="AS34" s="175"/>
      <c r="AU34" s="153">
        <v>12</v>
      </c>
      <c r="AV34" s="153" t="s">
        <v>17</v>
      </c>
      <c r="AW34" s="153" t="s">
        <v>17</v>
      </c>
      <c r="AX34" s="153"/>
      <c r="AY34" s="153" t="s">
        <v>203</v>
      </c>
      <c r="AZ34" s="122" t="s">
        <v>227</v>
      </c>
      <c r="BB34" s="65">
        <v>12</v>
      </c>
      <c r="BC34" s="119">
        <v>9</v>
      </c>
      <c r="BD34" s="119">
        <v>8</v>
      </c>
      <c r="BE34" s="119">
        <v>10</v>
      </c>
      <c r="BF34" s="119">
        <v>8</v>
      </c>
      <c r="BG34" s="119">
        <v>8</v>
      </c>
      <c r="BI34" s="76">
        <v>2</v>
      </c>
      <c r="BJ34" s="76">
        <v>0</v>
      </c>
      <c r="BL34" s="65">
        <v>12</v>
      </c>
      <c r="BM34" s="119">
        <v>9</v>
      </c>
      <c r="BN34" s="119">
        <v>9</v>
      </c>
      <c r="BO34" s="119">
        <v>10</v>
      </c>
      <c r="BP34" s="119">
        <v>8</v>
      </c>
      <c r="BQ34" s="119">
        <v>6</v>
      </c>
      <c r="BS34" s="76">
        <v>2</v>
      </c>
      <c r="BT34" s="76">
        <v>0</v>
      </c>
      <c r="CB34" s="78" t="str">
        <f t="shared" si="18"/>
        <v>9 8 10 8 8</v>
      </c>
      <c r="CC34" s="78"/>
      <c r="CD34" s="78" t="str">
        <f t="shared" si="19"/>
        <v>9 9 10 8 6</v>
      </c>
      <c r="CE34" s="78"/>
      <c r="CF34" s="78">
        <f t="shared" si="33"/>
        <v>40</v>
      </c>
      <c r="CG34" s="78"/>
      <c r="CH34" s="138">
        <f t="shared" si="35"/>
        <v>40</v>
      </c>
      <c r="CI34" s="81"/>
      <c r="CJ34" s="138"/>
      <c r="CK34" s="138"/>
    </row>
    <row r="35" spans="2:89" x14ac:dyDescent="0.25">
      <c r="B35" s="113" t="str">
        <f t="shared" si="26"/>
        <v>SYM09</v>
      </c>
      <c r="C35" s="113">
        <f t="shared" si="27"/>
        <v>10</v>
      </c>
      <c r="D35" s="113">
        <f t="shared" si="28"/>
        <v>36</v>
      </c>
      <c r="E35" s="113">
        <f t="shared" si="29"/>
        <v>30</v>
      </c>
      <c r="F35" s="113">
        <f t="shared" si="30"/>
        <v>25</v>
      </c>
      <c r="G35" s="113">
        <f t="shared" si="31"/>
        <v>13</v>
      </c>
      <c r="H35" s="113">
        <f t="shared" si="32"/>
        <v>15</v>
      </c>
      <c r="J35" s="38">
        <v>12</v>
      </c>
      <c r="K35" s="141">
        <f t="shared" si="8"/>
        <v>10</v>
      </c>
      <c r="L35" s="141" t="str">
        <f t="shared" si="9"/>
        <v>J</v>
      </c>
      <c r="M35" s="141">
        <f t="shared" si="10"/>
        <v>9</v>
      </c>
      <c r="N35" s="141" t="str">
        <f t="shared" si="11"/>
        <v>J</v>
      </c>
      <c r="O35" s="141" t="str">
        <f t="shared" si="12"/>
        <v>J</v>
      </c>
      <c r="Q35" s="38" t="str">
        <f>'Base(Manual)'!L38</f>
        <v>4 M4</v>
      </c>
      <c r="R35" s="74">
        <v>75</v>
      </c>
      <c r="T35" s="113">
        <v>12</v>
      </c>
      <c r="U35" s="141">
        <f t="shared" si="13"/>
        <v>10</v>
      </c>
      <c r="V35" s="141">
        <f t="shared" si="14"/>
        <v>10</v>
      </c>
      <c r="W35" s="141">
        <f t="shared" si="15"/>
        <v>9</v>
      </c>
      <c r="X35" s="141" t="str">
        <f t="shared" si="16"/>
        <v>J</v>
      </c>
      <c r="Y35" s="141" t="str">
        <f t="shared" si="17"/>
        <v>K</v>
      </c>
      <c r="AA35" s="135"/>
      <c r="AB35" s="135"/>
      <c r="AC35" s="135"/>
      <c r="AE35" s="145" t="str">
        <f t="shared" si="3"/>
        <v>4 M4</v>
      </c>
      <c r="AF35" s="135">
        <f t="shared" si="4"/>
        <v>75</v>
      </c>
      <c r="AK35" s="175"/>
      <c r="AL35" s="175"/>
      <c r="AM35" s="175"/>
      <c r="AN35" s="175"/>
      <c r="AO35" s="175"/>
      <c r="AP35" s="175"/>
      <c r="AQ35" s="175"/>
      <c r="AR35" s="175"/>
      <c r="AS35" s="175"/>
      <c r="AU35" s="399"/>
      <c r="AV35" s="399"/>
      <c r="AW35" s="399"/>
      <c r="AX35" s="399"/>
      <c r="AY35" s="399"/>
      <c r="AZ35" s="7"/>
      <c r="BB35" s="65">
        <v>13</v>
      </c>
      <c r="BC35" s="119">
        <v>9</v>
      </c>
      <c r="BD35" s="119">
        <v>8</v>
      </c>
      <c r="BE35" s="119">
        <v>10</v>
      </c>
      <c r="BF35" s="119">
        <v>8</v>
      </c>
      <c r="BG35" s="119">
        <v>5</v>
      </c>
      <c r="BI35" s="76">
        <v>1</v>
      </c>
      <c r="BJ35" s="76">
        <v>0</v>
      </c>
      <c r="BL35" s="65">
        <v>13</v>
      </c>
      <c r="BM35" s="119">
        <v>9</v>
      </c>
      <c r="BN35" s="119">
        <v>9</v>
      </c>
      <c r="BO35" s="119">
        <v>10</v>
      </c>
      <c r="BP35" s="119">
        <v>12</v>
      </c>
      <c r="BQ35" s="119">
        <v>5</v>
      </c>
      <c r="BS35" s="76">
        <v>1</v>
      </c>
      <c r="BT35" s="76">
        <v>0</v>
      </c>
      <c r="CB35" s="78" t="str">
        <f t="shared" si="18"/>
        <v>9 8 10 8 5</v>
      </c>
      <c r="CC35" s="78"/>
      <c r="CD35" s="78" t="str">
        <f t="shared" si="19"/>
        <v>9 9 10 12 5</v>
      </c>
      <c r="CE35" s="78"/>
      <c r="CF35" s="78">
        <f t="shared" si="33"/>
        <v>0</v>
      </c>
      <c r="CG35" s="78"/>
      <c r="CH35" s="138">
        <f t="shared" si="35"/>
        <v>0</v>
      </c>
      <c r="CI35" s="81"/>
      <c r="CJ35" s="138"/>
      <c r="CK35" s="138"/>
    </row>
    <row r="36" spans="2:89" x14ac:dyDescent="0.25">
      <c r="B36" s="113" t="str">
        <f t="shared" si="26"/>
        <v>SYM10</v>
      </c>
      <c r="C36" s="113">
        <f t="shared" si="27"/>
        <v>9</v>
      </c>
      <c r="D36" s="113">
        <f t="shared" si="28"/>
        <v>11</v>
      </c>
      <c r="E36" s="113">
        <f t="shared" si="29"/>
        <v>17</v>
      </c>
      <c r="F36" s="113">
        <f t="shared" si="30"/>
        <v>40</v>
      </c>
      <c r="G36" s="113">
        <f t="shared" si="31"/>
        <v>20</v>
      </c>
      <c r="H36" s="113">
        <f t="shared" si="32"/>
        <v>24</v>
      </c>
      <c r="J36" s="38">
        <v>13</v>
      </c>
      <c r="K36" s="141">
        <f t="shared" si="8"/>
        <v>10</v>
      </c>
      <c r="L36" s="141" t="str">
        <f t="shared" si="9"/>
        <v>J</v>
      </c>
      <c r="M36" s="141">
        <f t="shared" si="10"/>
        <v>9</v>
      </c>
      <c r="N36" s="141" t="str">
        <f t="shared" si="11"/>
        <v>J</v>
      </c>
      <c r="O36" s="141" t="str">
        <f t="shared" si="12"/>
        <v>A</v>
      </c>
      <c r="Q36" s="38" t="str">
        <f>'Base(Manual)'!L39</f>
        <v>3 M4</v>
      </c>
      <c r="R36" s="74">
        <v>15</v>
      </c>
      <c r="T36" s="113">
        <v>13</v>
      </c>
      <c r="U36" s="141">
        <f t="shared" si="13"/>
        <v>10</v>
      </c>
      <c r="V36" s="141">
        <f t="shared" si="14"/>
        <v>10</v>
      </c>
      <c r="W36" s="141">
        <f t="shared" si="15"/>
        <v>9</v>
      </c>
      <c r="X36" s="141" t="str">
        <f t="shared" si="16"/>
        <v>BONUS</v>
      </c>
      <c r="Y36" s="141" t="str">
        <f t="shared" si="17"/>
        <v>A</v>
      </c>
      <c r="AA36" s="135"/>
      <c r="AB36" s="135"/>
      <c r="AC36" s="135"/>
      <c r="AE36" s="145" t="str">
        <f t="shared" si="3"/>
        <v>3 M4</v>
      </c>
      <c r="AF36" s="135">
        <f t="shared" si="4"/>
        <v>15</v>
      </c>
      <c r="AK36" s="87"/>
      <c r="AL36" s="87"/>
      <c r="AM36" s="87"/>
      <c r="AN36" s="87"/>
      <c r="AO36" s="87"/>
      <c r="AP36" s="87"/>
      <c r="AQ36" s="87"/>
      <c r="AR36" s="87"/>
      <c r="AS36" s="87"/>
      <c r="BB36" s="65">
        <v>14</v>
      </c>
      <c r="BC36" s="119">
        <v>9</v>
      </c>
      <c r="BD36" s="119">
        <v>8</v>
      </c>
      <c r="BE36" s="119">
        <v>10</v>
      </c>
      <c r="BF36" s="119">
        <v>8</v>
      </c>
      <c r="BG36" s="119">
        <v>8</v>
      </c>
      <c r="BI36" s="76">
        <v>5</v>
      </c>
      <c r="BJ36" s="77">
        <f>R31</f>
        <v>150</v>
      </c>
      <c r="BL36" s="65">
        <v>14</v>
      </c>
      <c r="BM36" s="119">
        <v>12</v>
      </c>
      <c r="BN36" s="119">
        <v>9</v>
      </c>
      <c r="BO36" s="119">
        <v>10</v>
      </c>
      <c r="BP36" s="119">
        <v>12</v>
      </c>
      <c r="BQ36" s="119">
        <v>6</v>
      </c>
      <c r="BS36" s="76">
        <v>5</v>
      </c>
      <c r="BT36" s="77">
        <f>AF31</f>
        <v>150</v>
      </c>
      <c r="CB36" s="78" t="str">
        <f t="shared" si="18"/>
        <v>9 8 10 8 8</v>
      </c>
      <c r="CC36" s="78"/>
      <c r="CD36" s="78" t="str">
        <f t="shared" si="19"/>
        <v>12 9 10 12 6</v>
      </c>
      <c r="CE36" s="78"/>
      <c r="CF36" s="78">
        <f t="shared" si="33"/>
        <v>0</v>
      </c>
      <c r="CG36" s="78"/>
      <c r="CH36" s="138">
        <f t="shared" si="35"/>
        <v>0</v>
      </c>
      <c r="CI36" s="81"/>
      <c r="CJ36" s="138"/>
      <c r="CK36" s="81"/>
    </row>
    <row r="37" spans="2:89" x14ac:dyDescent="0.25">
      <c r="B37" s="140" t="str">
        <f t="shared" si="26"/>
        <v>FSPIN</v>
      </c>
      <c r="C37" s="113" t="str">
        <f t="shared" si="27"/>
        <v>FS</v>
      </c>
      <c r="D37" s="113">
        <f t="shared" si="28"/>
        <v>1</v>
      </c>
      <c r="E37" s="113">
        <f t="shared" si="29"/>
        <v>1</v>
      </c>
      <c r="F37" s="113">
        <f t="shared" si="30"/>
        <v>2</v>
      </c>
      <c r="G37" s="113">
        <f t="shared" si="31"/>
        <v>2</v>
      </c>
      <c r="H37" s="113">
        <f t="shared" si="32"/>
        <v>2</v>
      </c>
      <c r="J37" s="38">
        <v>14</v>
      </c>
      <c r="K37" s="141">
        <f t="shared" si="8"/>
        <v>10</v>
      </c>
      <c r="L37" s="141" t="str">
        <f t="shared" si="9"/>
        <v>J</v>
      </c>
      <c r="M37" s="141">
        <f t="shared" si="10"/>
        <v>9</v>
      </c>
      <c r="N37" s="141" t="str">
        <f t="shared" si="11"/>
        <v>J</v>
      </c>
      <c r="O37" s="141" t="str">
        <f t="shared" si="12"/>
        <v>J</v>
      </c>
      <c r="Q37" s="38" t="str">
        <f>'Base(Manual)'!L40</f>
        <v>5 ACES</v>
      </c>
      <c r="R37" s="74">
        <v>80</v>
      </c>
      <c r="T37" s="113">
        <v>14</v>
      </c>
      <c r="U37" s="141" t="str">
        <f t="shared" si="13"/>
        <v>BONUS</v>
      </c>
      <c r="V37" s="141">
        <f t="shared" si="14"/>
        <v>10</v>
      </c>
      <c r="W37" s="141">
        <f t="shared" si="15"/>
        <v>9</v>
      </c>
      <c r="X37" s="141" t="str">
        <f t="shared" si="16"/>
        <v>BONUS</v>
      </c>
      <c r="Y37" s="141" t="str">
        <f t="shared" si="17"/>
        <v>K</v>
      </c>
      <c r="AA37" s="135"/>
      <c r="AB37" s="135"/>
      <c r="AC37" s="135"/>
      <c r="AE37" s="113" t="s">
        <v>136</v>
      </c>
      <c r="AF37" s="135">
        <f t="shared" ref="AF37:AF54" si="36">R37</f>
        <v>80</v>
      </c>
      <c r="AK37" s="87"/>
      <c r="AL37" s="87"/>
      <c r="AM37" s="87"/>
      <c r="AN37" s="87"/>
      <c r="AO37" s="87"/>
      <c r="AP37" s="87"/>
      <c r="AQ37" s="87"/>
      <c r="AR37" s="87"/>
      <c r="AS37" s="87"/>
      <c r="BB37" s="65">
        <v>15</v>
      </c>
      <c r="BC37" s="119">
        <v>9</v>
      </c>
      <c r="BD37" s="119">
        <v>10</v>
      </c>
      <c r="BE37" s="119">
        <v>10</v>
      </c>
      <c r="BF37" s="119">
        <v>8</v>
      </c>
      <c r="BG37" s="119">
        <v>5</v>
      </c>
      <c r="BI37" s="76">
        <v>4</v>
      </c>
      <c r="BJ37" s="77">
        <f>R32</f>
        <v>100</v>
      </c>
      <c r="BL37" s="65">
        <v>15</v>
      </c>
      <c r="BM37" s="119">
        <v>9</v>
      </c>
      <c r="BN37" s="119">
        <v>11</v>
      </c>
      <c r="BO37" s="119">
        <v>10</v>
      </c>
      <c r="BP37" s="119">
        <v>5</v>
      </c>
      <c r="BQ37" s="119">
        <v>2</v>
      </c>
      <c r="BS37" s="76">
        <v>4</v>
      </c>
      <c r="BT37" s="77">
        <f>AF32</f>
        <v>100</v>
      </c>
      <c r="CB37" s="78" t="str">
        <f t="shared" si="18"/>
        <v>9 10 10 8 5</v>
      </c>
      <c r="CC37" s="78"/>
      <c r="CD37" s="78" t="str">
        <f t="shared" si="19"/>
        <v>9 11 10 5 2</v>
      </c>
      <c r="CE37" s="78"/>
      <c r="CF37" s="78">
        <f t="shared" si="33"/>
        <v>150</v>
      </c>
      <c r="CG37" s="78"/>
      <c r="CH37" s="138">
        <f t="shared" si="35"/>
        <v>150</v>
      </c>
      <c r="CI37" s="81"/>
      <c r="CJ37" s="138"/>
      <c r="CK37" s="81"/>
    </row>
    <row r="38" spans="2:89" x14ac:dyDescent="0.25">
      <c r="B38" s="140" t="str">
        <f t="shared" si="26"/>
        <v>BONUS</v>
      </c>
      <c r="C38" s="140" t="str">
        <f t="shared" si="27"/>
        <v>BONUS</v>
      </c>
      <c r="D38" s="140">
        <f>COUNTIF(K$23:K$119,$C38)</f>
        <v>0</v>
      </c>
      <c r="E38" s="140">
        <f t="shared" ref="E38" si="37">COUNTIF(L$23:L$119,$C38)</f>
        <v>0</v>
      </c>
      <c r="F38" s="140">
        <f>COUNTIF(M$23:M$119,$C38)</f>
        <v>0</v>
      </c>
      <c r="G38" s="140">
        <f t="shared" ref="G38" si="38">COUNTIF(N$23:N$119,$C38)</f>
        <v>0</v>
      </c>
      <c r="H38" s="140">
        <f t="shared" ref="H38" si="39">COUNTIF(O$23:O$119,$C38)</f>
        <v>0</v>
      </c>
      <c r="J38" s="38">
        <v>15</v>
      </c>
      <c r="K38" s="141">
        <f t="shared" si="8"/>
        <v>10</v>
      </c>
      <c r="L38" s="141">
        <f t="shared" si="9"/>
        <v>9</v>
      </c>
      <c r="M38" s="141">
        <f t="shared" si="10"/>
        <v>9</v>
      </c>
      <c r="N38" s="141" t="str">
        <f t="shared" si="11"/>
        <v>J</v>
      </c>
      <c r="O38" s="141" t="str">
        <f t="shared" si="12"/>
        <v>A</v>
      </c>
      <c r="Q38" s="38" t="str">
        <f>'Base(Manual)'!L41</f>
        <v>4 ACES</v>
      </c>
      <c r="R38" s="74">
        <v>60</v>
      </c>
      <c r="T38" s="113">
        <v>15</v>
      </c>
      <c r="U38" s="141">
        <f t="shared" si="13"/>
        <v>10</v>
      </c>
      <c r="V38" s="141" t="str">
        <f t="shared" si="14"/>
        <v>FS</v>
      </c>
      <c r="W38" s="141">
        <f t="shared" si="15"/>
        <v>9</v>
      </c>
      <c r="X38" s="141" t="str">
        <f t="shared" si="16"/>
        <v>A</v>
      </c>
      <c r="Y38" s="141" t="str">
        <f t="shared" si="17"/>
        <v>M2</v>
      </c>
      <c r="AA38" s="135"/>
      <c r="AB38" s="135"/>
      <c r="AC38" s="135"/>
      <c r="AE38" s="113" t="s">
        <v>139</v>
      </c>
      <c r="AF38" s="135">
        <f t="shared" si="36"/>
        <v>60</v>
      </c>
      <c r="AK38" s="49"/>
      <c r="AL38" s="49"/>
      <c r="AM38" s="49"/>
      <c r="AN38" s="49"/>
      <c r="AO38" s="49"/>
      <c r="AP38" s="49"/>
      <c r="AQ38" s="49"/>
      <c r="AR38" s="49"/>
      <c r="AS38" s="49"/>
      <c r="BB38" s="65">
        <v>16</v>
      </c>
      <c r="BC38" s="119">
        <v>9</v>
      </c>
      <c r="BD38" s="119">
        <v>9</v>
      </c>
      <c r="BE38" s="119">
        <v>10</v>
      </c>
      <c r="BF38" s="119">
        <v>8</v>
      </c>
      <c r="BG38" s="119">
        <v>7</v>
      </c>
      <c r="BI38" s="76">
        <v>3</v>
      </c>
      <c r="BJ38" s="77">
        <f>R33</f>
        <v>30</v>
      </c>
      <c r="BL38" s="65">
        <v>16</v>
      </c>
      <c r="BM38" s="119">
        <v>9</v>
      </c>
      <c r="BN38" s="119">
        <v>9</v>
      </c>
      <c r="BO38" s="119">
        <v>10</v>
      </c>
      <c r="BP38" s="119">
        <v>5</v>
      </c>
      <c r="BQ38" s="119">
        <v>2</v>
      </c>
      <c r="BS38" s="76">
        <v>3</v>
      </c>
      <c r="BT38" s="77">
        <f>AF33</f>
        <v>30</v>
      </c>
      <c r="CB38" s="78" t="str">
        <f t="shared" si="18"/>
        <v>9 9 10 8 7</v>
      </c>
      <c r="CC38" s="78"/>
      <c r="CD38" s="78" t="str">
        <f t="shared" si="19"/>
        <v>9 9 10 5 2</v>
      </c>
      <c r="CE38" s="78"/>
      <c r="CF38" s="78">
        <f t="shared" si="33"/>
        <v>100</v>
      </c>
      <c r="CG38" s="78"/>
      <c r="CH38" s="138">
        <f t="shared" si="35"/>
        <v>100</v>
      </c>
      <c r="CI38" s="81"/>
      <c r="CJ38" s="138"/>
      <c r="CK38" s="81"/>
    </row>
    <row r="39" spans="2:89" x14ac:dyDescent="0.25">
      <c r="B39" s="391" t="s">
        <v>105</v>
      </c>
      <c r="C39" s="391"/>
      <c r="D39" s="73">
        <f>SUM(D26:D37)</f>
        <v>97</v>
      </c>
      <c r="E39" s="73">
        <f>SUM(E26:E37)</f>
        <v>97</v>
      </c>
      <c r="F39" s="73">
        <f>SUM(F26:F37)</f>
        <v>97</v>
      </c>
      <c r="G39" s="73">
        <f>SUM(G26:G37)</f>
        <v>97</v>
      </c>
      <c r="H39" s="73">
        <f>SUM(H26:H37)</f>
        <v>97</v>
      </c>
      <c r="J39" s="38">
        <v>16</v>
      </c>
      <c r="K39" s="141">
        <f t="shared" si="8"/>
        <v>10</v>
      </c>
      <c r="L39" s="141">
        <f t="shared" si="9"/>
        <v>10</v>
      </c>
      <c r="M39" s="141">
        <f t="shared" si="10"/>
        <v>9</v>
      </c>
      <c r="N39" s="141" t="str">
        <f t="shared" si="11"/>
        <v>J</v>
      </c>
      <c r="O39" s="141" t="str">
        <f t="shared" si="12"/>
        <v>Q</v>
      </c>
      <c r="Q39" s="38" t="str">
        <f>'Base(Manual)'!L42</f>
        <v>3 ACES</v>
      </c>
      <c r="R39" s="74">
        <v>10</v>
      </c>
      <c r="T39" s="113">
        <v>16</v>
      </c>
      <c r="U39" s="141">
        <f t="shared" si="13"/>
        <v>10</v>
      </c>
      <c r="V39" s="141">
        <f t="shared" si="14"/>
        <v>10</v>
      </c>
      <c r="W39" s="141">
        <f t="shared" si="15"/>
        <v>9</v>
      </c>
      <c r="X39" s="141" t="str">
        <f t="shared" si="16"/>
        <v>A</v>
      </c>
      <c r="Y39" s="141" t="str">
        <f t="shared" si="17"/>
        <v>M2</v>
      </c>
      <c r="AA39" s="135"/>
      <c r="AB39" s="135"/>
      <c r="AC39" s="135"/>
      <c r="AE39" s="113" t="s">
        <v>142</v>
      </c>
      <c r="AF39" s="135">
        <f t="shared" si="36"/>
        <v>10</v>
      </c>
      <c r="BB39" s="65">
        <v>17</v>
      </c>
      <c r="BC39" s="119">
        <v>9</v>
      </c>
      <c r="BD39" s="119">
        <v>9</v>
      </c>
      <c r="BE39" s="119">
        <v>0</v>
      </c>
      <c r="BF39" s="119">
        <v>10</v>
      </c>
      <c r="BG39" s="119">
        <v>9</v>
      </c>
      <c r="BI39" s="76">
        <v>2</v>
      </c>
      <c r="BJ39" s="76">
        <v>0</v>
      </c>
      <c r="BL39" s="65">
        <v>17</v>
      </c>
      <c r="BM39" s="119">
        <v>9</v>
      </c>
      <c r="BN39" s="119">
        <v>9</v>
      </c>
      <c r="BO39" s="119">
        <v>0</v>
      </c>
      <c r="BP39" s="119">
        <v>10</v>
      </c>
      <c r="BQ39" s="119">
        <v>5</v>
      </c>
      <c r="BS39" s="76">
        <v>2</v>
      </c>
      <c r="BT39" s="76">
        <v>0</v>
      </c>
      <c r="CB39" s="78" t="str">
        <f t="shared" si="18"/>
        <v>9 9 0 10 9</v>
      </c>
      <c r="CC39" s="78"/>
      <c r="CD39" s="78" t="str">
        <f t="shared" si="19"/>
        <v>9 9 0 10 5</v>
      </c>
      <c r="CE39" s="78"/>
      <c r="CF39" s="78">
        <f t="shared" si="33"/>
        <v>30</v>
      </c>
      <c r="CG39" s="78"/>
      <c r="CH39" s="138">
        <f t="shared" si="35"/>
        <v>30</v>
      </c>
      <c r="CI39" s="81"/>
      <c r="CJ39" s="138"/>
      <c r="CK39" s="81"/>
    </row>
    <row r="40" spans="2:89" x14ac:dyDescent="0.25">
      <c r="B40" s="38"/>
      <c r="C40" s="41" t="s">
        <v>106</v>
      </c>
      <c r="D40" s="392">
        <f>PRODUCT(D39:H39)</f>
        <v>8587340257</v>
      </c>
      <c r="E40" s="392"/>
      <c r="F40" s="392"/>
      <c r="G40" s="392"/>
      <c r="H40" s="392"/>
      <c r="J40" s="38">
        <v>17</v>
      </c>
      <c r="K40" s="141">
        <f t="shared" si="8"/>
        <v>10</v>
      </c>
      <c r="L40" s="141">
        <f t="shared" si="9"/>
        <v>10</v>
      </c>
      <c r="M40" s="141" t="str">
        <f t="shared" si="10"/>
        <v>WILD</v>
      </c>
      <c r="N40" s="141">
        <f t="shared" si="11"/>
        <v>9</v>
      </c>
      <c r="O40" s="141">
        <f t="shared" si="12"/>
        <v>10</v>
      </c>
      <c r="Q40" s="38" t="str">
        <f>'Base(Manual)'!L43</f>
        <v>5 KINGS</v>
      </c>
      <c r="R40" s="74">
        <v>80</v>
      </c>
      <c r="T40" s="113">
        <v>17</v>
      </c>
      <c r="U40" s="141">
        <f t="shared" si="13"/>
        <v>10</v>
      </c>
      <c r="V40" s="141">
        <f t="shared" si="14"/>
        <v>10</v>
      </c>
      <c r="W40" s="141" t="str">
        <f t="shared" si="15"/>
        <v>WILD</v>
      </c>
      <c r="X40" s="141">
        <f t="shared" si="16"/>
        <v>9</v>
      </c>
      <c r="Y40" s="141" t="str">
        <f t="shared" si="17"/>
        <v>A</v>
      </c>
      <c r="AA40" s="135"/>
      <c r="AB40" s="135"/>
      <c r="AC40" s="135"/>
      <c r="AE40" s="113" t="s">
        <v>143</v>
      </c>
      <c r="AF40" s="135">
        <f t="shared" si="36"/>
        <v>80</v>
      </c>
      <c r="BB40" s="65">
        <v>18</v>
      </c>
      <c r="BC40" s="119">
        <v>6</v>
      </c>
      <c r="BD40" s="119">
        <v>10</v>
      </c>
      <c r="BE40" s="119">
        <v>10</v>
      </c>
      <c r="BF40" s="119">
        <v>7</v>
      </c>
      <c r="BG40" s="119">
        <v>8</v>
      </c>
      <c r="BI40" s="76">
        <v>1</v>
      </c>
      <c r="BJ40" s="76">
        <v>0</v>
      </c>
      <c r="BL40" s="65">
        <v>18</v>
      </c>
      <c r="BM40" s="119">
        <v>6</v>
      </c>
      <c r="BN40" s="119">
        <v>10</v>
      </c>
      <c r="BO40" s="119">
        <v>9</v>
      </c>
      <c r="BP40" s="119">
        <v>1</v>
      </c>
      <c r="BQ40" s="119">
        <v>8</v>
      </c>
      <c r="BS40" s="76">
        <v>1</v>
      </c>
      <c r="BT40" s="76">
        <v>0</v>
      </c>
      <c r="CB40" s="78" t="str">
        <f t="shared" si="18"/>
        <v>6 10 10 7 8</v>
      </c>
      <c r="CC40" s="78"/>
      <c r="CD40" s="78" t="str">
        <f t="shared" si="19"/>
        <v>6 10 9 1 8</v>
      </c>
      <c r="CE40" s="78"/>
      <c r="CF40" s="78">
        <f t="shared" si="33"/>
        <v>0</v>
      </c>
      <c r="CG40" s="78"/>
      <c r="CH40" s="138">
        <f t="shared" si="35"/>
        <v>0</v>
      </c>
      <c r="CI40" s="81"/>
      <c r="CJ40" s="138"/>
      <c r="CK40" s="81"/>
    </row>
    <row r="41" spans="2:89" x14ac:dyDescent="0.25">
      <c r="J41" s="38">
        <v>18</v>
      </c>
      <c r="K41" s="141" t="str">
        <f t="shared" si="8"/>
        <v>K</v>
      </c>
      <c r="L41" s="141">
        <f t="shared" si="9"/>
        <v>9</v>
      </c>
      <c r="M41" s="141">
        <f t="shared" si="10"/>
        <v>9</v>
      </c>
      <c r="N41" s="141" t="str">
        <f t="shared" si="11"/>
        <v>Q</v>
      </c>
      <c r="O41" s="141" t="str">
        <f t="shared" si="12"/>
        <v>J</v>
      </c>
      <c r="Q41" s="38" t="str">
        <f>'Base(Manual)'!L44</f>
        <v>4 KINGS</v>
      </c>
      <c r="R41" s="74">
        <v>50</v>
      </c>
      <c r="T41" s="113">
        <v>18</v>
      </c>
      <c r="U41" s="141" t="str">
        <f t="shared" si="13"/>
        <v>K</v>
      </c>
      <c r="V41" s="141">
        <f t="shared" si="14"/>
        <v>9</v>
      </c>
      <c r="W41" s="141">
        <f t="shared" si="15"/>
        <v>10</v>
      </c>
      <c r="X41" s="141" t="str">
        <f t="shared" si="16"/>
        <v>M1</v>
      </c>
      <c r="Y41" s="141" t="str">
        <f t="shared" si="17"/>
        <v>J</v>
      </c>
      <c r="AA41" s="135"/>
      <c r="AB41" s="135"/>
      <c r="AC41" s="135"/>
      <c r="AE41" s="113" t="s">
        <v>145</v>
      </c>
      <c r="AF41" s="135">
        <f t="shared" si="36"/>
        <v>50</v>
      </c>
      <c r="BB41" s="65">
        <v>19</v>
      </c>
      <c r="BC41" s="119">
        <v>6</v>
      </c>
      <c r="BD41" s="119">
        <v>5</v>
      </c>
      <c r="BE41" s="119">
        <v>10</v>
      </c>
      <c r="BF41" s="119">
        <v>10</v>
      </c>
      <c r="BG41" s="119">
        <v>10</v>
      </c>
      <c r="BI41" s="76">
        <v>5</v>
      </c>
      <c r="BJ41" s="77">
        <f>R34</f>
        <v>100</v>
      </c>
      <c r="BL41" s="65">
        <v>19</v>
      </c>
      <c r="BM41" s="119">
        <v>12</v>
      </c>
      <c r="BN41" s="119">
        <v>5</v>
      </c>
      <c r="BO41" s="119">
        <v>9</v>
      </c>
      <c r="BP41" s="119">
        <v>10</v>
      </c>
      <c r="BQ41" s="119">
        <v>10</v>
      </c>
      <c r="BS41" s="76">
        <v>5</v>
      </c>
      <c r="BT41" s="77">
        <f>AF34</f>
        <v>100</v>
      </c>
      <c r="CB41" s="78" t="str">
        <f t="shared" si="18"/>
        <v>6 5 10 10 10</v>
      </c>
      <c r="CC41" s="78"/>
      <c r="CD41" s="78" t="str">
        <f t="shared" si="19"/>
        <v>12 5 9 10 10</v>
      </c>
      <c r="CE41" s="78"/>
      <c r="CF41" s="78">
        <f t="shared" si="33"/>
        <v>0</v>
      </c>
      <c r="CG41" s="78"/>
      <c r="CH41" s="138">
        <f t="shared" si="35"/>
        <v>0</v>
      </c>
      <c r="CI41" s="81"/>
      <c r="CJ41" s="138"/>
      <c r="CK41" s="81"/>
    </row>
    <row r="42" spans="2:89" x14ac:dyDescent="0.25">
      <c r="B42" s="110" t="s">
        <v>251</v>
      </c>
      <c r="C42" s="118"/>
      <c r="D42" s="118"/>
      <c r="E42" s="118"/>
      <c r="F42" s="118"/>
      <c r="G42" s="118"/>
      <c r="H42" s="118"/>
      <c r="J42" s="38">
        <v>19</v>
      </c>
      <c r="K42" s="141" t="str">
        <f t="shared" si="8"/>
        <v>K</v>
      </c>
      <c r="L42" s="141" t="str">
        <f t="shared" si="9"/>
        <v>A</v>
      </c>
      <c r="M42" s="141">
        <f t="shared" si="10"/>
        <v>9</v>
      </c>
      <c r="N42" s="141">
        <f t="shared" si="11"/>
        <v>9</v>
      </c>
      <c r="O42" s="141">
        <f t="shared" si="12"/>
        <v>9</v>
      </c>
      <c r="Q42" s="38" t="str">
        <f>'Base(Manual)'!L45</f>
        <v>3 KINGS</v>
      </c>
      <c r="R42" s="74">
        <v>7</v>
      </c>
      <c r="T42" s="113">
        <v>19</v>
      </c>
      <c r="U42" s="141" t="str">
        <f t="shared" si="13"/>
        <v>BONUS</v>
      </c>
      <c r="V42" s="141" t="str">
        <f t="shared" si="14"/>
        <v>A</v>
      </c>
      <c r="W42" s="141">
        <f t="shared" si="15"/>
        <v>10</v>
      </c>
      <c r="X42" s="141">
        <f t="shared" si="16"/>
        <v>9</v>
      </c>
      <c r="Y42" s="141">
        <f t="shared" si="17"/>
        <v>9</v>
      </c>
      <c r="AA42" s="135"/>
      <c r="AB42" s="135"/>
      <c r="AC42" s="135"/>
      <c r="AE42" s="113" t="s">
        <v>147</v>
      </c>
      <c r="AF42" s="135">
        <f t="shared" si="36"/>
        <v>7</v>
      </c>
      <c r="AH42" s="32"/>
      <c r="AI42" s="32"/>
      <c r="AJ42" s="32"/>
      <c r="BB42" s="65">
        <v>20</v>
      </c>
      <c r="BC42" s="119">
        <v>6</v>
      </c>
      <c r="BD42" s="119">
        <v>4</v>
      </c>
      <c r="BE42" s="119">
        <v>10</v>
      </c>
      <c r="BF42" s="119">
        <v>7</v>
      </c>
      <c r="BG42" s="119">
        <v>10</v>
      </c>
      <c r="BI42" s="76">
        <v>4</v>
      </c>
      <c r="BJ42" s="77">
        <f>R35</f>
        <v>75</v>
      </c>
      <c r="BL42" s="65">
        <v>20</v>
      </c>
      <c r="BM42" s="119">
        <v>6</v>
      </c>
      <c r="BN42" s="119">
        <v>4</v>
      </c>
      <c r="BO42" s="119">
        <v>9</v>
      </c>
      <c r="BP42" s="119">
        <v>7</v>
      </c>
      <c r="BQ42" s="119">
        <v>10</v>
      </c>
      <c r="BS42" s="76">
        <v>4</v>
      </c>
      <c r="BT42" s="77">
        <f>AF35</f>
        <v>75</v>
      </c>
      <c r="CB42" s="78" t="str">
        <f t="shared" si="18"/>
        <v>6 4 10 7 10</v>
      </c>
      <c r="CC42" s="78"/>
      <c r="CD42" s="78" t="str">
        <f t="shared" si="19"/>
        <v>6 4 9 7 10</v>
      </c>
      <c r="CE42" s="78"/>
      <c r="CF42" s="78">
        <f t="shared" si="33"/>
        <v>100</v>
      </c>
      <c r="CG42" s="78"/>
      <c r="CH42" s="138">
        <f t="shared" si="35"/>
        <v>100</v>
      </c>
      <c r="CI42" s="81"/>
      <c r="CJ42" s="138"/>
      <c r="CK42" s="81"/>
    </row>
    <row r="43" spans="2:89" x14ac:dyDescent="0.25">
      <c r="B43" s="390" t="s">
        <v>50</v>
      </c>
      <c r="C43" s="390"/>
      <c r="D43" s="390" t="s">
        <v>51</v>
      </c>
      <c r="E43" s="390"/>
      <c r="F43" s="390"/>
      <c r="G43" s="390"/>
      <c r="H43" s="390"/>
      <c r="J43" s="38">
        <v>20</v>
      </c>
      <c r="K43" s="141" t="str">
        <f t="shared" si="8"/>
        <v>K</v>
      </c>
      <c r="L43" s="141" t="str">
        <f t="shared" si="9"/>
        <v>M4</v>
      </c>
      <c r="M43" s="141">
        <f t="shared" si="10"/>
        <v>9</v>
      </c>
      <c r="N43" s="141" t="str">
        <f t="shared" si="11"/>
        <v>Q</v>
      </c>
      <c r="O43" s="141">
        <f t="shared" si="12"/>
        <v>9</v>
      </c>
      <c r="Q43" s="38" t="str">
        <f>'Base(Manual)'!L46</f>
        <v>5 QUEENS</v>
      </c>
      <c r="R43" s="74">
        <v>60</v>
      </c>
      <c r="T43" s="113">
        <v>20</v>
      </c>
      <c r="U43" s="141" t="str">
        <f t="shared" si="13"/>
        <v>K</v>
      </c>
      <c r="V43" s="141" t="str">
        <f t="shared" si="14"/>
        <v>M4</v>
      </c>
      <c r="W43" s="141">
        <f t="shared" si="15"/>
        <v>10</v>
      </c>
      <c r="X43" s="141" t="str">
        <f t="shared" si="16"/>
        <v>Q</v>
      </c>
      <c r="Y43" s="141">
        <f t="shared" si="17"/>
        <v>9</v>
      </c>
      <c r="AA43" s="135"/>
      <c r="AB43" s="135"/>
      <c r="AC43" s="135"/>
      <c r="AE43" s="113" t="s">
        <v>148</v>
      </c>
      <c r="AF43" s="135">
        <f t="shared" si="36"/>
        <v>60</v>
      </c>
      <c r="BB43" s="65">
        <v>21</v>
      </c>
      <c r="BC43" s="119">
        <v>4</v>
      </c>
      <c r="BD43" s="119">
        <v>10</v>
      </c>
      <c r="BE43" s="119">
        <v>10</v>
      </c>
      <c r="BF43" s="119">
        <v>7</v>
      </c>
      <c r="BG43" s="119">
        <v>8</v>
      </c>
      <c r="BI43" s="76">
        <v>3</v>
      </c>
      <c r="BJ43" s="77">
        <f>R36</f>
        <v>15</v>
      </c>
      <c r="BL43" s="65">
        <v>21</v>
      </c>
      <c r="BM43" s="119">
        <v>4</v>
      </c>
      <c r="BN43" s="119">
        <v>10</v>
      </c>
      <c r="BO43" s="119">
        <v>9</v>
      </c>
      <c r="BP43" s="119">
        <v>7</v>
      </c>
      <c r="BQ43" s="119">
        <v>3</v>
      </c>
      <c r="BS43" s="76">
        <v>3</v>
      </c>
      <c r="BT43" s="77">
        <f>AF36</f>
        <v>15</v>
      </c>
      <c r="CB43" s="78" t="str">
        <f t="shared" si="18"/>
        <v>4 10 10 7 8</v>
      </c>
      <c r="CC43" s="78"/>
      <c r="CD43" s="78" t="str">
        <f t="shared" si="19"/>
        <v>4 10 9 7 3</v>
      </c>
      <c r="CE43" s="78"/>
      <c r="CF43" s="78">
        <f t="shared" si="33"/>
        <v>75</v>
      </c>
      <c r="CG43" s="78"/>
      <c r="CH43" s="138">
        <f t="shared" si="35"/>
        <v>75</v>
      </c>
      <c r="CI43" s="81"/>
      <c r="CJ43" s="138"/>
      <c r="CK43" s="81"/>
    </row>
    <row r="44" spans="2:89" x14ac:dyDescent="0.25">
      <c r="B44" s="33" t="s">
        <v>59</v>
      </c>
      <c r="C44" s="33" t="s">
        <v>60</v>
      </c>
      <c r="D44" s="33" t="s">
        <v>61</v>
      </c>
      <c r="E44" s="33" t="s">
        <v>62</v>
      </c>
      <c r="F44" s="33" t="s">
        <v>63</v>
      </c>
      <c r="G44" s="33" t="s">
        <v>64</v>
      </c>
      <c r="H44" s="33" t="s">
        <v>65</v>
      </c>
      <c r="J44" s="38">
        <v>21</v>
      </c>
      <c r="K44" s="141" t="str">
        <f t="shared" si="8"/>
        <v>M4</v>
      </c>
      <c r="L44" s="141">
        <f t="shared" si="9"/>
        <v>9</v>
      </c>
      <c r="M44" s="141">
        <f t="shared" si="10"/>
        <v>9</v>
      </c>
      <c r="N44" s="141" t="str">
        <f t="shared" si="11"/>
        <v>Q</v>
      </c>
      <c r="O44" s="141" t="str">
        <f t="shared" si="12"/>
        <v>J</v>
      </c>
      <c r="Q44" s="38" t="str">
        <f>'Base(Manual)'!L47</f>
        <v>4 QUEENS</v>
      </c>
      <c r="R44" s="74">
        <v>40</v>
      </c>
      <c r="T44" s="113">
        <v>21</v>
      </c>
      <c r="U44" s="141" t="str">
        <f t="shared" si="13"/>
        <v>M4</v>
      </c>
      <c r="V44" s="141">
        <f t="shared" si="14"/>
        <v>9</v>
      </c>
      <c r="W44" s="141">
        <f t="shared" si="15"/>
        <v>10</v>
      </c>
      <c r="X44" s="141" t="str">
        <f t="shared" si="16"/>
        <v>Q</v>
      </c>
      <c r="Y44" s="141" t="str">
        <f t="shared" si="17"/>
        <v>M3</v>
      </c>
      <c r="AA44" s="135"/>
      <c r="AB44" s="135"/>
      <c r="AC44" s="135"/>
      <c r="AE44" s="113" t="s">
        <v>150</v>
      </c>
      <c r="AF44" s="135">
        <f t="shared" si="36"/>
        <v>40</v>
      </c>
      <c r="BB44" s="65">
        <v>22</v>
      </c>
      <c r="BC44" s="119">
        <v>5</v>
      </c>
      <c r="BD44" s="119">
        <v>10</v>
      </c>
      <c r="BE44" s="119">
        <v>10</v>
      </c>
      <c r="BF44" s="119">
        <v>7</v>
      </c>
      <c r="BG44" s="119">
        <v>10</v>
      </c>
      <c r="BI44" s="76">
        <v>2</v>
      </c>
      <c r="BJ44" s="76">
        <v>0</v>
      </c>
      <c r="BL44" s="65">
        <v>22</v>
      </c>
      <c r="BM44" s="119">
        <v>3</v>
      </c>
      <c r="BN44" s="119">
        <v>10</v>
      </c>
      <c r="BO44" s="119">
        <v>6</v>
      </c>
      <c r="BP44" s="119">
        <v>7</v>
      </c>
      <c r="BQ44" s="119">
        <v>10</v>
      </c>
      <c r="BS44" s="76">
        <v>2</v>
      </c>
      <c r="BT44" s="76">
        <v>0</v>
      </c>
      <c r="CB44" s="78" t="str">
        <f t="shared" si="18"/>
        <v>5 10 10 7 10</v>
      </c>
      <c r="CC44" s="78"/>
      <c r="CD44" s="78" t="str">
        <f t="shared" si="19"/>
        <v>3 10 6 7 10</v>
      </c>
      <c r="CE44" s="78"/>
      <c r="CF44" s="78">
        <f t="shared" si="33"/>
        <v>15</v>
      </c>
      <c r="CG44" s="78"/>
      <c r="CH44" s="138">
        <f t="shared" si="35"/>
        <v>15</v>
      </c>
      <c r="CI44" s="81"/>
      <c r="CJ44" s="138"/>
      <c r="CK44" s="81"/>
    </row>
    <row r="45" spans="2:89" x14ac:dyDescent="0.25">
      <c r="B45" s="139" t="str">
        <f t="shared" ref="B45:C57" si="40">B26</f>
        <v>WILD1</v>
      </c>
      <c r="C45" s="139" t="str">
        <f t="shared" si="40"/>
        <v>WILD</v>
      </c>
      <c r="D45" s="140">
        <f>COUNTIF(U$23:U$119,$C45)</f>
        <v>1</v>
      </c>
      <c r="E45" s="140">
        <f t="shared" ref="E45" si="41">COUNTIF(V$23:V$119,$C45)</f>
        <v>3</v>
      </c>
      <c r="F45" s="140">
        <f t="shared" ref="F45" si="42">COUNTIF(W$23:W$119,$C45)</f>
        <v>2</v>
      </c>
      <c r="G45" s="140">
        <f t="shared" ref="G45" si="43">COUNTIF(X$23:X$119,$C45)</f>
        <v>1</v>
      </c>
      <c r="H45" s="140">
        <f t="shared" ref="H45" si="44">COUNTIF(Y$23:Y$119,$C45)</f>
        <v>2</v>
      </c>
      <c r="J45" s="38">
        <v>22</v>
      </c>
      <c r="K45" s="141" t="str">
        <f t="shared" si="8"/>
        <v>A</v>
      </c>
      <c r="L45" s="141">
        <f t="shared" si="9"/>
        <v>9</v>
      </c>
      <c r="M45" s="141">
        <f t="shared" si="10"/>
        <v>9</v>
      </c>
      <c r="N45" s="141" t="str">
        <f t="shared" si="11"/>
        <v>Q</v>
      </c>
      <c r="O45" s="141">
        <f t="shared" si="12"/>
        <v>9</v>
      </c>
      <c r="Q45" s="38" t="str">
        <f>'Base(Manual)'!L48</f>
        <v>3 QUEENS</v>
      </c>
      <c r="R45" s="74">
        <v>5</v>
      </c>
      <c r="T45" s="113">
        <v>22</v>
      </c>
      <c r="U45" s="141" t="str">
        <f t="shared" si="13"/>
        <v>M3</v>
      </c>
      <c r="V45" s="141">
        <f t="shared" si="14"/>
        <v>9</v>
      </c>
      <c r="W45" s="141" t="str">
        <f t="shared" si="15"/>
        <v>K</v>
      </c>
      <c r="X45" s="141" t="str">
        <f t="shared" si="16"/>
        <v>Q</v>
      </c>
      <c r="Y45" s="141">
        <f t="shared" si="17"/>
        <v>9</v>
      </c>
      <c r="AA45" s="135"/>
      <c r="AB45" s="135"/>
      <c r="AC45" s="135"/>
      <c r="AE45" s="113" t="s">
        <v>152</v>
      </c>
      <c r="AF45" s="135">
        <f t="shared" si="36"/>
        <v>5</v>
      </c>
      <c r="BB45" s="65">
        <v>23</v>
      </c>
      <c r="BC45" s="119">
        <v>1</v>
      </c>
      <c r="BD45" s="119">
        <v>3</v>
      </c>
      <c r="BE45" s="119">
        <v>6</v>
      </c>
      <c r="BF45" s="119">
        <v>7</v>
      </c>
      <c r="BG45" s="119">
        <v>10</v>
      </c>
      <c r="BI45" s="76">
        <v>1</v>
      </c>
      <c r="BJ45" s="76">
        <v>0</v>
      </c>
      <c r="BL45" s="65">
        <v>23</v>
      </c>
      <c r="BM45" s="119">
        <v>1</v>
      </c>
      <c r="BN45" s="119">
        <v>3</v>
      </c>
      <c r="BO45" s="119">
        <v>9</v>
      </c>
      <c r="BP45" s="119">
        <v>7</v>
      </c>
      <c r="BQ45" s="119">
        <v>10</v>
      </c>
      <c r="BS45" s="76">
        <v>1</v>
      </c>
      <c r="BT45" s="76">
        <v>0</v>
      </c>
      <c r="CB45" s="78" t="str">
        <f t="shared" si="18"/>
        <v>1 3 6 7 10</v>
      </c>
      <c r="CC45" s="78"/>
      <c r="CD45" s="78" t="str">
        <f t="shared" si="19"/>
        <v>1 3 9 7 10</v>
      </c>
      <c r="CE45" s="78"/>
      <c r="CF45" s="78">
        <f t="shared" si="33"/>
        <v>0</v>
      </c>
      <c r="CG45" s="78"/>
      <c r="CH45" s="138">
        <f t="shared" si="35"/>
        <v>0</v>
      </c>
      <c r="CI45" s="81"/>
      <c r="CJ45" s="138"/>
      <c r="CK45" s="81"/>
    </row>
    <row r="46" spans="2:89" x14ac:dyDescent="0.25">
      <c r="B46" s="113" t="str">
        <f t="shared" si="40"/>
        <v>SYM01</v>
      </c>
      <c r="C46" s="113" t="str">
        <f t="shared" si="40"/>
        <v>M1</v>
      </c>
      <c r="D46" s="140">
        <f t="shared" ref="D46:D55" si="45">COUNTIF(U$23:U$119,$C46)</f>
        <v>1</v>
      </c>
      <c r="E46" s="140">
        <f t="shared" ref="E46:E55" si="46">COUNTIF(V$23:V$119,$C46)</f>
        <v>3</v>
      </c>
      <c r="F46" s="140">
        <f t="shared" ref="F46:F55" si="47">COUNTIF(W$23:W$119,$C46)</f>
        <v>1</v>
      </c>
      <c r="G46" s="140">
        <f t="shared" ref="G46:G55" si="48">COUNTIF(X$23:X$119,$C46)</f>
        <v>2</v>
      </c>
      <c r="H46" s="140">
        <f t="shared" ref="H46:H55" si="49">COUNTIF(Y$23:Y$119,$C46)</f>
        <v>4</v>
      </c>
      <c r="J46" s="38">
        <v>23</v>
      </c>
      <c r="K46" s="141" t="str">
        <f t="shared" si="8"/>
        <v>M1</v>
      </c>
      <c r="L46" s="141" t="str">
        <f t="shared" si="9"/>
        <v>M3</v>
      </c>
      <c r="M46" s="141" t="str">
        <f t="shared" si="10"/>
        <v>K</v>
      </c>
      <c r="N46" s="141" t="str">
        <f t="shared" si="11"/>
        <v>Q</v>
      </c>
      <c r="O46" s="141">
        <f t="shared" si="12"/>
        <v>9</v>
      </c>
      <c r="Q46" s="38" t="str">
        <f>'Base(Manual)'!L49</f>
        <v>5 JACKS</v>
      </c>
      <c r="R46" s="74">
        <v>60</v>
      </c>
      <c r="T46" s="113">
        <v>23</v>
      </c>
      <c r="U46" s="141" t="str">
        <f t="shared" si="13"/>
        <v>M1</v>
      </c>
      <c r="V46" s="141" t="str">
        <f t="shared" si="14"/>
        <v>M3</v>
      </c>
      <c r="W46" s="141">
        <f t="shared" si="15"/>
        <v>10</v>
      </c>
      <c r="X46" s="141" t="str">
        <f t="shared" si="16"/>
        <v>Q</v>
      </c>
      <c r="Y46" s="141">
        <f t="shared" si="17"/>
        <v>9</v>
      </c>
      <c r="AA46" s="135"/>
      <c r="AB46" s="135"/>
      <c r="AC46" s="135"/>
      <c r="AE46" s="113" t="s">
        <v>153</v>
      </c>
      <c r="AF46" s="135">
        <f t="shared" si="36"/>
        <v>60</v>
      </c>
      <c r="BB46" s="65">
        <v>24</v>
      </c>
      <c r="BC46" s="119">
        <v>10</v>
      </c>
      <c r="BD46" s="119">
        <v>9</v>
      </c>
      <c r="BE46" s="119">
        <v>10</v>
      </c>
      <c r="BF46" s="119">
        <v>7</v>
      </c>
      <c r="BG46" s="119">
        <v>7</v>
      </c>
      <c r="BI46" s="76">
        <v>5</v>
      </c>
      <c r="BJ46" s="77">
        <f>R37</f>
        <v>80</v>
      </c>
      <c r="BL46" s="65">
        <v>24</v>
      </c>
      <c r="BM46" s="119">
        <v>10</v>
      </c>
      <c r="BN46" s="119">
        <v>9</v>
      </c>
      <c r="BO46" s="119">
        <v>9</v>
      </c>
      <c r="BP46" s="119">
        <v>7</v>
      </c>
      <c r="BQ46" s="119">
        <v>7</v>
      </c>
      <c r="BS46" s="76">
        <v>5</v>
      </c>
      <c r="BT46" s="77">
        <f>AF37</f>
        <v>80</v>
      </c>
      <c r="CB46" s="78" t="str">
        <f t="shared" si="18"/>
        <v>10 9 10 7 7</v>
      </c>
      <c r="CC46" s="78"/>
      <c r="CD46" s="78" t="str">
        <f t="shared" si="19"/>
        <v>10 9 9 7 7</v>
      </c>
      <c r="CE46" s="78"/>
      <c r="CF46" s="78">
        <f t="shared" si="33"/>
        <v>0</v>
      </c>
      <c r="CG46" s="78"/>
      <c r="CH46" s="138">
        <f t="shared" si="35"/>
        <v>0</v>
      </c>
      <c r="CI46" s="81"/>
      <c r="CJ46" s="138"/>
      <c r="CK46" s="81"/>
    </row>
    <row r="47" spans="2:89" x14ac:dyDescent="0.25">
      <c r="B47" s="113" t="str">
        <f t="shared" si="40"/>
        <v>SYM02</v>
      </c>
      <c r="C47" s="113" t="str">
        <f t="shared" si="40"/>
        <v>M2</v>
      </c>
      <c r="D47" s="140">
        <f t="shared" si="45"/>
        <v>1</v>
      </c>
      <c r="E47" s="140">
        <f t="shared" si="46"/>
        <v>3</v>
      </c>
      <c r="F47" s="140">
        <f t="shared" si="47"/>
        <v>1</v>
      </c>
      <c r="G47" s="140">
        <f t="shared" si="48"/>
        <v>1</v>
      </c>
      <c r="H47" s="140">
        <f t="shared" si="49"/>
        <v>3</v>
      </c>
      <c r="J47" s="38">
        <v>24</v>
      </c>
      <c r="K47" s="141">
        <f t="shared" si="8"/>
        <v>9</v>
      </c>
      <c r="L47" s="141">
        <f t="shared" si="9"/>
        <v>10</v>
      </c>
      <c r="M47" s="141">
        <f t="shared" si="10"/>
        <v>9</v>
      </c>
      <c r="N47" s="141" t="str">
        <f t="shared" si="11"/>
        <v>Q</v>
      </c>
      <c r="O47" s="141" t="str">
        <f t="shared" si="12"/>
        <v>Q</v>
      </c>
      <c r="Q47" s="38" t="str">
        <f>'Base(Manual)'!L50</f>
        <v>4 JACKS</v>
      </c>
      <c r="R47" s="74">
        <v>30</v>
      </c>
      <c r="T47" s="113">
        <v>24</v>
      </c>
      <c r="U47" s="141">
        <f t="shared" si="13"/>
        <v>9</v>
      </c>
      <c r="V47" s="141">
        <f t="shared" si="14"/>
        <v>10</v>
      </c>
      <c r="W47" s="141">
        <f t="shared" si="15"/>
        <v>10</v>
      </c>
      <c r="X47" s="141" t="str">
        <f t="shared" si="16"/>
        <v>Q</v>
      </c>
      <c r="Y47" s="141" t="str">
        <f t="shared" si="17"/>
        <v>Q</v>
      </c>
      <c r="AA47" s="135"/>
      <c r="AB47" s="135"/>
      <c r="AC47" s="135"/>
      <c r="AE47" s="113" t="s">
        <v>155</v>
      </c>
      <c r="AF47" s="135">
        <f t="shared" si="36"/>
        <v>30</v>
      </c>
      <c r="BB47" s="65">
        <v>25</v>
      </c>
      <c r="BC47" s="119">
        <v>10</v>
      </c>
      <c r="BD47" s="119">
        <v>9</v>
      </c>
      <c r="BE47" s="119">
        <v>10</v>
      </c>
      <c r="BF47" s="119">
        <v>10</v>
      </c>
      <c r="BG47" s="119">
        <v>10</v>
      </c>
      <c r="BI47" s="76">
        <v>4</v>
      </c>
      <c r="BJ47" s="77">
        <f>R38</f>
        <v>60</v>
      </c>
      <c r="BL47" s="65">
        <v>25</v>
      </c>
      <c r="BM47" s="119">
        <v>10</v>
      </c>
      <c r="BN47" s="119">
        <v>9</v>
      </c>
      <c r="BO47" s="119">
        <v>9</v>
      </c>
      <c r="BP47" s="119">
        <v>10</v>
      </c>
      <c r="BQ47" s="119">
        <v>10</v>
      </c>
      <c r="BS47" s="76">
        <v>4</v>
      </c>
      <c r="BT47" s="77">
        <f>AF38</f>
        <v>60</v>
      </c>
      <c r="CB47" s="78" t="str">
        <f t="shared" si="18"/>
        <v>10 9 10 10 10</v>
      </c>
      <c r="CC47" s="78"/>
      <c r="CD47" s="78" t="str">
        <f t="shared" si="19"/>
        <v>10 9 9 10 10</v>
      </c>
      <c r="CE47" s="78"/>
      <c r="CF47" s="78">
        <f t="shared" si="33"/>
        <v>80</v>
      </c>
      <c r="CG47" s="78"/>
      <c r="CH47" s="138">
        <f t="shared" si="35"/>
        <v>80</v>
      </c>
      <c r="CI47" s="81"/>
      <c r="CJ47" s="138"/>
      <c r="CK47" s="81"/>
    </row>
    <row r="48" spans="2:89" x14ac:dyDescent="0.25">
      <c r="B48" s="113" t="str">
        <f t="shared" si="40"/>
        <v>SYM03</v>
      </c>
      <c r="C48" s="113" t="str">
        <f t="shared" si="40"/>
        <v>M3</v>
      </c>
      <c r="D48" s="140">
        <f t="shared" si="45"/>
        <v>6</v>
      </c>
      <c r="E48" s="140">
        <f t="shared" si="46"/>
        <v>1</v>
      </c>
      <c r="F48" s="140">
        <f t="shared" si="47"/>
        <v>1</v>
      </c>
      <c r="G48" s="140">
        <f t="shared" si="48"/>
        <v>3</v>
      </c>
      <c r="H48" s="140">
        <f t="shared" si="49"/>
        <v>6</v>
      </c>
      <c r="J48" s="38">
        <v>25</v>
      </c>
      <c r="K48" s="141">
        <f t="shared" si="8"/>
        <v>9</v>
      </c>
      <c r="L48" s="141">
        <f t="shared" si="9"/>
        <v>10</v>
      </c>
      <c r="M48" s="141">
        <f t="shared" si="10"/>
        <v>9</v>
      </c>
      <c r="N48" s="141">
        <f t="shared" si="11"/>
        <v>9</v>
      </c>
      <c r="O48" s="141">
        <f t="shared" si="12"/>
        <v>9</v>
      </c>
      <c r="Q48" s="38" t="str">
        <f>'Base(Manual)'!L51</f>
        <v>3 JACKS</v>
      </c>
      <c r="R48" s="74">
        <v>5</v>
      </c>
      <c r="T48" s="113">
        <v>25</v>
      </c>
      <c r="U48" s="141">
        <f t="shared" si="13"/>
        <v>9</v>
      </c>
      <c r="V48" s="141">
        <f t="shared" si="14"/>
        <v>10</v>
      </c>
      <c r="W48" s="141">
        <f t="shared" si="15"/>
        <v>10</v>
      </c>
      <c r="X48" s="141">
        <f t="shared" si="16"/>
        <v>9</v>
      </c>
      <c r="Y48" s="141">
        <f t="shared" si="17"/>
        <v>9</v>
      </c>
      <c r="AA48" s="135"/>
      <c r="AB48" s="135"/>
      <c r="AC48" s="135"/>
      <c r="AE48" s="113" t="s">
        <v>157</v>
      </c>
      <c r="AF48" s="135">
        <f t="shared" si="36"/>
        <v>5</v>
      </c>
      <c r="BB48" s="65">
        <v>26</v>
      </c>
      <c r="BC48" s="119">
        <v>6</v>
      </c>
      <c r="BD48" s="119">
        <v>9</v>
      </c>
      <c r="BE48" s="119">
        <v>10</v>
      </c>
      <c r="BF48" s="119">
        <v>8</v>
      </c>
      <c r="BG48" s="119">
        <v>10</v>
      </c>
      <c r="BI48" s="76">
        <v>3</v>
      </c>
      <c r="BJ48" s="77">
        <f>R39</f>
        <v>10</v>
      </c>
      <c r="BL48" s="65">
        <v>26</v>
      </c>
      <c r="BM48" s="119">
        <v>6</v>
      </c>
      <c r="BN48" s="119">
        <v>9</v>
      </c>
      <c r="BO48" s="119">
        <v>9</v>
      </c>
      <c r="BP48" s="119">
        <v>8</v>
      </c>
      <c r="BQ48" s="119">
        <v>10</v>
      </c>
      <c r="BS48" s="76">
        <v>3</v>
      </c>
      <c r="BT48" s="77">
        <f>AF39</f>
        <v>10</v>
      </c>
      <c r="CB48" s="78" t="str">
        <f t="shared" si="18"/>
        <v>6 9 10 8 10</v>
      </c>
      <c r="CC48" s="78"/>
      <c r="CD48" s="78" t="str">
        <f t="shared" si="19"/>
        <v>6 9 9 8 10</v>
      </c>
      <c r="CE48" s="78"/>
      <c r="CF48" s="78">
        <f t="shared" si="33"/>
        <v>60</v>
      </c>
      <c r="CG48" s="78"/>
      <c r="CH48" s="138">
        <f t="shared" si="35"/>
        <v>60</v>
      </c>
      <c r="CI48" s="81"/>
      <c r="CJ48" s="138"/>
      <c r="CK48" s="81"/>
    </row>
    <row r="49" spans="2:89" x14ac:dyDescent="0.25">
      <c r="B49" s="113" t="str">
        <f t="shared" si="40"/>
        <v>SYM04</v>
      </c>
      <c r="C49" s="113" t="str">
        <f t="shared" si="40"/>
        <v>M4</v>
      </c>
      <c r="D49" s="140">
        <f t="shared" si="45"/>
        <v>2</v>
      </c>
      <c r="E49" s="140">
        <f t="shared" si="46"/>
        <v>1</v>
      </c>
      <c r="F49" s="140">
        <f t="shared" si="47"/>
        <v>4</v>
      </c>
      <c r="G49" s="140">
        <f t="shared" si="48"/>
        <v>4</v>
      </c>
      <c r="H49" s="140">
        <f t="shared" si="49"/>
        <v>3</v>
      </c>
      <c r="J49" s="38">
        <v>26</v>
      </c>
      <c r="K49" s="141" t="str">
        <f t="shared" si="8"/>
        <v>K</v>
      </c>
      <c r="L49" s="141">
        <f t="shared" si="9"/>
        <v>10</v>
      </c>
      <c r="M49" s="141">
        <f t="shared" si="10"/>
        <v>9</v>
      </c>
      <c r="N49" s="141" t="str">
        <f t="shared" si="11"/>
        <v>J</v>
      </c>
      <c r="O49" s="141">
        <f t="shared" si="12"/>
        <v>9</v>
      </c>
      <c r="Q49" s="38" t="str">
        <f>'Base(Manual)'!L52</f>
        <v>5 TENS</v>
      </c>
      <c r="R49" s="74">
        <v>40</v>
      </c>
      <c r="T49" s="113">
        <v>26</v>
      </c>
      <c r="U49" s="141" t="str">
        <f t="shared" si="13"/>
        <v>K</v>
      </c>
      <c r="V49" s="141">
        <f t="shared" si="14"/>
        <v>10</v>
      </c>
      <c r="W49" s="141">
        <f t="shared" si="15"/>
        <v>10</v>
      </c>
      <c r="X49" s="141" t="str">
        <f t="shared" si="16"/>
        <v>J</v>
      </c>
      <c r="Y49" s="141">
        <f t="shared" si="17"/>
        <v>9</v>
      </c>
      <c r="AA49" s="135"/>
      <c r="AB49" s="135"/>
      <c r="AC49" s="135"/>
      <c r="AE49" s="113" t="s">
        <v>158</v>
      </c>
      <c r="AF49" s="135">
        <f t="shared" si="36"/>
        <v>40</v>
      </c>
      <c r="BB49" s="65">
        <v>27</v>
      </c>
      <c r="BC49" s="119">
        <v>10</v>
      </c>
      <c r="BD49" s="119">
        <v>9</v>
      </c>
      <c r="BE49" s="119">
        <v>10</v>
      </c>
      <c r="BF49" s="119">
        <v>8</v>
      </c>
      <c r="BG49" s="119">
        <v>11</v>
      </c>
      <c r="BI49" s="76">
        <v>2</v>
      </c>
      <c r="BJ49" s="76">
        <v>0</v>
      </c>
      <c r="BL49" s="65">
        <v>27</v>
      </c>
      <c r="BM49" s="119">
        <v>10</v>
      </c>
      <c r="BN49" s="119">
        <v>9</v>
      </c>
      <c r="BO49" s="119">
        <v>9</v>
      </c>
      <c r="BP49" s="119">
        <v>8</v>
      </c>
      <c r="BQ49" s="119">
        <v>11</v>
      </c>
      <c r="BS49" s="76">
        <v>2</v>
      </c>
      <c r="BT49" s="76">
        <v>0</v>
      </c>
      <c r="CB49" s="78" t="str">
        <f t="shared" si="18"/>
        <v>10 9 10 8 11</v>
      </c>
      <c r="CC49" s="78"/>
      <c r="CD49" s="78" t="str">
        <f t="shared" si="19"/>
        <v>10 9 9 8 11</v>
      </c>
      <c r="CE49" s="78"/>
      <c r="CF49" s="78">
        <f t="shared" si="33"/>
        <v>10</v>
      </c>
      <c r="CG49" s="78"/>
      <c r="CH49" s="138">
        <f t="shared" si="35"/>
        <v>10</v>
      </c>
      <c r="CI49" s="81"/>
      <c r="CJ49" s="138"/>
      <c r="CK49" s="81"/>
    </row>
    <row r="50" spans="2:89" x14ac:dyDescent="0.25">
      <c r="B50" s="113" t="str">
        <f t="shared" si="40"/>
        <v>SYM05</v>
      </c>
      <c r="C50" s="113" t="str">
        <f t="shared" si="40"/>
        <v>A</v>
      </c>
      <c r="D50" s="140">
        <f t="shared" si="45"/>
        <v>7</v>
      </c>
      <c r="E50" s="140">
        <f t="shared" si="46"/>
        <v>6</v>
      </c>
      <c r="F50" s="140">
        <f t="shared" si="47"/>
        <v>1</v>
      </c>
      <c r="G50" s="140">
        <f t="shared" si="48"/>
        <v>19</v>
      </c>
      <c r="H50" s="140">
        <f t="shared" si="49"/>
        <v>7</v>
      </c>
      <c r="J50" s="38">
        <v>27</v>
      </c>
      <c r="K50" s="141">
        <f t="shared" si="8"/>
        <v>9</v>
      </c>
      <c r="L50" s="141">
        <f t="shared" si="9"/>
        <v>10</v>
      </c>
      <c r="M50" s="141">
        <f t="shared" si="10"/>
        <v>9</v>
      </c>
      <c r="N50" s="141" t="str">
        <f t="shared" si="11"/>
        <v>J</v>
      </c>
      <c r="O50" s="141" t="str">
        <f t="shared" si="12"/>
        <v>FS</v>
      </c>
      <c r="Q50" s="38" t="str">
        <f>'Base(Manual)'!L53</f>
        <v>4 TENS</v>
      </c>
      <c r="R50" s="74">
        <v>20</v>
      </c>
      <c r="T50" s="113">
        <v>27</v>
      </c>
      <c r="U50" s="141">
        <f t="shared" si="13"/>
        <v>9</v>
      </c>
      <c r="V50" s="141">
        <f t="shared" si="14"/>
        <v>10</v>
      </c>
      <c r="W50" s="141">
        <f t="shared" si="15"/>
        <v>10</v>
      </c>
      <c r="X50" s="141" t="str">
        <f t="shared" si="16"/>
        <v>J</v>
      </c>
      <c r="Y50" s="141" t="str">
        <f t="shared" si="17"/>
        <v>FS</v>
      </c>
      <c r="AA50" s="135"/>
      <c r="AB50" s="135"/>
      <c r="AC50" s="135"/>
      <c r="AE50" s="113" t="s">
        <v>160</v>
      </c>
      <c r="AF50" s="135">
        <f t="shared" si="36"/>
        <v>20</v>
      </c>
      <c r="AK50" s="209"/>
      <c r="AL50" s="209"/>
      <c r="AM50" s="209"/>
      <c r="AN50" s="209"/>
      <c r="AO50" s="209"/>
      <c r="AP50" s="209"/>
      <c r="AQ50" s="209"/>
      <c r="AR50" s="209"/>
      <c r="AS50" s="209"/>
      <c r="BB50" s="65">
        <v>28</v>
      </c>
      <c r="BC50" s="119">
        <v>6</v>
      </c>
      <c r="BD50" s="119">
        <v>10</v>
      </c>
      <c r="BE50" s="119">
        <v>0</v>
      </c>
      <c r="BF50" s="119">
        <v>11</v>
      </c>
      <c r="BG50" s="119">
        <v>6</v>
      </c>
      <c r="BI50" s="76">
        <v>1</v>
      </c>
      <c r="BJ50" s="76">
        <v>0</v>
      </c>
      <c r="BL50" s="65">
        <v>28</v>
      </c>
      <c r="BM50" s="119">
        <v>6</v>
      </c>
      <c r="BN50" s="119">
        <v>10</v>
      </c>
      <c r="BO50" s="119">
        <v>0</v>
      </c>
      <c r="BP50" s="119">
        <v>11</v>
      </c>
      <c r="BQ50" s="119">
        <v>6</v>
      </c>
      <c r="BS50" s="76">
        <v>1</v>
      </c>
      <c r="BT50" s="76">
        <v>0</v>
      </c>
      <c r="CB50" s="78" t="str">
        <f t="shared" si="18"/>
        <v>6 10 0 11 6</v>
      </c>
      <c r="CC50" s="78"/>
      <c r="CD50" s="78" t="str">
        <f t="shared" si="19"/>
        <v>6 10 0 11 6</v>
      </c>
      <c r="CE50" s="78"/>
      <c r="CF50" s="78">
        <f t="shared" si="33"/>
        <v>0</v>
      </c>
      <c r="CG50" s="78"/>
      <c r="CH50" s="138">
        <f t="shared" si="35"/>
        <v>0</v>
      </c>
      <c r="CI50" s="81"/>
      <c r="CJ50" s="138"/>
      <c r="CK50" s="81"/>
    </row>
    <row r="51" spans="2:89" x14ac:dyDescent="0.25">
      <c r="B51" s="113" t="str">
        <f t="shared" si="40"/>
        <v>SYM06</v>
      </c>
      <c r="C51" s="113" t="str">
        <f t="shared" si="40"/>
        <v>K</v>
      </c>
      <c r="D51" s="140">
        <f t="shared" si="45"/>
        <v>5</v>
      </c>
      <c r="E51" s="140">
        <f t="shared" si="46"/>
        <v>10</v>
      </c>
      <c r="F51" s="140">
        <f t="shared" si="47"/>
        <v>4</v>
      </c>
      <c r="G51" s="140">
        <f t="shared" si="48"/>
        <v>14</v>
      </c>
      <c r="H51" s="140">
        <f t="shared" si="49"/>
        <v>12</v>
      </c>
      <c r="J51" s="38">
        <v>28</v>
      </c>
      <c r="K51" s="141" t="str">
        <f t="shared" si="8"/>
        <v>K</v>
      </c>
      <c r="L51" s="141">
        <f t="shared" si="9"/>
        <v>9</v>
      </c>
      <c r="M51" s="141" t="str">
        <f t="shared" si="10"/>
        <v>WILD</v>
      </c>
      <c r="N51" s="141" t="str">
        <f t="shared" si="11"/>
        <v>FS</v>
      </c>
      <c r="O51" s="141" t="str">
        <f t="shared" si="12"/>
        <v>K</v>
      </c>
      <c r="Q51" s="38" t="str">
        <f>'Base(Manual)'!L54</f>
        <v>3 TENS</v>
      </c>
      <c r="R51" s="74">
        <v>4</v>
      </c>
      <c r="T51" s="113">
        <v>28</v>
      </c>
      <c r="U51" s="141" t="str">
        <f t="shared" si="13"/>
        <v>K</v>
      </c>
      <c r="V51" s="141">
        <f t="shared" si="14"/>
        <v>9</v>
      </c>
      <c r="W51" s="141" t="str">
        <f t="shared" si="15"/>
        <v>WILD</v>
      </c>
      <c r="X51" s="141" t="str">
        <f t="shared" si="16"/>
        <v>FS</v>
      </c>
      <c r="Y51" s="141" t="str">
        <f t="shared" si="17"/>
        <v>K</v>
      </c>
      <c r="AA51" s="135"/>
      <c r="AB51" s="135"/>
      <c r="AC51" s="135"/>
      <c r="AE51" s="113" t="s">
        <v>164</v>
      </c>
      <c r="AF51" s="135">
        <f t="shared" si="36"/>
        <v>4</v>
      </c>
      <c r="BB51" s="65">
        <v>29</v>
      </c>
      <c r="BC51" s="119">
        <v>6</v>
      </c>
      <c r="BD51" s="119">
        <v>5</v>
      </c>
      <c r="BE51" s="119">
        <v>11</v>
      </c>
      <c r="BF51" s="119">
        <v>10</v>
      </c>
      <c r="BG51" s="119">
        <v>6</v>
      </c>
      <c r="BI51" s="76">
        <v>5</v>
      </c>
      <c r="BJ51" s="77">
        <f>R40</f>
        <v>80</v>
      </c>
      <c r="BL51" s="65">
        <v>29</v>
      </c>
      <c r="BM51" s="119">
        <v>6</v>
      </c>
      <c r="BN51" s="119">
        <v>0</v>
      </c>
      <c r="BO51" s="119">
        <v>11</v>
      </c>
      <c r="BP51" s="119">
        <v>10</v>
      </c>
      <c r="BQ51" s="119">
        <v>6</v>
      </c>
      <c r="BS51" s="76">
        <v>5</v>
      </c>
      <c r="BT51" s="77">
        <f>AF40</f>
        <v>80</v>
      </c>
      <c r="CB51" s="78" t="str">
        <f t="shared" si="18"/>
        <v>6 5 11 10 6</v>
      </c>
      <c r="CC51" s="78"/>
      <c r="CD51" s="78" t="str">
        <f t="shared" si="19"/>
        <v>6 0 11 10 6</v>
      </c>
      <c r="CE51" s="78"/>
      <c r="CF51" s="78">
        <f t="shared" si="33"/>
        <v>0</v>
      </c>
      <c r="CG51" s="78"/>
      <c r="CH51" s="138">
        <f t="shared" si="35"/>
        <v>0</v>
      </c>
      <c r="CI51" s="81"/>
      <c r="CJ51" s="138"/>
      <c r="CK51" s="81"/>
    </row>
    <row r="52" spans="2:89" x14ac:dyDescent="0.25">
      <c r="B52" s="113" t="str">
        <f t="shared" si="40"/>
        <v>SYM07</v>
      </c>
      <c r="C52" s="113" t="str">
        <f t="shared" si="40"/>
        <v>Q</v>
      </c>
      <c r="D52" s="140">
        <f t="shared" si="45"/>
        <v>6</v>
      </c>
      <c r="E52" s="140">
        <f t="shared" si="46"/>
        <v>8</v>
      </c>
      <c r="F52" s="140">
        <f t="shared" si="47"/>
        <v>13</v>
      </c>
      <c r="G52" s="140">
        <f t="shared" si="48"/>
        <v>8</v>
      </c>
      <c r="H52" s="140">
        <f t="shared" si="49"/>
        <v>23</v>
      </c>
      <c r="J52" s="38">
        <v>29</v>
      </c>
      <c r="K52" s="141" t="str">
        <f t="shared" si="8"/>
        <v>K</v>
      </c>
      <c r="L52" s="141" t="str">
        <f t="shared" si="9"/>
        <v>A</v>
      </c>
      <c r="M52" s="141" t="str">
        <f t="shared" si="10"/>
        <v>FS</v>
      </c>
      <c r="N52" s="141">
        <f t="shared" si="11"/>
        <v>9</v>
      </c>
      <c r="O52" s="141" t="str">
        <f t="shared" si="12"/>
        <v>K</v>
      </c>
      <c r="Q52" s="38" t="str">
        <f>'Base(Manual)'!L55</f>
        <v>5 NINES</v>
      </c>
      <c r="R52" s="74">
        <v>20</v>
      </c>
      <c r="T52" s="113">
        <v>29</v>
      </c>
      <c r="U52" s="141" t="str">
        <f t="shared" si="13"/>
        <v>K</v>
      </c>
      <c r="V52" s="141" t="str">
        <f t="shared" si="14"/>
        <v>WILD</v>
      </c>
      <c r="W52" s="141" t="str">
        <f t="shared" si="15"/>
        <v>FS</v>
      </c>
      <c r="X52" s="141">
        <f t="shared" si="16"/>
        <v>9</v>
      </c>
      <c r="Y52" s="141" t="str">
        <f t="shared" si="17"/>
        <v>K</v>
      </c>
      <c r="AA52" s="135"/>
      <c r="AB52" s="135"/>
      <c r="AC52" s="135"/>
      <c r="AE52" s="113" t="s">
        <v>165</v>
      </c>
      <c r="AF52" s="135">
        <f t="shared" si="36"/>
        <v>20</v>
      </c>
      <c r="BB52" s="65">
        <v>30</v>
      </c>
      <c r="BC52" s="119">
        <v>10</v>
      </c>
      <c r="BD52" s="119">
        <v>11</v>
      </c>
      <c r="BE52" s="119">
        <v>8</v>
      </c>
      <c r="BF52" s="119">
        <v>8</v>
      </c>
      <c r="BG52" s="119">
        <v>10</v>
      </c>
      <c r="BI52" s="76">
        <v>4</v>
      </c>
      <c r="BJ52" s="77">
        <f>R41</f>
        <v>50</v>
      </c>
      <c r="BL52" s="65">
        <v>30</v>
      </c>
      <c r="BM52" s="119">
        <v>10</v>
      </c>
      <c r="BN52" s="119">
        <v>11</v>
      </c>
      <c r="BO52" s="119">
        <v>8</v>
      </c>
      <c r="BP52" s="119">
        <v>8</v>
      </c>
      <c r="BQ52" s="119">
        <v>10</v>
      </c>
      <c r="BS52" s="76">
        <v>4</v>
      </c>
      <c r="BT52" s="77">
        <f>AF41</f>
        <v>50</v>
      </c>
      <c r="CB52" s="78" t="str">
        <f t="shared" si="18"/>
        <v>10 11 8 8 10</v>
      </c>
      <c r="CC52" s="78"/>
      <c r="CD52" s="78" t="str">
        <f t="shared" si="19"/>
        <v>10 11 8 8 10</v>
      </c>
      <c r="CE52" s="78"/>
      <c r="CF52" s="78">
        <f t="shared" si="33"/>
        <v>80</v>
      </c>
      <c r="CG52" s="78"/>
      <c r="CH52" s="138">
        <f t="shared" si="35"/>
        <v>80</v>
      </c>
      <c r="CI52" s="81"/>
      <c r="CJ52" s="138"/>
      <c r="CK52" s="81"/>
    </row>
    <row r="53" spans="2:89" x14ac:dyDescent="0.25">
      <c r="B53" s="113" t="str">
        <f t="shared" si="40"/>
        <v>SYM08</v>
      </c>
      <c r="C53" s="113" t="str">
        <f t="shared" si="40"/>
        <v>J</v>
      </c>
      <c r="D53" s="140">
        <f t="shared" si="45"/>
        <v>19</v>
      </c>
      <c r="E53" s="140">
        <f t="shared" si="46"/>
        <v>9</v>
      </c>
      <c r="F53" s="140">
        <f t="shared" si="47"/>
        <v>18</v>
      </c>
      <c r="G53" s="140">
        <f t="shared" si="48"/>
        <v>18</v>
      </c>
      <c r="H53" s="140">
        <f t="shared" si="49"/>
        <v>7</v>
      </c>
      <c r="J53" s="38">
        <v>30</v>
      </c>
      <c r="K53" s="141">
        <f t="shared" si="8"/>
        <v>9</v>
      </c>
      <c r="L53" s="141" t="str">
        <f t="shared" si="9"/>
        <v>FS</v>
      </c>
      <c r="M53" s="141" t="str">
        <f t="shared" si="10"/>
        <v>J</v>
      </c>
      <c r="N53" s="141" t="str">
        <f t="shared" si="11"/>
        <v>J</v>
      </c>
      <c r="O53" s="141">
        <f t="shared" si="12"/>
        <v>9</v>
      </c>
      <c r="Q53" s="38" t="str">
        <f>'Base(Manual)'!L56</f>
        <v>4 NINES</v>
      </c>
      <c r="R53" s="74">
        <v>10</v>
      </c>
      <c r="T53" s="113">
        <v>30</v>
      </c>
      <c r="U53" s="141">
        <f t="shared" si="13"/>
        <v>9</v>
      </c>
      <c r="V53" s="141" t="str">
        <f t="shared" si="14"/>
        <v>FS</v>
      </c>
      <c r="W53" s="141" t="str">
        <f t="shared" si="15"/>
        <v>J</v>
      </c>
      <c r="X53" s="141" t="str">
        <f t="shared" si="16"/>
        <v>J</v>
      </c>
      <c r="Y53" s="141">
        <f t="shared" si="17"/>
        <v>9</v>
      </c>
      <c r="AA53" s="135"/>
      <c r="AB53" s="135"/>
      <c r="AC53" s="135"/>
      <c r="AE53" s="113" t="s">
        <v>166</v>
      </c>
      <c r="AF53" s="135">
        <f t="shared" si="36"/>
        <v>10</v>
      </c>
      <c r="BB53" s="65">
        <v>31</v>
      </c>
      <c r="BC53" s="119">
        <v>10</v>
      </c>
      <c r="BD53" s="119">
        <v>10</v>
      </c>
      <c r="BE53" s="119">
        <v>8</v>
      </c>
      <c r="BF53" s="119">
        <v>8</v>
      </c>
      <c r="BG53" s="119">
        <v>10</v>
      </c>
      <c r="BI53" s="76">
        <v>3</v>
      </c>
      <c r="BJ53" s="77">
        <f>R42</f>
        <v>7</v>
      </c>
      <c r="BL53" s="65">
        <v>31</v>
      </c>
      <c r="BM53" s="119">
        <v>10</v>
      </c>
      <c r="BN53" s="119">
        <v>10</v>
      </c>
      <c r="BO53" s="119">
        <v>8</v>
      </c>
      <c r="BP53" s="119">
        <v>8</v>
      </c>
      <c r="BQ53" s="119">
        <v>10</v>
      </c>
      <c r="BS53" s="76">
        <v>3</v>
      </c>
      <c r="BT53" s="77">
        <f>AF42</f>
        <v>7</v>
      </c>
      <c r="CB53" s="78" t="str">
        <f t="shared" si="18"/>
        <v>10 10 8 8 10</v>
      </c>
      <c r="CC53" s="78"/>
      <c r="CD53" s="78" t="str">
        <f t="shared" si="19"/>
        <v>10 10 8 8 10</v>
      </c>
      <c r="CE53" s="78"/>
      <c r="CF53" s="78">
        <f t="shared" si="33"/>
        <v>50</v>
      </c>
      <c r="CG53" s="78"/>
      <c r="CH53" s="138">
        <f t="shared" si="35"/>
        <v>50</v>
      </c>
      <c r="CI53" s="81"/>
      <c r="CJ53" s="138"/>
      <c r="CK53" s="81"/>
    </row>
    <row r="54" spans="2:89" x14ac:dyDescent="0.25">
      <c r="B54" s="113" t="str">
        <f t="shared" si="40"/>
        <v>SYM09</v>
      </c>
      <c r="C54" s="113">
        <f t="shared" si="40"/>
        <v>10</v>
      </c>
      <c r="D54" s="140">
        <f t="shared" si="45"/>
        <v>35</v>
      </c>
      <c r="E54" s="140">
        <f t="shared" si="46"/>
        <v>32</v>
      </c>
      <c r="F54" s="140">
        <f t="shared" si="47"/>
        <v>36</v>
      </c>
      <c r="G54" s="140">
        <f t="shared" si="48"/>
        <v>7</v>
      </c>
      <c r="H54" s="140">
        <f t="shared" si="49"/>
        <v>6</v>
      </c>
      <c r="J54" s="38">
        <v>31</v>
      </c>
      <c r="K54" s="141">
        <f t="shared" si="8"/>
        <v>9</v>
      </c>
      <c r="L54" s="141">
        <f t="shared" si="9"/>
        <v>9</v>
      </c>
      <c r="M54" s="141" t="str">
        <f t="shared" si="10"/>
        <v>J</v>
      </c>
      <c r="N54" s="141" t="str">
        <f t="shared" si="11"/>
        <v>J</v>
      </c>
      <c r="O54" s="141">
        <f t="shared" si="12"/>
        <v>9</v>
      </c>
      <c r="Q54" s="38" t="str">
        <f>'Base(Manual)'!L57</f>
        <v>3 NINES</v>
      </c>
      <c r="R54" s="74">
        <v>2</v>
      </c>
      <c r="T54" s="113">
        <v>31</v>
      </c>
      <c r="U54" s="141">
        <f t="shared" si="13"/>
        <v>9</v>
      </c>
      <c r="V54" s="141">
        <f t="shared" si="14"/>
        <v>9</v>
      </c>
      <c r="W54" s="141" t="str">
        <f t="shared" si="15"/>
        <v>J</v>
      </c>
      <c r="X54" s="141" t="str">
        <f t="shared" si="16"/>
        <v>J</v>
      </c>
      <c r="Y54" s="141">
        <f t="shared" si="17"/>
        <v>9</v>
      </c>
      <c r="AA54" s="135"/>
      <c r="AB54" s="135"/>
      <c r="AC54" s="135"/>
      <c r="AE54" s="113" t="s">
        <v>168</v>
      </c>
      <c r="AF54" s="135">
        <f t="shared" si="36"/>
        <v>2</v>
      </c>
      <c r="BB54" s="65">
        <v>32</v>
      </c>
      <c r="BC54" s="119">
        <v>10</v>
      </c>
      <c r="BD54" s="119">
        <v>5</v>
      </c>
      <c r="BE54" s="119">
        <v>10</v>
      </c>
      <c r="BF54" s="119">
        <v>8</v>
      </c>
      <c r="BG54" s="119">
        <v>10</v>
      </c>
      <c r="BI54" s="76">
        <v>2</v>
      </c>
      <c r="BJ54" s="76">
        <v>0</v>
      </c>
      <c r="BL54" s="65">
        <v>32</v>
      </c>
      <c r="BM54" s="119">
        <v>10</v>
      </c>
      <c r="BN54" s="119">
        <v>5</v>
      </c>
      <c r="BO54" s="119">
        <v>8</v>
      </c>
      <c r="BP54" s="119">
        <v>8</v>
      </c>
      <c r="BQ54" s="119">
        <v>10</v>
      </c>
      <c r="BS54" s="76">
        <v>2</v>
      </c>
      <c r="BT54" s="76">
        <v>0</v>
      </c>
      <c r="CB54" s="78" t="str">
        <f t="shared" si="18"/>
        <v>10 5 10 8 10</v>
      </c>
      <c r="CC54" s="78"/>
      <c r="CD54" s="78" t="str">
        <f t="shared" si="19"/>
        <v>10 5 8 8 10</v>
      </c>
      <c r="CE54" s="78"/>
      <c r="CF54" s="78">
        <f t="shared" si="33"/>
        <v>7</v>
      </c>
      <c r="CG54" s="78"/>
      <c r="CH54" s="138">
        <f t="shared" si="35"/>
        <v>7</v>
      </c>
      <c r="CI54" s="81"/>
      <c r="CJ54" s="138"/>
      <c r="CK54" s="81"/>
    </row>
    <row r="55" spans="2:89" x14ac:dyDescent="0.25">
      <c r="B55" s="113" t="str">
        <f t="shared" si="40"/>
        <v>SYM10</v>
      </c>
      <c r="C55" s="113">
        <f t="shared" si="40"/>
        <v>9</v>
      </c>
      <c r="D55" s="140">
        <f t="shared" si="45"/>
        <v>10</v>
      </c>
      <c r="E55" s="140">
        <f t="shared" si="46"/>
        <v>17</v>
      </c>
      <c r="F55" s="140">
        <f t="shared" si="47"/>
        <v>11</v>
      </c>
      <c r="G55" s="140">
        <f t="shared" si="48"/>
        <v>15</v>
      </c>
      <c r="H55" s="140">
        <f t="shared" si="49"/>
        <v>19</v>
      </c>
      <c r="J55" s="38">
        <v>32</v>
      </c>
      <c r="K55" s="141">
        <f t="shared" ref="K55:K86" si="50">VLOOKUP(BC54,$AU$22:$AW$52,3,FALSE)</f>
        <v>9</v>
      </c>
      <c r="L55" s="141" t="str">
        <f t="shared" ref="L55:L86" si="51">VLOOKUP(BD54,$AU$22:$AW$52,3,FALSE)</f>
        <v>A</v>
      </c>
      <c r="M55" s="141">
        <f t="shared" ref="M55:M86" si="52">VLOOKUP(BE54,$AU$22:$AW$52,3,FALSE)</f>
        <v>9</v>
      </c>
      <c r="N55" s="141" t="str">
        <f t="shared" ref="N55:N86" si="53">VLOOKUP(BF54,$AU$22:$AW$52,3,FALSE)</f>
        <v>J</v>
      </c>
      <c r="O55" s="141">
        <f t="shared" ref="O55:O86" si="54">VLOOKUP(BG54,$AU$22:$AW$52,3,FALSE)</f>
        <v>9</v>
      </c>
      <c r="Q55" s="397" t="s">
        <v>107</v>
      </c>
      <c r="R55" s="397"/>
      <c r="T55" s="113">
        <v>32</v>
      </c>
      <c r="U55" s="141">
        <f t="shared" ref="U55:U86" si="55">VLOOKUP(BM54,$AU$22:$AW$52,3,FALSE)</f>
        <v>9</v>
      </c>
      <c r="V55" s="141" t="str">
        <f t="shared" ref="V55:V86" si="56">VLOOKUP(BN54,$AU$22:$AW$52,3,FALSE)</f>
        <v>A</v>
      </c>
      <c r="W55" s="141" t="str">
        <f t="shared" ref="W55:W86" si="57">VLOOKUP(BO54,$AU$22:$AW$52,3,FALSE)</f>
        <v>J</v>
      </c>
      <c r="X55" s="141" t="str">
        <f t="shared" ref="X55:X86" si="58">VLOOKUP(BP54,$AU$22:$AW$52,3,FALSE)</f>
        <v>J</v>
      </c>
      <c r="Y55" s="141">
        <f t="shared" ref="Y55:Y86" si="59">VLOOKUP(BQ54,$AU$22:$AW$52,3,FALSE)</f>
        <v>9</v>
      </c>
      <c r="AA55" s="216"/>
      <c r="AB55" s="216"/>
      <c r="AC55" s="216"/>
      <c r="AE55" s="397" t="s">
        <v>107</v>
      </c>
      <c r="AF55" s="397"/>
      <c r="BB55" s="65">
        <v>33</v>
      </c>
      <c r="BC55" s="119">
        <v>9</v>
      </c>
      <c r="BD55" s="119">
        <v>8</v>
      </c>
      <c r="BE55" s="119">
        <v>10</v>
      </c>
      <c r="BF55" s="119">
        <v>8</v>
      </c>
      <c r="BG55" s="119">
        <v>10</v>
      </c>
      <c r="BI55" s="76">
        <v>1</v>
      </c>
      <c r="BJ55" s="76">
        <v>0</v>
      </c>
      <c r="BL55" s="65">
        <v>33</v>
      </c>
      <c r="BM55" s="119">
        <v>9</v>
      </c>
      <c r="BN55" s="119">
        <v>8</v>
      </c>
      <c r="BO55" s="119">
        <v>8</v>
      </c>
      <c r="BP55" s="119">
        <v>8</v>
      </c>
      <c r="BQ55" s="119">
        <v>10</v>
      </c>
      <c r="BS55" s="76">
        <v>1</v>
      </c>
      <c r="BT55" s="76">
        <v>0</v>
      </c>
      <c r="CB55" s="78" t="str">
        <f t="shared" si="18"/>
        <v>9 8 10 8 10</v>
      </c>
      <c r="CC55" s="78"/>
      <c r="CD55" s="78" t="str">
        <f t="shared" si="19"/>
        <v>9 8 8 8 10</v>
      </c>
      <c r="CE55" s="78"/>
      <c r="CF55" s="78">
        <f t="shared" si="33"/>
        <v>0</v>
      </c>
      <c r="CG55" s="78"/>
      <c r="CH55" s="138">
        <f t="shared" si="35"/>
        <v>0</v>
      </c>
      <c r="CI55" s="81"/>
      <c r="CJ55" s="138"/>
      <c r="CK55" s="81"/>
    </row>
    <row r="56" spans="2:89" x14ac:dyDescent="0.25">
      <c r="B56" s="140" t="str">
        <f t="shared" si="40"/>
        <v>FSPIN</v>
      </c>
      <c r="C56" s="140" t="str">
        <f t="shared" si="40"/>
        <v>FS</v>
      </c>
      <c r="D56" s="140">
        <f t="shared" ref="D56" si="60">COUNTIF(U$23:U$119,$C56)</f>
        <v>2</v>
      </c>
      <c r="E56" s="140">
        <f t="shared" ref="E56:E57" si="61">COUNTIF(V$23:V$119,$C56)</f>
        <v>2</v>
      </c>
      <c r="F56" s="140">
        <f t="shared" ref="F56" si="62">COUNTIF(W$23:W$119,$C56)</f>
        <v>2</v>
      </c>
      <c r="G56" s="140">
        <f t="shared" ref="G56:G57" si="63">COUNTIF(X$23:X$119,$C56)</f>
        <v>2</v>
      </c>
      <c r="H56" s="140">
        <f t="shared" ref="H56:H57" si="64">COUNTIF(Y$23:Y$119,$C56)</f>
        <v>2</v>
      </c>
      <c r="J56" s="38">
        <v>33</v>
      </c>
      <c r="K56" s="141">
        <f t="shared" si="50"/>
        <v>10</v>
      </c>
      <c r="L56" s="141" t="str">
        <f t="shared" si="51"/>
        <v>J</v>
      </c>
      <c r="M56" s="141">
        <f t="shared" si="52"/>
        <v>9</v>
      </c>
      <c r="N56" s="141" t="str">
        <f t="shared" si="53"/>
        <v>J</v>
      </c>
      <c r="O56" s="141">
        <f t="shared" si="54"/>
        <v>9</v>
      </c>
      <c r="Q56" s="38" t="str">
        <f>'Base(Manual)'!L63</f>
        <v>5 SCATTERS</v>
      </c>
      <c r="R56" s="74">
        <v>10</v>
      </c>
      <c r="T56" s="113">
        <v>33</v>
      </c>
      <c r="U56" s="141">
        <f t="shared" si="55"/>
        <v>10</v>
      </c>
      <c r="V56" s="141" t="str">
        <f t="shared" si="56"/>
        <v>J</v>
      </c>
      <c r="W56" s="141" t="str">
        <f t="shared" si="57"/>
        <v>J</v>
      </c>
      <c r="X56" s="141" t="str">
        <f t="shared" si="58"/>
        <v>J</v>
      </c>
      <c r="Y56" s="141">
        <f t="shared" si="59"/>
        <v>9</v>
      </c>
      <c r="AA56" s="135"/>
      <c r="AB56" s="135"/>
      <c r="AC56" s="135"/>
      <c r="AE56" s="113" t="str">
        <f t="shared" ref="AE56:AF58" si="65">Q56</f>
        <v>5 SCATTERS</v>
      </c>
      <c r="AF56" s="135">
        <f t="shared" si="65"/>
        <v>10</v>
      </c>
      <c r="BB56" s="65">
        <v>34</v>
      </c>
      <c r="BC56" s="119">
        <v>9</v>
      </c>
      <c r="BD56" s="119">
        <v>8</v>
      </c>
      <c r="BE56" s="119">
        <v>10</v>
      </c>
      <c r="BF56" s="119">
        <v>10</v>
      </c>
      <c r="BG56" s="119">
        <v>7</v>
      </c>
      <c r="BI56" s="76">
        <v>5</v>
      </c>
      <c r="BJ56" s="77">
        <f>R43</f>
        <v>60</v>
      </c>
      <c r="BL56" s="65">
        <v>34</v>
      </c>
      <c r="BM56" s="119">
        <v>9</v>
      </c>
      <c r="BN56" s="119">
        <v>8</v>
      </c>
      <c r="BO56" s="119">
        <v>8</v>
      </c>
      <c r="BP56" s="119">
        <v>10</v>
      </c>
      <c r="BQ56" s="119">
        <v>7</v>
      </c>
      <c r="BS56" s="76">
        <v>5</v>
      </c>
      <c r="BT56" s="77">
        <f>AF43</f>
        <v>60</v>
      </c>
      <c r="CB56" s="78" t="str">
        <f t="shared" si="18"/>
        <v>9 8 10 10 7</v>
      </c>
      <c r="CC56" s="78"/>
      <c r="CD56" s="78" t="str">
        <f t="shared" si="19"/>
        <v>9 8 8 10 7</v>
      </c>
      <c r="CE56" s="78"/>
      <c r="CF56" s="78">
        <f t="shared" si="33"/>
        <v>0</v>
      </c>
      <c r="CG56" s="78"/>
      <c r="CH56" s="138">
        <f t="shared" si="35"/>
        <v>0</v>
      </c>
      <c r="CI56" s="81"/>
      <c r="CJ56" s="138"/>
      <c r="CK56" s="81"/>
    </row>
    <row r="57" spans="2:89" x14ac:dyDescent="0.25">
      <c r="B57" s="113" t="str">
        <f t="shared" si="40"/>
        <v>BONUS</v>
      </c>
      <c r="C57" s="113" t="str">
        <f t="shared" si="40"/>
        <v>BONUS</v>
      </c>
      <c r="D57" s="140">
        <f>COUNTIF(U$23:U$119,$C57)</f>
        <v>2</v>
      </c>
      <c r="E57" s="140">
        <f t="shared" si="61"/>
        <v>2</v>
      </c>
      <c r="F57" s="140">
        <f>COUNTIF(W$23:W$119,$C57)</f>
        <v>3</v>
      </c>
      <c r="G57" s="140">
        <f t="shared" si="63"/>
        <v>3</v>
      </c>
      <c r="H57" s="140">
        <f t="shared" si="64"/>
        <v>3</v>
      </c>
      <c r="J57" s="38">
        <v>34</v>
      </c>
      <c r="K57" s="141">
        <f t="shared" si="50"/>
        <v>10</v>
      </c>
      <c r="L57" s="141" t="str">
        <f t="shared" si="51"/>
        <v>J</v>
      </c>
      <c r="M57" s="141">
        <f t="shared" si="52"/>
        <v>9</v>
      </c>
      <c r="N57" s="141">
        <f t="shared" si="53"/>
        <v>9</v>
      </c>
      <c r="O57" s="141" t="str">
        <f t="shared" si="54"/>
        <v>Q</v>
      </c>
      <c r="Q57" s="38" t="str">
        <f>'Base(Manual)'!L64</f>
        <v>4 SCATTERS</v>
      </c>
      <c r="R57" s="74">
        <v>5</v>
      </c>
      <c r="T57" s="113">
        <v>34</v>
      </c>
      <c r="U57" s="141">
        <f t="shared" si="55"/>
        <v>10</v>
      </c>
      <c r="V57" s="141" t="str">
        <f t="shared" si="56"/>
        <v>J</v>
      </c>
      <c r="W57" s="141" t="str">
        <f t="shared" si="57"/>
        <v>J</v>
      </c>
      <c r="X57" s="141">
        <f t="shared" si="58"/>
        <v>9</v>
      </c>
      <c r="Y57" s="141" t="str">
        <f t="shared" si="59"/>
        <v>Q</v>
      </c>
      <c r="AA57" s="135"/>
      <c r="AB57" s="135"/>
      <c r="AC57" s="135"/>
      <c r="AE57" s="113" t="str">
        <f t="shared" si="65"/>
        <v>4 SCATTERS</v>
      </c>
      <c r="AF57" s="135">
        <f t="shared" si="65"/>
        <v>5</v>
      </c>
      <c r="BB57" s="65">
        <v>35</v>
      </c>
      <c r="BC57" s="119">
        <v>9</v>
      </c>
      <c r="BD57" s="119">
        <v>8</v>
      </c>
      <c r="BE57" s="119">
        <v>10</v>
      </c>
      <c r="BF57" s="119">
        <v>9</v>
      </c>
      <c r="BG57" s="119">
        <v>9</v>
      </c>
      <c r="BI57" s="76">
        <v>4</v>
      </c>
      <c r="BJ57" s="77">
        <f>R44</f>
        <v>40</v>
      </c>
      <c r="BL57" s="65">
        <v>35</v>
      </c>
      <c r="BM57" s="119">
        <v>9</v>
      </c>
      <c r="BN57" s="119">
        <v>8</v>
      </c>
      <c r="BO57" s="119">
        <v>8</v>
      </c>
      <c r="BP57" s="119">
        <v>6</v>
      </c>
      <c r="BQ57" s="119">
        <v>7</v>
      </c>
      <c r="BS57" s="76">
        <v>4</v>
      </c>
      <c r="BT57" s="77">
        <f>AF44</f>
        <v>40</v>
      </c>
      <c r="CB57" s="78" t="str">
        <f t="shared" si="18"/>
        <v>9 8 10 9 9</v>
      </c>
      <c r="CC57" s="78"/>
      <c r="CD57" s="78" t="str">
        <f t="shared" si="19"/>
        <v>9 8 8 6 7</v>
      </c>
      <c r="CE57" s="78"/>
      <c r="CF57" s="78">
        <f t="shared" si="33"/>
        <v>60</v>
      </c>
      <c r="CG57" s="78"/>
      <c r="CH57" s="138">
        <f t="shared" si="35"/>
        <v>60</v>
      </c>
      <c r="CI57" s="81"/>
      <c r="CJ57" s="81"/>
      <c r="CK57" s="81"/>
    </row>
    <row r="58" spans="2:89" x14ac:dyDescent="0.25">
      <c r="B58" s="391" t="s">
        <v>105</v>
      </c>
      <c r="C58" s="391"/>
      <c r="D58" s="73">
        <f>SUM(D45:D57)</f>
        <v>97</v>
      </c>
      <c r="E58" s="147">
        <f t="shared" ref="E58:H58" si="66">SUM(E45:E57)</f>
        <v>97</v>
      </c>
      <c r="F58" s="147">
        <f t="shared" si="66"/>
        <v>97</v>
      </c>
      <c r="G58" s="147">
        <f t="shared" si="66"/>
        <v>97</v>
      </c>
      <c r="H58" s="147">
        <f t="shared" si="66"/>
        <v>97</v>
      </c>
      <c r="J58" s="38">
        <v>35</v>
      </c>
      <c r="K58" s="141">
        <f t="shared" si="50"/>
        <v>10</v>
      </c>
      <c r="L58" s="141" t="str">
        <f t="shared" si="51"/>
        <v>J</v>
      </c>
      <c r="M58" s="141">
        <f t="shared" si="52"/>
        <v>9</v>
      </c>
      <c r="N58" s="141">
        <f t="shared" si="53"/>
        <v>10</v>
      </c>
      <c r="O58" s="141">
        <f t="shared" si="54"/>
        <v>10</v>
      </c>
      <c r="Q58" s="33" t="str">
        <f>'Base(Manual)'!L69</f>
        <v>3 SCATTERS</v>
      </c>
      <c r="R58" s="80">
        <v>1</v>
      </c>
      <c r="T58" s="113">
        <v>35</v>
      </c>
      <c r="U58" s="141">
        <f t="shared" si="55"/>
        <v>10</v>
      </c>
      <c r="V58" s="141" t="str">
        <f t="shared" si="56"/>
        <v>J</v>
      </c>
      <c r="W58" s="141" t="str">
        <f t="shared" si="57"/>
        <v>J</v>
      </c>
      <c r="X58" s="141" t="str">
        <f t="shared" si="58"/>
        <v>K</v>
      </c>
      <c r="Y58" s="141" t="str">
        <f t="shared" si="59"/>
        <v>Q</v>
      </c>
      <c r="AA58" s="135"/>
      <c r="AB58" s="135"/>
      <c r="AC58" s="135"/>
      <c r="AE58" s="33" t="str">
        <f t="shared" si="65"/>
        <v>3 SCATTERS</v>
      </c>
      <c r="AF58" s="136">
        <f t="shared" si="65"/>
        <v>1</v>
      </c>
      <c r="BB58" s="65">
        <v>36</v>
      </c>
      <c r="BC58" s="119">
        <v>9</v>
      </c>
      <c r="BD58" s="119">
        <v>5</v>
      </c>
      <c r="BE58" s="119">
        <v>10</v>
      </c>
      <c r="BF58" s="119">
        <v>9</v>
      </c>
      <c r="BG58" s="119">
        <v>7</v>
      </c>
      <c r="BI58" s="76">
        <v>3</v>
      </c>
      <c r="BJ58" s="77">
        <f>R45</f>
        <v>5</v>
      </c>
      <c r="BL58" s="65">
        <v>36</v>
      </c>
      <c r="BM58" s="119">
        <v>9</v>
      </c>
      <c r="BN58" s="119">
        <v>6</v>
      </c>
      <c r="BO58" s="119">
        <v>8</v>
      </c>
      <c r="BP58" s="119">
        <v>6</v>
      </c>
      <c r="BQ58" s="119">
        <v>7</v>
      </c>
      <c r="BS58" s="76">
        <v>3</v>
      </c>
      <c r="BT58" s="77">
        <f>AF45</f>
        <v>5</v>
      </c>
      <c r="CB58" s="78" t="str">
        <f t="shared" si="18"/>
        <v>9 5 10 9 7</v>
      </c>
      <c r="CC58" s="78"/>
      <c r="CD58" s="78" t="str">
        <f t="shared" si="19"/>
        <v>9 6 8 6 7</v>
      </c>
      <c r="CE58" s="78"/>
      <c r="CF58" s="78">
        <f t="shared" si="33"/>
        <v>40</v>
      </c>
      <c r="CG58" s="78"/>
      <c r="CH58" s="138">
        <f t="shared" si="35"/>
        <v>40</v>
      </c>
      <c r="CI58" s="81"/>
      <c r="CJ58" s="81"/>
      <c r="CK58" s="81"/>
    </row>
    <row r="59" spans="2:89" x14ac:dyDescent="0.25">
      <c r="B59" s="113"/>
      <c r="C59" s="111" t="s">
        <v>106</v>
      </c>
      <c r="D59" s="392">
        <f>PRODUCT(D58:H58)</f>
        <v>8587340257</v>
      </c>
      <c r="E59" s="392"/>
      <c r="F59" s="392"/>
      <c r="G59" s="392"/>
      <c r="H59" s="392"/>
      <c r="J59" s="38">
        <v>36</v>
      </c>
      <c r="K59" s="141">
        <f t="shared" si="50"/>
        <v>10</v>
      </c>
      <c r="L59" s="141" t="str">
        <f t="shared" si="51"/>
        <v>A</v>
      </c>
      <c r="M59" s="141">
        <f t="shared" si="52"/>
        <v>9</v>
      </c>
      <c r="N59" s="141">
        <f t="shared" si="53"/>
        <v>10</v>
      </c>
      <c r="O59" s="141" t="str">
        <f t="shared" si="54"/>
        <v>Q</v>
      </c>
      <c r="T59" s="113">
        <v>36</v>
      </c>
      <c r="U59" s="141">
        <f t="shared" si="55"/>
        <v>10</v>
      </c>
      <c r="V59" s="141" t="str">
        <f t="shared" si="56"/>
        <v>K</v>
      </c>
      <c r="W59" s="141" t="str">
        <f t="shared" si="57"/>
        <v>J</v>
      </c>
      <c r="X59" s="141" t="str">
        <f t="shared" si="58"/>
        <v>K</v>
      </c>
      <c r="Y59" s="141" t="str">
        <f t="shared" si="59"/>
        <v>Q</v>
      </c>
      <c r="BB59" s="65">
        <v>37</v>
      </c>
      <c r="BC59" s="119">
        <v>9</v>
      </c>
      <c r="BD59" s="119">
        <v>0</v>
      </c>
      <c r="BE59" s="119">
        <v>10</v>
      </c>
      <c r="BF59" s="119">
        <v>9</v>
      </c>
      <c r="BG59" s="119">
        <v>9</v>
      </c>
      <c r="BI59" s="76">
        <v>2</v>
      </c>
      <c r="BJ59" s="76">
        <v>0</v>
      </c>
      <c r="BL59" s="65">
        <v>37</v>
      </c>
      <c r="BM59" s="119">
        <v>9</v>
      </c>
      <c r="BN59" s="119">
        <v>0</v>
      </c>
      <c r="BO59" s="119">
        <v>8</v>
      </c>
      <c r="BP59" s="119">
        <v>6</v>
      </c>
      <c r="BQ59" s="119">
        <v>7</v>
      </c>
      <c r="BS59" s="76">
        <v>2</v>
      </c>
      <c r="BT59" s="76">
        <v>0</v>
      </c>
      <c r="CB59" s="78" t="str">
        <f t="shared" si="18"/>
        <v>9 0 10 9 9</v>
      </c>
      <c r="CC59" s="78"/>
      <c r="CD59" s="78" t="str">
        <f t="shared" si="19"/>
        <v>9 0 8 6 7</v>
      </c>
      <c r="CE59" s="78"/>
      <c r="CF59" s="78">
        <f t="shared" ref="CF59:CF76" si="67">BJ58</f>
        <v>5</v>
      </c>
      <c r="CG59" s="78"/>
      <c r="CH59" s="138">
        <f t="shared" si="35"/>
        <v>5</v>
      </c>
      <c r="CI59" s="81"/>
      <c r="CJ59" s="81"/>
      <c r="CK59" s="81"/>
    </row>
    <row r="60" spans="2:89" x14ac:dyDescent="0.25">
      <c r="J60" s="38">
        <v>37</v>
      </c>
      <c r="K60" s="141">
        <f t="shared" si="50"/>
        <v>10</v>
      </c>
      <c r="L60" s="141" t="str">
        <f t="shared" si="51"/>
        <v>WILD</v>
      </c>
      <c r="M60" s="141">
        <f t="shared" si="52"/>
        <v>9</v>
      </c>
      <c r="N60" s="141">
        <f t="shared" si="53"/>
        <v>10</v>
      </c>
      <c r="O60" s="141">
        <f t="shared" si="54"/>
        <v>10</v>
      </c>
      <c r="T60" s="113">
        <v>37</v>
      </c>
      <c r="U60" s="141">
        <f t="shared" si="55"/>
        <v>10</v>
      </c>
      <c r="V60" s="141" t="str">
        <f t="shared" si="56"/>
        <v>WILD</v>
      </c>
      <c r="W60" s="141" t="str">
        <f t="shared" si="57"/>
        <v>J</v>
      </c>
      <c r="X60" s="141" t="str">
        <f t="shared" si="58"/>
        <v>K</v>
      </c>
      <c r="Y60" s="141" t="str">
        <f t="shared" si="59"/>
        <v>Q</v>
      </c>
      <c r="BB60" s="65">
        <v>38</v>
      </c>
      <c r="BC60" s="119">
        <v>9</v>
      </c>
      <c r="BD60" s="119">
        <v>10</v>
      </c>
      <c r="BE60" s="119">
        <v>10</v>
      </c>
      <c r="BF60" s="119">
        <v>9</v>
      </c>
      <c r="BG60" s="119">
        <v>6</v>
      </c>
      <c r="BI60" s="76">
        <v>1</v>
      </c>
      <c r="BJ60" s="76">
        <v>0</v>
      </c>
      <c r="BL60" s="65">
        <v>38</v>
      </c>
      <c r="BM60" s="119">
        <v>9</v>
      </c>
      <c r="BN60" s="119">
        <v>10</v>
      </c>
      <c r="BO60" s="119">
        <v>8</v>
      </c>
      <c r="BP60" s="119">
        <v>6</v>
      </c>
      <c r="BQ60" s="119">
        <v>6</v>
      </c>
      <c r="BS60" s="76">
        <v>1</v>
      </c>
      <c r="BT60" s="76">
        <v>0</v>
      </c>
      <c r="CB60" s="78" t="str">
        <f t="shared" si="18"/>
        <v>9 10 10 9 6</v>
      </c>
      <c r="CC60" s="78"/>
      <c r="CD60" s="78" t="str">
        <f t="shared" si="19"/>
        <v>9 10 8 6 6</v>
      </c>
      <c r="CE60" s="78"/>
      <c r="CF60" s="78">
        <f t="shared" si="67"/>
        <v>0</v>
      </c>
      <c r="CG60" s="78"/>
      <c r="CH60" s="138">
        <f t="shared" si="35"/>
        <v>0</v>
      </c>
      <c r="CI60" s="81"/>
      <c r="CJ60" s="81"/>
      <c r="CK60" s="81"/>
    </row>
    <row r="61" spans="2:89" x14ac:dyDescent="0.25">
      <c r="B61" s="120" t="s">
        <v>191</v>
      </c>
      <c r="C61" s="120"/>
      <c r="J61" s="38">
        <v>38</v>
      </c>
      <c r="K61" s="141">
        <f t="shared" si="50"/>
        <v>10</v>
      </c>
      <c r="L61" s="141">
        <f t="shared" si="51"/>
        <v>9</v>
      </c>
      <c r="M61" s="141">
        <f t="shared" si="52"/>
        <v>9</v>
      </c>
      <c r="N61" s="141">
        <f t="shared" si="53"/>
        <v>10</v>
      </c>
      <c r="O61" s="141" t="str">
        <f t="shared" si="54"/>
        <v>K</v>
      </c>
      <c r="T61" s="113">
        <v>38</v>
      </c>
      <c r="U61" s="141">
        <f t="shared" si="55"/>
        <v>10</v>
      </c>
      <c r="V61" s="141">
        <f t="shared" si="56"/>
        <v>9</v>
      </c>
      <c r="W61" s="141" t="str">
        <f t="shared" si="57"/>
        <v>J</v>
      </c>
      <c r="X61" s="141" t="str">
        <f t="shared" si="58"/>
        <v>K</v>
      </c>
      <c r="Y61" s="141" t="str">
        <f t="shared" si="59"/>
        <v>K</v>
      </c>
      <c r="BB61" s="65">
        <v>39</v>
      </c>
      <c r="BC61" s="119">
        <v>9</v>
      </c>
      <c r="BD61" s="119">
        <v>9</v>
      </c>
      <c r="BE61" s="119">
        <v>10</v>
      </c>
      <c r="BF61" s="119">
        <v>6</v>
      </c>
      <c r="BG61" s="119">
        <v>7</v>
      </c>
      <c r="BI61" s="76">
        <v>5</v>
      </c>
      <c r="BJ61" s="77">
        <f>R46</f>
        <v>60</v>
      </c>
      <c r="BL61" s="65">
        <v>39</v>
      </c>
      <c r="BM61" s="119">
        <v>9</v>
      </c>
      <c r="BN61" s="119">
        <v>9</v>
      </c>
      <c r="BO61" s="119">
        <v>8</v>
      </c>
      <c r="BP61" s="119">
        <v>6</v>
      </c>
      <c r="BQ61" s="119">
        <v>7</v>
      </c>
      <c r="BS61" s="76">
        <v>5</v>
      </c>
      <c r="BT61" s="77">
        <f>AF46</f>
        <v>60</v>
      </c>
      <c r="CB61" s="78" t="str">
        <f t="shared" si="18"/>
        <v>9 9 10 6 7</v>
      </c>
      <c r="CC61" s="78"/>
      <c r="CD61" s="78" t="str">
        <f t="shared" si="19"/>
        <v>9 9 8 6 7</v>
      </c>
      <c r="CE61" s="78"/>
      <c r="CF61" s="78">
        <f t="shared" si="67"/>
        <v>0</v>
      </c>
      <c r="CG61" s="78"/>
      <c r="CH61" s="138">
        <f t="shared" si="35"/>
        <v>0</v>
      </c>
      <c r="CI61" s="81"/>
      <c r="CJ61" s="81"/>
      <c r="CK61" s="81"/>
    </row>
    <row r="62" spans="2:89" x14ac:dyDescent="0.25">
      <c r="B62" s="63" t="s">
        <v>192</v>
      </c>
      <c r="C62" s="63" t="s">
        <v>193</v>
      </c>
      <c r="J62" s="38">
        <v>39</v>
      </c>
      <c r="K62" s="141">
        <f t="shared" si="50"/>
        <v>10</v>
      </c>
      <c r="L62" s="141">
        <f t="shared" si="51"/>
        <v>10</v>
      </c>
      <c r="M62" s="141">
        <f t="shared" si="52"/>
        <v>9</v>
      </c>
      <c r="N62" s="141" t="str">
        <f t="shared" si="53"/>
        <v>K</v>
      </c>
      <c r="O62" s="141" t="str">
        <f t="shared" si="54"/>
        <v>Q</v>
      </c>
      <c r="T62" s="113">
        <v>39</v>
      </c>
      <c r="U62" s="141">
        <f t="shared" si="55"/>
        <v>10</v>
      </c>
      <c r="V62" s="141">
        <f t="shared" si="56"/>
        <v>10</v>
      </c>
      <c r="W62" s="141" t="str">
        <f t="shared" si="57"/>
        <v>J</v>
      </c>
      <c r="X62" s="141" t="str">
        <f t="shared" si="58"/>
        <v>K</v>
      </c>
      <c r="Y62" s="141" t="str">
        <f t="shared" si="59"/>
        <v>Q</v>
      </c>
      <c r="BB62" s="65">
        <v>40</v>
      </c>
      <c r="BC62" s="119">
        <v>11</v>
      </c>
      <c r="BD62" s="119">
        <v>5</v>
      </c>
      <c r="BE62" s="119">
        <v>11</v>
      </c>
      <c r="BF62" s="119">
        <v>11</v>
      </c>
      <c r="BG62" s="119">
        <v>11</v>
      </c>
      <c r="BI62" s="76">
        <v>4</v>
      </c>
      <c r="BJ62" s="77">
        <f>R47</f>
        <v>30</v>
      </c>
      <c r="BL62" s="65">
        <v>40</v>
      </c>
      <c r="BM62" s="119">
        <v>11</v>
      </c>
      <c r="BN62" s="119">
        <v>5</v>
      </c>
      <c r="BO62" s="119">
        <v>11</v>
      </c>
      <c r="BP62" s="119">
        <v>11</v>
      </c>
      <c r="BQ62" s="119">
        <v>11</v>
      </c>
      <c r="BS62" s="76">
        <v>4</v>
      </c>
      <c r="BT62" s="77">
        <f>AF47</f>
        <v>30</v>
      </c>
      <c r="CB62" s="78" t="str">
        <f t="shared" si="18"/>
        <v>11 5 11 11 11</v>
      </c>
      <c r="CC62" s="78"/>
      <c r="CD62" s="78" t="str">
        <f t="shared" si="19"/>
        <v>11 5 11 11 11</v>
      </c>
      <c r="CE62" s="78"/>
      <c r="CF62" s="78">
        <f t="shared" si="67"/>
        <v>60</v>
      </c>
      <c r="CG62" s="78"/>
      <c r="CH62" s="138">
        <f t="shared" si="35"/>
        <v>60</v>
      </c>
      <c r="CI62" s="81"/>
      <c r="CJ62" s="81"/>
      <c r="CK62" s="81"/>
    </row>
    <row r="63" spans="2:89" x14ac:dyDescent="0.25">
      <c r="B63" s="46">
        <v>4</v>
      </c>
      <c r="C63" s="79">
        <v>5</v>
      </c>
      <c r="J63" s="38">
        <v>40</v>
      </c>
      <c r="K63" s="141" t="str">
        <f t="shared" si="50"/>
        <v>FS</v>
      </c>
      <c r="L63" s="141" t="str">
        <f t="shared" si="51"/>
        <v>A</v>
      </c>
      <c r="M63" s="141" t="str">
        <f t="shared" si="52"/>
        <v>FS</v>
      </c>
      <c r="N63" s="141" t="str">
        <f t="shared" si="53"/>
        <v>FS</v>
      </c>
      <c r="O63" s="141" t="str">
        <f t="shared" si="54"/>
        <v>FS</v>
      </c>
      <c r="T63" s="113">
        <v>40</v>
      </c>
      <c r="U63" s="141" t="str">
        <f t="shared" si="55"/>
        <v>FS</v>
      </c>
      <c r="V63" s="141" t="str">
        <f t="shared" si="56"/>
        <v>A</v>
      </c>
      <c r="W63" s="141" t="str">
        <f t="shared" si="57"/>
        <v>FS</v>
      </c>
      <c r="X63" s="141" t="str">
        <f t="shared" si="58"/>
        <v>FS</v>
      </c>
      <c r="Y63" s="141" t="str">
        <f t="shared" si="59"/>
        <v>FS</v>
      </c>
      <c r="BB63" s="65">
        <v>41</v>
      </c>
      <c r="BC63" s="119">
        <v>7</v>
      </c>
      <c r="BD63" s="119">
        <v>9</v>
      </c>
      <c r="BE63" s="119">
        <v>8</v>
      </c>
      <c r="BF63" s="119">
        <v>6</v>
      </c>
      <c r="BG63" s="119">
        <v>7</v>
      </c>
      <c r="BI63" s="76">
        <v>3</v>
      </c>
      <c r="BJ63" s="77">
        <f>R48</f>
        <v>5</v>
      </c>
      <c r="BL63" s="65">
        <v>41</v>
      </c>
      <c r="BM63" s="119">
        <v>7</v>
      </c>
      <c r="BN63" s="119">
        <v>9</v>
      </c>
      <c r="BO63" s="119">
        <v>8</v>
      </c>
      <c r="BP63" s="119">
        <v>6</v>
      </c>
      <c r="BQ63" s="119">
        <v>12</v>
      </c>
      <c r="BS63" s="76">
        <v>3</v>
      </c>
      <c r="BT63" s="77">
        <f>AF48</f>
        <v>5</v>
      </c>
      <c r="CB63" s="78" t="str">
        <f t="shared" si="18"/>
        <v>7 9 8 6 7</v>
      </c>
      <c r="CC63" s="78"/>
      <c r="CD63" s="78" t="str">
        <f t="shared" si="19"/>
        <v>7 9 8 6 12</v>
      </c>
      <c r="CE63" s="78"/>
      <c r="CF63" s="78">
        <f t="shared" si="67"/>
        <v>30</v>
      </c>
      <c r="CG63" s="78"/>
      <c r="CH63" s="138">
        <f t="shared" si="35"/>
        <v>30</v>
      </c>
      <c r="CI63" s="81"/>
      <c r="CJ63" s="81"/>
      <c r="CK63" s="81"/>
    </row>
    <row r="64" spans="2:89" x14ac:dyDescent="0.25">
      <c r="B64" s="33">
        <v>3</v>
      </c>
      <c r="C64" s="28">
        <v>3</v>
      </c>
      <c r="J64" s="38">
        <v>41</v>
      </c>
      <c r="K64" s="141" t="str">
        <f t="shared" si="50"/>
        <v>Q</v>
      </c>
      <c r="L64" s="141">
        <f t="shared" si="51"/>
        <v>10</v>
      </c>
      <c r="M64" s="141" t="str">
        <f t="shared" si="52"/>
        <v>J</v>
      </c>
      <c r="N64" s="141" t="str">
        <f t="shared" si="53"/>
        <v>K</v>
      </c>
      <c r="O64" s="141" t="str">
        <f t="shared" si="54"/>
        <v>Q</v>
      </c>
      <c r="T64" s="113">
        <v>41</v>
      </c>
      <c r="U64" s="141" t="str">
        <f t="shared" si="55"/>
        <v>Q</v>
      </c>
      <c r="V64" s="141">
        <f t="shared" si="56"/>
        <v>10</v>
      </c>
      <c r="W64" s="141" t="str">
        <f t="shared" si="57"/>
        <v>J</v>
      </c>
      <c r="X64" s="141" t="str">
        <f t="shared" si="58"/>
        <v>K</v>
      </c>
      <c r="Y64" s="141" t="str">
        <f t="shared" si="59"/>
        <v>BONUS</v>
      </c>
      <c r="BB64" s="65">
        <v>42</v>
      </c>
      <c r="BC64" s="119">
        <v>4</v>
      </c>
      <c r="BD64" s="119">
        <v>9</v>
      </c>
      <c r="BE64" s="119">
        <v>8</v>
      </c>
      <c r="BF64" s="119">
        <v>6</v>
      </c>
      <c r="BG64" s="119">
        <v>7</v>
      </c>
      <c r="BI64" s="76">
        <v>2</v>
      </c>
      <c r="BJ64" s="76">
        <v>0</v>
      </c>
      <c r="BL64" s="65">
        <v>42</v>
      </c>
      <c r="BM64" s="119">
        <v>3</v>
      </c>
      <c r="BN64" s="119">
        <v>12</v>
      </c>
      <c r="BO64" s="119">
        <v>8</v>
      </c>
      <c r="BP64" s="119">
        <v>6</v>
      </c>
      <c r="BQ64" s="119">
        <v>7</v>
      </c>
      <c r="BS64" s="76">
        <v>2</v>
      </c>
      <c r="BT64" s="76">
        <v>0</v>
      </c>
      <c r="CB64" s="78" t="str">
        <f t="shared" si="18"/>
        <v>4 9 8 6 7</v>
      </c>
      <c r="CC64" s="78"/>
      <c r="CD64" s="78" t="str">
        <f t="shared" si="19"/>
        <v>3 12 8 6 7</v>
      </c>
      <c r="CE64" s="78"/>
      <c r="CF64" s="78">
        <f t="shared" si="67"/>
        <v>5</v>
      </c>
      <c r="CG64" s="78"/>
      <c r="CH64" s="138">
        <f t="shared" si="35"/>
        <v>5</v>
      </c>
      <c r="CI64" s="81"/>
      <c r="CJ64" s="81"/>
      <c r="CK64" s="81"/>
    </row>
    <row r="65" spans="2:89" x14ac:dyDescent="0.25">
      <c r="B65" s="62" t="s">
        <v>201</v>
      </c>
      <c r="J65" s="38">
        <v>42</v>
      </c>
      <c r="K65" s="141" t="str">
        <f t="shared" si="50"/>
        <v>M4</v>
      </c>
      <c r="L65" s="141">
        <f t="shared" si="51"/>
        <v>10</v>
      </c>
      <c r="M65" s="141" t="str">
        <f t="shared" si="52"/>
        <v>J</v>
      </c>
      <c r="N65" s="141" t="str">
        <f t="shared" si="53"/>
        <v>K</v>
      </c>
      <c r="O65" s="141" t="str">
        <f t="shared" si="54"/>
        <v>Q</v>
      </c>
      <c r="T65" s="113">
        <v>42</v>
      </c>
      <c r="U65" s="141" t="str">
        <f t="shared" si="55"/>
        <v>M3</v>
      </c>
      <c r="V65" s="141" t="str">
        <f t="shared" si="56"/>
        <v>BONUS</v>
      </c>
      <c r="W65" s="141" t="str">
        <f t="shared" si="57"/>
        <v>J</v>
      </c>
      <c r="X65" s="141" t="str">
        <f t="shared" si="58"/>
        <v>K</v>
      </c>
      <c r="Y65" s="141" t="str">
        <f t="shared" si="59"/>
        <v>Q</v>
      </c>
      <c r="BB65" s="65">
        <v>43</v>
      </c>
      <c r="BC65" s="119">
        <v>5</v>
      </c>
      <c r="BD65" s="119">
        <v>9</v>
      </c>
      <c r="BE65" s="119">
        <v>10</v>
      </c>
      <c r="BF65" s="119">
        <v>4</v>
      </c>
      <c r="BG65" s="119">
        <v>7</v>
      </c>
      <c r="BI65" s="76">
        <v>1</v>
      </c>
      <c r="BJ65" s="76">
        <v>0</v>
      </c>
      <c r="BL65" s="65">
        <v>43</v>
      </c>
      <c r="BM65" s="119">
        <v>5</v>
      </c>
      <c r="BN65" s="119">
        <v>9</v>
      </c>
      <c r="BO65" s="119">
        <v>10</v>
      </c>
      <c r="BP65" s="119">
        <v>4</v>
      </c>
      <c r="BQ65" s="119">
        <v>7</v>
      </c>
      <c r="BS65" s="76">
        <v>1</v>
      </c>
      <c r="BT65" s="76">
        <v>0</v>
      </c>
      <c r="CB65" s="78" t="str">
        <f t="shared" si="18"/>
        <v>5 9 10 4 7</v>
      </c>
      <c r="CC65" s="78"/>
      <c r="CD65" s="78" t="str">
        <f t="shared" si="19"/>
        <v>5 9 10 4 7</v>
      </c>
      <c r="CE65" s="78"/>
      <c r="CF65" s="78">
        <f t="shared" si="67"/>
        <v>0</v>
      </c>
      <c r="CG65" s="78"/>
      <c r="CH65" s="138">
        <f t="shared" si="35"/>
        <v>0</v>
      </c>
      <c r="CI65" s="81"/>
      <c r="CJ65" s="81"/>
      <c r="CK65" s="81"/>
    </row>
    <row r="66" spans="2:89" x14ac:dyDescent="0.25">
      <c r="J66" s="38">
        <v>43</v>
      </c>
      <c r="K66" s="141" t="str">
        <f t="shared" si="50"/>
        <v>A</v>
      </c>
      <c r="L66" s="141">
        <f t="shared" si="51"/>
        <v>10</v>
      </c>
      <c r="M66" s="141">
        <f t="shared" si="52"/>
        <v>9</v>
      </c>
      <c r="N66" s="141" t="str">
        <f t="shared" si="53"/>
        <v>M4</v>
      </c>
      <c r="O66" s="141" t="str">
        <f t="shared" si="54"/>
        <v>Q</v>
      </c>
      <c r="T66" s="113">
        <v>43</v>
      </c>
      <c r="U66" s="141" t="str">
        <f t="shared" si="55"/>
        <v>A</v>
      </c>
      <c r="V66" s="141">
        <f t="shared" si="56"/>
        <v>10</v>
      </c>
      <c r="W66" s="141">
        <f t="shared" si="57"/>
        <v>9</v>
      </c>
      <c r="X66" s="141" t="str">
        <f t="shared" si="58"/>
        <v>M4</v>
      </c>
      <c r="Y66" s="141" t="str">
        <f t="shared" si="59"/>
        <v>Q</v>
      </c>
      <c r="BB66" s="65">
        <v>44</v>
      </c>
      <c r="BC66" s="119">
        <v>4</v>
      </c>
      <c r="BD66" s="119">
        <v>9</v>
      </c>
      <c r="BE66" s="119">
        <v>8</v>
      </c>
      <c r="BF66" s="119">
        <v>7</v>
      </c>
      <c r="BG66" s="119">
        <v>8</v>
      </c>
      <c r="BI66" s="76">
        <v>5</v>
      </c>
      <c r="BJ66" s="77">
        <f>R49</f>
        <v>40</v>
      </c>
      <c r="BL66" s="65">
        <v>44</v>
      </c>
      <c r="BM66" s="119">
        <v>4</v>
      </c>
      <c r="BN66" s="119">
        <v>9</v>
      </c>
      <c r="BO66" s="119">
        <v>8</v>
      </c>
      <c r="BP66" s="119">
        <v>8</v>
      </c>
      <c r="BQ66" s="119">
        <v>12</v>
      </c>
      <c r="BS66" s="76">
        <v>5</v>
      </c>
      <c r="BT66" s="77">
        <f>AF49</f>
        <v>40</v>
      </c>
      <c r="CB66" s="78" t="str">
        <f t="shared" si="18"/>
        <v>4 9 8 7 8</v>
      </c>
      <c r="CC66" s="78"/>
      <c r="CD66" s="78" t="str">
        <f t="shared" si="19"/>
        <v>4 9 8 8 12</v>
      </c>
      <c r="CE66" s="78"/>
      <c r="CF66" s="78">
        <f t="shared" si="67"/>
        <v>0</v>
      </c>
      <c r="CG66" s="78"/>
      <c r="CH66" s="138">
        <f t="shared" si="35"/>
        <v>0</v>
      </c>
      <c r="CI66" s="81"/>
      <c r="CJ66" s="81"/>
      <c r="CK66" s="81"/>
    </row>
    <row r="67" spans="2:89" x14ac:dyDescent="0.25">
      <c r="J67" s="38">
        <v>44</v>
      </c>
      <c r="K67" s="141" t="str">
        <f t="shared" si="50"/>
        <v>M4</v>
      </c>
      <c r="L67" s="141">
        <f t="shared" si="51"/>
        <v>10</v>
      </c>
      <c r="M67" s="141" t="str">
        <f t="shared" si="52"/>
        <v>J</v>
      </c>
      <c r="N67" s="141" t="str">
        <f t="shared" si="53"/>
        <v>Q</v>
      </c>
      <c r="O67" s="141" t="str">
        <f t="shared" si="54"/>
        <v>J</v>
      </c>
      <c r="T67" s="113">
        <v>44</v>
      </c>
      <c r="U67" s="141" t="str">
        <f t="shared" si="55"/>
        <v>M4</v>
      </c>
      <c r="V67" s="141">
        <f t="shared" si="56"/>
        <v>10</v>
      </c>
      <c r="W67" s="141" t="str">
        <f t="shared" si="57"/>
        <v>J</v>
      </c>
      <c r="X67" s="141" t="str">
        <f t="shared" si="58"/>
        <v>J</v>
      </c>
      <c r="Y67" s="141" t="str">
        <f t="shared" si="59"/>
        <v>BONUS</v>
      </c>
      <c r="BB67" s="65">
        <v>45</v>
      </c>
      <c r="BC67" s="119">
        <v>2</v>
      </c>
      <c r="BD67" s="119">
        <v>9</v>
      </c>
      <c r="BE67" s="119">
        <v>8</v>
      </c>
      <c r="BF67" s="119">
        <v>6</v>
      </c>
      <c r="BG67" s="119">
        <v>10</v>
      </c>
      <c r="BI67" s="76">
        <v>4</v>
      </c>
      <c r="BJ67" s="77">
        <f>R50</f>
        <v>20</v>
      </c>
      <c r="BL67" s="65">
        <v>45</v>
      </c>
      <c r="BM67" s="119">
        <v>2</v>
      </c>
      <c r="BN67" s="119">
        <v>9</v>
      </c>
      <c r="BO67" s="119">
        <v>8</v>
      </c>
      <c r="BP67" s="119">
        <v>7</v>
      </c>
      <c r="BQ67" s="119">
        <v>7</v>
      </c>
      <c r="BS67" s="76">
        <v>4</v>
      </c>
      <c r="BT67" s="77">
        <f>AF50</f>
        <v>20</v>
      </c>
      <c r="CB67" s="78" t="str">
        <f t="shared" si="18"/>
        <v>2 9 8 6 10</v>
      </c>
      <c r="CC67" s="78"/>
      <c r="CD67" s="78" t="str">
        <f t="shared" si="19"/>
        <v>2 9 8 7 7</v>
      </c>
      <c r="CE67" s="78"/>
      <c r="CF67" s="78">
        <f t="shared" si="67"/>
        <v>40</v>
      </c>
      <c r="CG67" s="78"/>
      <c r="CH67" s="138">
        <f t="shared" si="35"/>
        <v>40</v>
      </c>
      <c r="CI67" s="81"/>
      <c r="CJ67" s="81"/>
      <c r="CK67" s="81"/>
    </row>
    <row r="68" spans="2:89" x14ac:dyDescent="0.25">
      <c r="J68" s="38">
        <v>45</v>
      </c>
      <c r="K68" s="141" t="str">
        <f t="shared" si="50"/>
        <v>M2</v>
      </c>
      <c r="L68" s="141">
        <f t="shared" si="51"/>
        <v>10</v>
      </c>
      <c r="M68" s="141" t="str">
        <f t="shared" si="52"/>
        <v>J</v>
      </c>
      <c r="N68" s="141" t="str">
        <f t="shared" si="53"/>
        <v>K</v>
      </c>
      <c r="O68" s="141">
        <f t="shared" si="54"/>
        <v>9</v>
      </c>
      <c r="T68" s="113">
        <v>45</v>
      </c>
      <c r="U68" s="141" t="str">
        <f t="shared" si="55"/>
        <v>M2</v>
      </c>
      <c r="V68" s="141">
        <f t="shared" si="56"/>
        <v>10</v>
      </c>
      <c r="W68" s="141" t="str">
        <f t="shared" si="57"/>
        <v>J</v>
      </c>
      <c r="X68" s="141" t="str">
        <f t="shared" si="58"/>
        <v>Q</v>
      </c>
      <c r="Y68" s="141" t="str">
        <f t="shared" si="59"/>
        <v>Q</v>
      </c>
      <c r="BB68" s="65">
        <v>46</v>
      </c>
      <c r="BC68" s="119">
        <v>9</v>
      </c>
      <c r="BD68" s="119">
        <v>10</v>
      </c>
      <c r="BE68" s="119">
        <v>8</v>
      </c>
      <c r="BF68" s="119">
        <v>7</v>
      </c>
      <c r="BG68" s="119">
        <v>9</v>
      </c>
      <c r="BI68" s="76">
        <v>3</v>
      </c>
      <c r="BJ68" s="77">
        <f>R51</f>
        <v>4</v>
      </c>
      <c r="BL68" s="65">
        <v>46</v>
      </c>
      <c r="BM68" s="119">
        <v>9</v>
      </c>
      <c r="BN68" s="119">
        <v>10</v>
      </c>
      <c r="BO68" s="119">
        <v>12</v>
      </c>
      <c r="BP68" s="119">
        <v>6</v>
      </c>
      <c r="BQ68" s="119">
        <v>7</v>
      </c>
      <c r="BS68" s="76">
        <v>3</v>
      </c>
      <c r="BT68" s="77">
        <f>AF51</f>
        <v>4</v>
      </c>
      <c r="CB68" s="78" t="str">
        <f t="shared" si="18"/>
        <v>9 10 8 7 9</v>
      </c>
      <c r="CC68" s="78"/>
      <c r="CD68" s="78" t="str">
        <f t="shared" si="19"/>
        <v>9 10 12 6 7</v>
      </c>
      <c r="CE68" s="78"/>
      <c r="CF68" s="78">
        <f t="shared" si="67"/>
        <v>20</v>
      </c>
      <c r="CG68" s="78"/>
      <c r="CH68" s="138">
        <f t="shared" si="35"/>
        <v>20</v>
      </c>
      <c r="CI68" s="81"/>
      <c r="CJ68" s="81"/>
      <c r="CK68" s="81"/>
    </row>
    <row r="69" spans="2:89" x14ac:dyDescent="0.25">
      <c r="J69" s="38">
        <v>46</v>
      </c>
      <c r="K69" s="141">
        <f t="shared" si="50"/>
        <v>10</v>
      </c>
      <c r="L69" s="141">
        <f t="shared" si="51"/>
        <v>9</v>
      </c>
      <c r="M69" s="141" t="str">
        <f t="shared" si="52"/>
        <v>J</v>
      </c>
      <c r="N69" s="141" t="str">
        <f t="shared" si="53"/>
        <v>Q</v>
      </c>
      <c r="O69" s="141">
        <f t="shared" si="54"/>
        <v>10</v>
      </c>
      <c r="T69" s="113">
        <v>46</v>
      </c>
      <c r="U69" s="141">
        <f t="shared" si="55"/>
        <v>10</v>
      </c>
      <c r="V69" s="141">
        <f t="shared" si="56"/>
        <v>9</v>
      </c>
      <c r="W69" s="141" t="str">
        <f t="shared" si="57"/>
        <v>BONUS</v>
      </c>
      <c r="X69" s="141" t="str">
        <f t="shared" si="58"/>
        <v>K</v>
      </c>
      <c r="Y69" s="141" t="str">
        <f t="shared" si="59"/>
        <v>Q</v>
      </c>
      <c r="BB69" s="65">
        <v>47</v>
      </c>
      <c r="BC69" s="119">
        <v>9</v>
      </c>
      <c r="BD69" s="119">
        <v>6</v>
      </c>
      <c r="BE69" s="119">
        <v>8</v>
      </c>
      <c r="BF69" s="119">
        <v>6</v>
      </c>
      <c r="BG69" s="119">
        <v>9</v>
      </c>
      <c r="BI69" s="76">
        <v>2</v>
      </c>
      <c r="BJ69" s="76">
        <v>0</v>
      </c>
      <c r="BL69" s="65">
        <v>47</v>
      </c>
      <c r="BM69" s="119">
        <v>9</v>
      </c>
      <c r="BN69" s="119">
        <v>6</v>
      </c>
      <c r="BO69" s="119">
        <v>8</v>
      </c>
      <c r="BP69" s="119">
        <v>5</v>
      </c>
      <c r="BQ69" s="119">
        <v>7</v>
      </c>
      <c r="BS69" s="76">
        <v>2</v>
      </c>
      <c r="BT69" s="76">
        <v>0</v>
      </c>
      <c r="CB69" s="78" t="str">
        <f t="shared" si="18"/>
        <v>9 6 8 6 9</v>
      </c>
      <c r="CC69" s="78"/>
      <c r="CD69" s="78" t="str">
        <f t="shared" si="19"/>
        <v>9 6 8 5 7</v>
      </c>
      <c r="CE69" s="78"/>
      <c r="CF69" s="78">
        <f t="shared" si="67"/>
        <v>4</v>
      </c>
      <c r="CG69" s="78"/>
      <c r="CH69" s="138">
        <f t="shared" si="35"/>
        <v>4</v>
      </c>
      <c r="CI69" s="81"/>
      <c r="CJ69" s="81"/>
      <c r="CK69" s="81"/>
    </row>
    <row r="70" spans="2:89" x14ac:dyDescent="0.25">
      <c r="J70" s="38">
        <v>47</v>
      </c>
      <c r="K70" s="141">
        <f t="shared" si="50"/>
        <v>10</v>
      </c>
      <c r="L70" s="141" t="str">
        <f t="shared" si="51"/>
        <v>K</v>
      </c>
      <c r="M70" s="141" t="str">
        <f t="shared" si="52"/>
        <v>J</v>
      </c>
      <c r="N70" s="141" t="str">
        <f t="shared" si="53"/>
        <v>K</v>
      </c>
      <c r="O70" s="141">
        <f t="shared" si="54"/>
        <v>10</v>
      </c>
      <c r="T70" s="113">
        <v>47</v>
      </c>
      <c r="U70" s="141">
        <f t="shared" si="55"/>
        <v>10</v>
      </c>
      <c r="V70" s="141" t="str">
        <f t="shared" si="56"/>
        <v>K</v>
      </c>
      <c r="W70" s="141" t="str">
        <f t="shared" si="57"/>
        <v>J</v>
      </c>
      <c r="X70" s="141" t="str">
        <f t="shared" si="58"/>
        <v>A</v>
      </c>
      <c r="Y70" s="141" t="str">
        <f t="shared" si="59"/>
        <v>Q</v>
      </c>
      <c r="BB70" s="65">
        <v>48</v>
      </c>
      <c r="BC70" s="119">
        <v>9</v>
      </c>
      <c r="BD70" s="119">
        <v>6</v>
      </c>
      <c r="BE70" s="119">
        <v>8</v>
      </c>
      <c r="BF70" s="119">
        <v>5</v>
      </c>
      <c r="BG70" s="119">
        <v>9</v>
      </c>
      <c r="BI70" s="76">
        <v>1</v>
      </c>
      <c r="BJ70" s="77">
        <v>0</v>
      </c>
      <c r="BL70" s="65">
        <v>48</v>
      </c>
      <c r="BM70" s="119">
        <v>9</v>
      </c>
      <c r="BN70" s="119">
        <v>0</v>
      </c>
      <c r="BO70" s="119">
        <v>8</v>
      </c>
      <c r="BP70" s="119">
        <v>12</v>
      </c>
      <c r="BQ70" s="119">
        <v>7</v>
      </c>
      <c r="BS70" s="76">
        <v>1</v>
      </c>
      <c r="BT70" s="77">
        <v>0</v>
      </c>
      <c r="CB70" s="78" t="str">
        <f t="shared" si="18"/>
        <v>9 6 8 5 9</v>
      </c>
      <c r="CC70" s="78"/>
      <c r="CD70" s="78" t="str">
        <f t="shared" si="19"/>
        <v>9 0 8 12 7</v>
      </c>
      <c r="CE70" s="78"/>
      <c r="CF70" s="78">
        <f t="shared" si="67"/>
        <v>0</v>
      </c>
      <c r="CG70" s="78"/>
      <c r="CH70" s="138">
        <f t="shared" si="35"/>
        <v>0</v>
      </c>
      <c r="CI70" s="81"/>
      <c r="CJ70" s="81"/>
      <c r="CK70" s="81"/>
    </row>
    <row r="71" spans="2:89" x14ac:dyDescent="0.25">
      <c r="J71" s="38">
        <v>48</v>
      </c>
      <c r="K71" s="141">
        <f t="shared" si="50"/>
        <v>10</v>
      </c>
      <c r="L71" s="141" t="str">
        <f t="shared" si="51"/>
        <v>K</v>
      </c>
      <c r="M71" s="141" t="str">
        <f t="shared" si="52"/>
        <v>J</v>
      </c>
      <c r="N71" s="141" t="str">
        <f t="shared" si="53"/>
        <v>A</v>
      </c>
      <c r="O71" s="141">
        <f t="shared" si="54"/>
        <v>10</v>
      </c>
      <c r="T71" s="113">
        <v>48</v>
      </c>
      <c r="U71" s="141">
        <f t="shared" si="55"/>
        <v>10</v>
      </c>
      <c r="V71" s="141" t="str">
        <f t="shared" si="56"/>
        <v>WILD</v>
      </c>
      <c r="W71" s="141" t="str">
        <f t="shared" si="57"/>
        <v>J</v>
      </c>
      <c r="X71" s="141" t="str">
        <f t="shared" si="58"/>
        <v>BONUS</v>
      </c>
      <c r="Y71" s="141" t="str">
        <f t="shared" si="59"/>
        <v>Q</v>
      </c>
      <c r="BB71" s="65">
        <v>49</v>
      </c>
      <c r="BC71" s="119">
        <v>9</v>
      </c>
      <c r="BD71" s="119">
        <v>4</v>
      </c>
      <c r="BE71" s="119">
        <v>9</v>
      </c>
      <c r="BF71" s="119">
        <v>7</v>
      </c>
      <c r="BG71" s="119">
        <v>10</v>
      </c>
      <c r="BI71" s="76">
        <v>5</v>
      </c>
      <c r="BJ71" s="77">
        <f>R52</f>
        <v>20</v>
      </c>
      <c r="BL71" s="65">
        <v>49</v>
      </c>
      <c r="BM71" s="119">
        <v>9</v>
      </c>
      <c r="BN71" s="119">
        <v>1</v>
      </c>
      <c r="BO71" s="119">
        <v>9</v>
      </c>
      <c r="BP71" s="119">
        <v>4</v>
      </c>
      <c r="BQ71" s="119">
        <v>7</v>
      </c>
      <c r="BS71" s="76">
        <v>5</v>
      </c>
      <c r="BT71" s="77">
        <f>AF52</f>
        <v>20</v>
      </c>
      <c r="CB71" s="78" t="str">
        <f t="shared" si="18"/>
        <v>9 4 9 7 10</v>
      </c>
      <c r="CC71" s="78"/>
      <c r="CD71" s="78" t="str">
        <f t="shared" si="19"/>
        <v>9 1 9 4 7</v>
      </c>
      <c r="CE71" s="78"/>
      <c r="CF71" s="78">
        <f t="shared" si="67"/>
        <v>0</v>
      </c>
      <c r="CG71" s="78"/>
      <c r="CH71" s="138">
        <f t="shared" si="35"/>
        <v>0</v>
      </c>
      <c r="CI71" s="81"/>
      <c r="CJ71" s="81"/>
      <c r="CK71" s="81"/>
    </row>
    <row r="72" spans="2:89" x14ac:dyDescent="0.25">
      <c r="J72" s="38">
        <v>49</v>
      </c>
      <c r="K72" s="141">
        <f t="shared" si="50"/>
        <v>10</v>
      </c>
      <c r="L72" s="141" t="str">
        <f t="shared" si="51"/>
        <v>M4</v>
      </c>
      <c r="M72" s="141">
        <f t="shared" si="52"/>
        <v>10</v>
      </c>
      <c r="N72" s="141" t="str">
        <f t="shared" si="53"/>
        <v>Q</v>
      </c>
      <c r="O72" s="141">
        <f t="shared" si="54"/>
        <v>9</v>
      </c>
      <c r="T72" s="113">
        <v>49</v>
      </c>
      <c r="U72" s="141">
        <f t="shared" si="55"/>
        <v>10</v>
      </c>
      <c r="V72" s="141" t="str">
        <f t="shared" si="56"/>
        <v>M1</v>
      </c>
      <c r="W72" s="141">
        <f t="shared" si="57"/>
        <v>10</v>
      </c>
      <c r="X72" s="141" t="str">
        <f t="shared" si="58"/>
        <v>M4</v>
      </c>
      <c r="Y72" s="141" t="str">
        <f t="shared" si="59"/>
        <v>Q</v>
      </c>
      <c r="BB72" s="65">
        <v>50</v>
      </c>
      <c r="BC72" s="119">
        <v>9</v>
      </c>
      <c r="BD72" s="119">
        <v>9</v>
      </c>
      <c r="BE72" s="119">
        <v>9</v>
      </c>
      <c r="BF72" s="119">
        <v>7</v>
      </c>
      <c r="BG72" s="119">
        <v>10</v>
      </c>
      <c r="BI72" s="76">
        <v>4</v>
      </c>
      <c r="BJ72" s="77">
        <f>R53</f>
        <v>10</v>
      </c>
      <c r="BL72" s="65">
        <v>50</v>
      </c>
      <c r="BM72" s="119">
        <v>9</v>
      </c>
      <c r="BN72" s="119">
        <v>9</v>
      </c>
      <c r="BO72" s="119">
        <v>12</v>
      </c>
      <c r="BP72" s="119">
        <v>4</v>
      </c>
      <c r="BQ72" s="119">
        <v>7</v>
      </c>
      <c r="BS72" s="76">
        <v>4</v>
      </c>
      <c r="BT72" s="77">
        <f>AF53</f>
        <v>10</v>
      </c>
      <c r="CB72" s="78" t="str">
        <f t="shared" si="18"/>
        <v>9 9 9 7 10</v>
      </c>
      <c r="CC72" s="78"/>
      <c r="CD72" s="78" t="str">
        <f t="shared" si="19"/>
        <v>9 9 12 4 7</v>
      </c>
      <c r="CE72" s="78"/>
      <c r="CF72" s="78">
        <f t="shared" si="67"/>
        <v>20</v>
      </c>
      <c r="CG72" s="81"/>
      <c r="CH72" s="138">
        <f t="shared" si="35"/>
        <v>20</v>
      </c>
      <c r="CI72" s="81"/>
      <c r="CJ72" s="81"/>
      <c r="CK72" s="81"/>
    </row>
    <row r="73" spans="2:89" x14ac:dyDescent="0.25">
      <c r="J73" s="38">
        <v>50</v>
      </c>
      <c r="K73" s="141">
        <f t="shared" si="50"/>
        <v>10</v>
      </c>
      <c r="L73" s="141">
        <f t="shared" si="51"/>
        <v>10</v>
      </c>
      <c r="M73" s="141">
        <f t="shared" si="52"/>
        <v>10</v>
      </c>
      <c r="N73" s="141" t="str">
        <f t="shared" si="53"/>
        <v>Q</v>
      </c>
      <c r="O73" s="141">
        <f t="shared" si="54"/>
        <v>9</v>
      </c>
      <c r="T73" s="113">
        <v>50</v>
      </c>
      <c r="U73" s="141">
        <f t="shared" si="55"/>
        <v>10</v>
      </c>
      <c r="V73" s="141">
        <f t="shared" si="56"/>
        <v>10</v>
      </c>
      <c r="W73" s="141" t="str">
        <f t="shared" si="57"/>
        <v>BONUS</v>
      </c>
      <c r="X73" s="141" t="str">
        <f t="shared" si="58"/>
        <v>M4</v>
      </c>
      <c r="Y73" s="141" t="str">
        <f t="shared" si="59"/>
        <v>Q</v>
      </c>
      <c r="BB73" s="65">
        <v>51</v>
      </c>
      <c r="BC73" s="119">
        <v>9</v>
      </c>
      <c r="BD73" s="119">
        <v>9</v>
      </c>
      <c r="BE73" s="119">
        <v>9</v>
      </c>
      <c r="BF73" s="119">
        <v>10</v>
      </c>
      <c r="BG73" s="119">
        <v>10</v>
      </c>
      <c r="BI73" s="76">
        <v>3</v>
      </c>
      <c r="BJ73" s="77">
        <f>R54</f>
        <v>2</v>
      </c>
      <c r="BL73" s="65">
        <v>51</v>
      </c>
      <c r="BM73" s="119">
        <v>9</v>
      </c>
      <c r="BN73" s="119">
        <v>9</v>
      </c>
      <c r="BO73" s="119">
        <v>9</v>
      </c>
      <c r="BP73" s="119">
        <v>10</v>
      </c>
      <c r="BQ73" s="119">
        <v>12</v>
      </c>
      <c r="BS73" s="76">
        <v>3</v>
      </c>
      <c r="BT73" s="77">
        <f>AF54</f>
        <v>2</v>
      </c>
      <c r="CB73" s="78" t="str">
        <f t="shared" si="18"/>
        <v>9 9 9 10 10</v>
      </c>
      <c r="CC73" s="78"/>
      <c r="CD73" s="78" t="str">
        <f t="shared" si="19"/>
        <v>9 9 9 10 12</v>
      </c>
      <c r="CE73" s="78"/>
      <c r="CF73" s="78">
        <f t="shared" si="67"/>
        <v>10</v>
      </c>
      <c r="CG73" s="81"/>
      <c r="CH73" s="138">
        <f t="shared" si="35"/>
        <v>10</v>
      </c>
      <c r="CI73" s="81"/>
      <c r="CJ73" s="81"/>
      <c r="CK73" s="81"/>
    </row>
    <row r="74" spans="2:89" x14ac:dyDescent="0.25">
      <c r="J74" s="38">
        <v>51</v>
      </c>
      <c r="K74" s="141">
        <f t="shared" si="50"/>
        <v>10</v>
      </c>
      <c r="L74" s="141">
        <f t="shared" si="51"/>
        <v>10</v>
      </c>
      <c r="M74" s="141">
        <f t="shared" si="52"/>
        <v>10</v>
      </c>
      <c r="N74" s="141">
        <f t="shared" si="53"/>
        <v>9</v>
      </c>
      <c r="O74" s="141">
        <f t="shared" si="54"/>
        <v>9</v>
      </c>
      <c r="T74" s="113">
        <v>51</v>
      </c>
      <c r="U74" s="141">
        <f t="shared" si="55"/>
        <v>10</v>
      </c>
      <c r="V74" s="141">
        <f t="shared" si="56"/>
        <v>10</v>
      </c>
      <c r="W74" s="141">
        <f t="shared" si="57"/>
        <v>10</v>
      </c>
      <c r="X74" s="141">
        <f t="shared" si="58"/>
        <v>9</v>
      </c>
      <c r="Y74" s="141" t="str">
        <f t="shared" si="59"/>
        <v>BONUS</v>
      </c>
      <c r="BB74" s="65">
        <v>52</v>
      </c>
      <c r="BC74" s="119">
        <v>6</v>
      </c>
      <c r="BD74" s="119">
        <v>10</v>
      </c>
      <c r="BE74" s="119">
        <v>9</v>
      </c>
      <c r="BF74" s="119">
        <v>0</v>
      </c>
      <c r="BG74" s="119">
        <v>10</v>
      </c>
      <c r="BI74" s="76">
        <v>2</v>
      </c>
      <c r="BJ74" s="77">
        <v>0</v>
      </c>
      <c r="BL74" s="65">
        <v>52</v>
      </c>
      <c r="BM74" s="119">
        <v>3</v>
      </c>
      <c r="BN74" s="119">
        <v>10</v>
      </c>
      <c r="BO74" s="119">
        <v>9</v>
      </c>
      <c r="BP74" s="119">
        <v>3</v>
      </c>
      <c r="BQ74" s="119">
        <v>8</v>
      </c>
      <c r="BS74" s="76">
        <v>2</v>
      </c>
      <c r="BT74" s="77">
        <v>0</v>
      </c>
      <c r="CB74" s="78" t="str">
        <f t="shared" si="18"/>
        <v>6 10 9 0 10</v>
      </c>
      <c r="CC74" s="78"/>
      <c r="CD74" s="78" t="str">
        <f t="shared" si="19"/>
        <v>3 10 9 3 8</v>
      </c>
      <c r="CE74" s="78"/>
      <c r="CF74" s="78">
        <f t="shared" si="67"/>
        <v>2</v>
      </c>
      <c r="CG74" s="81"/>
      <c r="CH74" s="138">
        <f t="shared" si="35"/>
        <v>2</v>
      </c>
      <c r="CI74" s="81"/>
      <c r="CJ74" s="81"/>
      <c r="CK74" s="81"/>
    </row>
    <row r="75" spans="2:89" x14ac:dyDescent="0.25">
      <c r="J75" s="38">
        <v>52</v>
      </c>
      <c r="K75" s="141" t="str">
        <f t="shared" si="50"/>
        <v>K</v>
      </c>
      <c r="L75" s="141">
        <f t="shared" si="51"/>
        <v>9</v>
      </c>
      <c r="M75" s="141">
        <f t="shared" si="52"/>
        <v>10</v>
      </c>
      <c r="N75" s="141" t="str">
        <f t="shared" si="53"/>
        <v>WILD</v>
      </c>
      <c r="O75" s="141">
        <f t="shared" si="54"/>
        <v>9</v>
      </c>
      <c r="T75" s="113">
        <v>52</v>
      </c>
      <c r="U75" s="141" t="str">
        <f t="shared" si="55"/>
        <v>M3</v>
      </c>
      <c r="V75" s="141">
        <f t="shared" si="56"/>
        <v>9</v>
      </c>
      <c r="W75" s="141">
        <f t="shared" si="57"/>
        <v>10</v>
      </c>
      <c r="X75" s="141" t="str">
        <f t="shared" si="58"/>
        <v>M3</v>
      </c>
      <c r="Y75" s="141" t="str">
        <f t="shared" si="59"/>
        <v>J</v>
      </c>
      <c r="BB75" s="65">
        <v>53</v>
      </c>
      <c r="BC75" s="119">
        <v>7</v>
      </c>
      <c r="BD75" s="119">
        <v>6</v>
      </c>
      <c r="BE75" s="119">
        <v>9</v>
      </c>
      <c r="BF75" s="119">
        <v>9</v>
      </c>
      <c r="BG75" s="119">
        <v>10</v>
      </c>
      <c r="BI75" s="76">
        <v>1</v>
      </c>
      <c r="BJ75" s="77">
        <v>0</v>
      </c>
      <c r="BL75" s="65">
        <v>53</v>
      </c>
      <c r="BM75" s="119">
        <v>3</v>
      </c>
      <c r="BN75" s="119">
        <v>6</v>
      </c>
      <c r="BO75" s="119">
        <v>9</v>
      </c>
      <c r="BP75" s="119">
        <v>9</v>
      </c>
      <c r="BQ75" s="119">
        <v>10</v>
      </c>
      <c r="BS75" s="76">
        <v>1</v>
      </c>
      <c r="BT75" s="77">
        <v>0</v>
      </c>
      <c r="CB75" s="78" t="str">
        <f t="shared" si="18"/>
        <v>7 6 9 9 10</v>
      </c>
      <c r="CC75" s="78"/>
      <c r="CD75" s="78" t="str">
        <f t="shared" si="19"/>
        <v>3 6 9 9 10</v>
      </c>
      <c r="CE75" s="78"/>
      <c r="CF75" s="78">
        <f t="shared" si="67"/>
        <v>0</v>
      </c>
      <c r="CG75" s="81"/>
      <c r="CH75" s="138">
        <f t="shared" si="35"/>
        <v>0</v>
      </c>
      <c r="CI75" s="81"/>
      <c r="CJ75" s="81"/>
      <c r="CK75" s="81"/>
    </row>
    <row r="76" spans="2:89" x14ac:dyDescent="0.25">
      <c r="J76" s="38">
        <v>53</v>
      </c>
      <c r="K76" s="141" t="str">
        <f t="shared" si="50"/>
        <v>Q</v>
      </c>
      <c r="L76" s="141" t="str">
        <f t="shared" si="51"/>
        <v>K</v>
      </c>
      <c r="M76" s="141">
        <f t="shared" si="52"/>
        <v>10</v>
      </c>
      <c r="N76" s="141">
        <f t="shared" si="53"/>
        <v>10</v>
      </c>
      <c r="O76" s="141">
        <f t="shared" si="54"/>
        <v>9</v>
      </c>
      <c r="T76" s="113">
        <v>53</v>
      </c>
      <c r="U76" s="141" t="str">
        <f t="shared" si="55"/>
        <v>M3</v>
      </c>
      <c r="V76" s="141" t="str">
        <f t="shared" si="56"/>
        <v>K</v>
      </c>
      <c r="W76" s="141">
        <f t="shared" si="57"/>
        <v>10</v>
      </c>
      <c r="X76" s="141">
        <f t="shared" si="58"/>
        <v>10</v>
      </c>
      <c r="Y76" s="141">
        <f t="shared" si="59"/>
        <v>9</v>
      </c>
      <c r="BB76" s="65">
        <v>54</v>
      </c>
      <c r="BC76" s="119">
        <v>8</v>
      </c>
      <c r="BD76" s="119">
        <v>6</v>
      </c>
      <c r="BE76" s="119">
        <v>9</v>
      </c>
      <c r="BF76" s="119">
        <v>9</v>
      </c>
      <c r="BG76" s="119">
        <v>10</v>
      </c>
      <c r="BL76" s="65">
        <v>54</v>
      </c>
      <c r="BM76" s="119">
        <v>3</v>
      </c>
      <c r="BN76" s="119">
        <v>6</v>
      </c>
      <c r="BO76" s="119">
        <v>9</v>
      </c>
      <c r="BP76" s="119">
        <v>9</v>
      </c>
      <c r="BQ76" s="119">
        <v>10</v>
      </c>
      <c r="CB76" s="78" t="str">
        <f t="shared" si="18"/>
        <v>8 6 9 9 10</v>
      </c>
      <c r="CC76" s="78"/>
      <c r="CD76" s="78" t="str">
        <f t="shared" si="19"/>
        <v>3 6 9 9 10</v>
      </c>
      <c r="CE76" s="78"/>
      <c r="CF76" s="78">
        <f t="shared" si="67"/>
        <v>0</v>
      </c>
      <c r="CG76" s="81"/>
      <c r="CH76" s="138">
        <f t="shared" si="35"/>
        <v>0</v>
      </c>
      <c r="CI76" s="81"/>
      <c r="CJ76" s="81"/>
      <c r="CK76" s="81"/>
    </row>
    <row r="77" spans="2:89" x14ac:dyDescent="0.25">
      <c r="J77" s="38">
        <v>54</v>
      </c>
      <c r="K77" s="141" t="str">
        <f t="shared" si="50"/>
        <v>J</v>
      </c>
      <c r="L77" s="141" t="str">
        <f t="shared" si="51"/>
        <v>K</v>
      </c>
      <c r="M77" s="141">
        <f t="shared" si="52"/>
        <v>10</v>
      </c>
      <c r="N77" s="141">
        <f t="shared" si="53"/>
        <v>10</v>
      </c>
      <c r="O77" s="141">
        <f t="shared" si="54"/>
        <v>9</v>
      </c>
      <c r="T77" s="113">
        <v>54</v>
      </c>
      <c r="U77" s="141" t="str">
        <f t="shared" si="55"/>
        <v>M3</v>
      </c>
      <c r="V77" s="141" t="str">
        <f t="shared" si="56"/>
        <v>K</v>
      </c>
      <c r="W77" s="141">
        <f t="shared" si="57"/>
        <v>10</v>
      </c>
      <c r="X77" s="141">
        <f t="shared" si="58"/>
        <v>10</v>
      </c>
      <c r="Y77" s="141">
        <f t="shared" si="59"/>
        <v>9</v>
      </c>
      <c r="BB77" s="65">
        <v>55</v>
      </c>
      <c r="BC77" s="119">
        <v>3</v>
      </c>
      <c r="BD77" s="119">
        <v>6</v>
      </c>
      <c r="BE77" s="119">
        <v>9</v>
      </c>
      <c r="BF77" s="119">
        <v>9</v>
      </c>
      <c r="BG77" s="119">
        <v>7</v>
      </c>
      <c r="BI77" s="76"/>
      <c r="BJ77" s="76"/>
      <c r="BL77" s="65">
        <v>55</v>
      </c>
      <c r="BM77" s="119">
        <v>3</v>
      </c>
      <c r="BN77" s="119">
        <v>6</v>
      </c>
      <c r="BO77" s="119">
        <v>9</v>
      </c>
      <c r="BP77" s="119">
        <v>9</v>
      </c>
      <c r="BQ77" s="119">
        <v>7</v>
      </c>
      <c r="BS77" s="76"/>
      <c r="BT77" s="76"/>
      <c r="CB77" s="78" t="str">
        <f t="shared" si="18"/>
        <v>3 6 9 9 7</v>
      </c>
      <c r="CC77" s="78"/>
      <c r="CD77" s="78" t="str">
        <f t="shared" si="19"/>
        <v>3 6 9 9 7</v>
      </c>
      <c r="CE77" s="78"/>
      <c r="CF77" s="78"/>
      <c r="CG77" s="81"/>
      <c r="CH77" s="81"/>
      <c r="CI77" s="81"/>
      <c r="CJ77" s="81"/>
      <c r="CK77" s="81"/>
    </row>
    <row r="78" spans="2:89" x14ac:dyDescent="0.25">
      <c r="J78" s="38">
        <v>55</v>
      </c>
      <c r="K78" s="141" t="str">
        <f t="shared" si="50"/>
        <v>M3</v>
      </c>
      <c r="L78" s="141" t="str">
        <f t="shared" si="51"/>
        <v>K</v>
      </c>
      <c r="M78" s="141">
        <f t="shared" si="52"/>
        <v>10</v>
      </c>
      <c r="N78" s="141">
        <f t="shared" si="53"/>
        <v>10</v>
      </c>
      <c r="O78" s="141" t="str">
        <f t="shared" si="54"/>
        <v>Q</v>
      </c>
      <c r="T78" s="113">
        <v>55</v>
      </c>
      <c r="U78" s="141" t="str">
        <f t="shared" si="55"/>
        <v>M3</v>
      </c>
      <c r="V78" s="141" t="str">
        <f t="shared" si="56"/>
        <v>K</v>
      </c>
      <c r="W78" s="141">
        <f t="shared" si="57"/>
        <v>10</v>
      </c>
      <c r="X78" s="141">
        <f t="shared" si="58"/>
        <v>10</v>
      </c>
      <c r="Y78" s="141" t="str">
        <f t="shared" si="59"/>
        <v>Q</v>
      </c>
      <c r="BB78" s="65">
        <v>56</v>
      </c>
      <c r="BC78" s="119">
        <v>10</v>
      </c>
      <c r="BD78" s="119">
        <v>6</v>
      </c>
      <c r="BE78" s="119">
        <v>10</v>
      </c>
      <c r="BF78" s="119">
        <v>9</v>
      </c>
      <c r="BG78" s="119">
        <v>3</v>
      </c>
      <c r="BI78" s="393" t="s">
        <v>108</v>
      </c>
      <c r="BJ78" s="393"/>
      <c r="BL78" s="65">
        <v>56</v>
      </c>
      <c r="BM78" s="119">
        <v>10</v>
      </c>
      <c r="BN78" s="119">
        <v>6</v>
      </c>
      <c r="BO78" s="119">
        <v>10</v>
      </c>
      <c r="BP78" s="119">
        <v>9</v>
      </c>
      <c r="BQ78" s="119">
        <v>0</v>
      </c>
      <c r="BS78" s="393" t="s">
        <v>108</v>
      </c>
      <c r="BT78" s="393"/>
      <c r="CB78" s="78" t="str">
        <f t="shared" si="18"/>
        <v>10 6 10 9 3</v>
      </c>
      <c r="CC78" s="78"/>
      <c r="CD78" s="78" t="str">
        <f t="shared" si="19"/>
        <v>10 6 10 9 0</v>
      </c>
      <c r="CE78" s="78"/>
      <c r="CF78" s="78"/>
      <c r="CG78" s="78"/>
      <c r="CH78" s="81"/>
      <c r="CI78" s="81"/>
      <c r="CJ78" s="81"/>
      <c r="CK78" s="81"/>
    </row>
    <row r="79" spans="2:89" x14ac:dyDescent="0.25">
      <c r="J79" s="38">
        <v>56</v>
      </c>
      <c r="K79" s="141">
        <f t="shared" si="50"/>
        <v>9</v>
      </c>
      <c r="L79" s="141" t="str">
        <f t="shared" si="51"/>
        <v>K</v>
      </c>
      <c r="M79" s="141">
        <f t="shared" si="52"/>
        <v>9</v>
      </c>
      <c r="N79" s="141">
        <f t="shared" si="53"/>
        <v>10</v>
      </c>
      <c r="O79" s="141" t="str">
        <f t="shared" si="54"/>
        <v>M3</v>
      </c>
      <c r="T79" s="113">
        <v>56</v>
      </c>
      <c r="U79" s="141">
        <f t="shared" si="55"/>
        <v>9</v>
      </c>
      <c r="V79" s="141" t="str">
        <f t="shared" si="56"/>
        <v>K</v>
      </c>
      <c r="W79" s="141">
        <f t="shared" si="57"/>
        <v>9</v>
      </c>
      <c r="X79" s="141">
        <f t="shared" si="58"/>
        <v>10</v>
      </c>
      <c r="Y79" s="141" t="str">
        <f t="shared" si="59"/>
        <v>WILD</v>
      </c>
      <c r="BB79" s="65">
        <v>57</v>
      </c>
      <c r="BC79" s="119">
        <v>10</v>
      </c>
      <c r="BD79" s="119">
        <v>6</v>
      </c>
      <c r="BE79" s="119">
        <v>10</v>
      </c>
      <c r="BF79" s="119">
        <v>9</v>
      </c>
      <c r="BG79" s="119">
        <v>8</v>
      </c>
      <c r="BI79" s="65" t="s">
        <v>57</v>
      </c>
      <c r="BJ79" s="65" t="s">
        <v>58</v>
      </c>
      <c r="BL79" s="65">
        <v>57</v>
      </c>
      <c r="BM79" s="119">
        <v>10</v>
      </c>
      <c r="BN79" s="119">
        <v>6</v>
      </c>
      <c r="BO79" s="119">
        <v>10</v>
      </c>
      <c r="BP79" s="119">
        <v>9</v>
      </c>
      <c r="BQ79" s="119">
        <v>1</v>
      </c>
      <c r="BS79" s="65" t="s">
        <v>57</v>
      </c>
      <c r="BT79" s="65" t="s">
        <v>58</v>
      </c>
      <c r="CB79" s="78" t="str">
        <f t="shared" si="18"/>
        <v>10 6 10 9 8</v>
      </c>
      <c r="CC79" s="78"/>
      <c r="CD79" s="78" t="str">
        <f t="shared" si="19"/>
        <v>10 6 10 9 1</v>
      </c>
      <c r="CE79" s="78"/>
      <c r="CF79" s="78"/>
      <c r="CG79" s="78"/>
      <c r="CH79" s="81"/>
      <c r="CI79" s="81"/>
      <c r="CJ79" s="81"/>
      <c r="CK79" s="81"/>
    </row>
    <row r="80" spans="2:89" x14ac:dyDescent="0.25">
      <c r="J80" s="38">
        <v>57</v>
      </c>
      <c r="K80" s="141">
        <f t="shared" si="50"/>
        <v>9</v>
      </c>
      <c r="L80" s="141" t="str">
        <f t="shared" si="51"/>
        <v>K</v>
      </c>
      <c r="M80" s="141">
        <f t="shared" si="52"/>
        <v>9</v>
      </c>
      <c r="N80" s="141">
        <f t="shared" si="53"/>
        <v>10</v>
      </c>
      <c r="O80" s="141" t="str">
        <f t="shared" si="54"/>
        <v>J</v>
      </c>
      <c r="T80" s="113">
        <v>57</v>
      </c>
      <c r="U80" s="141">
        <f t="shared" si="55"/>
        <v>9</v>
      </c>
      <c r="V80" s="141" t="str">
        <f t="shared" si="56"/>
        <v>K</v>
      </c>
      <c r="W80" s="141">
        <f t="shared" si="57"/>
        <v>9</v>
      </c>
      <c r="X80" s="141">
        <f t="shared" si="58"/>
        <v>10</v>
      </c>
      <c r="Y80" s="141" t="str">
        <f t="shared" si="59"/>
        <v>M1</v>
      </c>
      <c r="BB80" s="65">
        <v>58</v>
      </c>
      <c r="BC80" s="119">
        <v>8</v>
      </c>
      <c r="BD80" s="119">
        <v>6</v>
      </c>
      <c r="BE80" s="119">
        <v>9</v>
      </c>
      <c r="BF80" s="119">
        <v>10</v>
      </c>
      <c r="BG80" s="119">
        <v>7</v>
      </c>
      <c r="BI80" s="69">
        <v>5</v>
      </c>
      <c r="BJ80" s="70">
        <f>R56</f>
        <v>10</v>
      </c>
      <c r="BL80" s="65">
        <v>58</v>
      </c>
      <c r="BM80" s="119">
        <v>8</v>
      </c>
      <c r="BN80" s="119">
        <v>6</v>
      </c>
      <c r="BO80" s="119">
        <v>9</v>
      </c>
      <c r="BP80" s="119">
        <v>10</v>
      </c>
      <c r="BQ80" s="119">
        <v>2</v>
      </c>
      <c r="BS80" s="115">
        <v>5</v>
      </c>
      <c r="BT80" s="70">
        <f>AF56</f>
        <v>10</v>
      </c>
      <c r="CB80" s="78" t="str">
        <f t="shared" si="18"/>
        <v>8 6 9 10 7</v>
      </c>
      <c r="CC80" s="78"/>
      <c r="CD80" s="78" t="str">
        <f t="shared" si="19"/>
        <v>8 6 9 10 2</v>
      </c>
      <c r="CE80" s="78"/>
      <c r="CF80" s="78"/>
      <c r="CG80" s="78"/>
      <c r="CH80" s="81"/>
      <c r="CI80" s="81"/>
      <c r="CJ80" s="81"/>
      <c r="CK80" s="81"/>
    </row>
    <row r="81" spans="10:89" x14ac:dyDescent="0.25">
      <c r="J81" s="38">
        <v>58</v>
      </c>
      <c r="K81" s="141" t="str">
        <f t="shared" si="50"/>
        <v>J</v>
      </c>
      <c r="L81" s="141" t="str">
        <f t="shared" si="51"/>
        <v>K</v>
      </c>
      <c r="M81" s="141">
        <f t="shared" si="52"/>
        <v>10</v>
      </c>
      <c r="N81" s="141">
        <f t="shared" si="53"/>
        <v>9</v>
      </c>
      <c r="O81" s="141" t="str">
        <f t="shared" si="54"/>
        <v>Q</v>
      </c>
      <c r="T81" s="113">
        <v>58</v>
      </c>
      <c r="U81" s="141" t="str">
        <f t="shared" si="55"/>
        <v>J</v>
      </c>
      <c r="V81" s="141" t="str">
        <f t="shared" si="56"/>
        <v>K</v>
      </c>
      <c r="W81" s="141">
        <f t="shared" si="57"/>
        <v>10</v>
      </c>
      <c r="X81" s="141">
        <f t="shared" si="58"/>
        <v>9</v>
      </c>
      <c r="Y81" s="141" t="str">
        <f t="shared" si="59"/>
        <v>M2</v>
      </c>
      <c r="BB81" s="65">
        <v>59</v>
      </c>
      <c r="BC81" s="119">
        <v>8</v>
      </c>
      <c r="BD81" s="119">
        <v>6</v>
      </c>
      <c r="BE81" s="119">
        <v>9</v>
      </c>
      <c r="BF81" s="119">
        <v>8</v>
      </c>
      <c r="BG81" s="119">
        <v>7</v>
      </c>
      <c r="BI81" s="76">
        <v>4</v>
      </c>
      <c r="BJ81" s="77">
        <f>R57</f>
        <v>5</v>
      </c>
      <c r="BL81" s="65">
        <v>59</v>
      </c>
      <c r="BM81" s="119">
        <v>8</v>
      </c>
      <c r="BN81" s="119">
        <v>6</v>
      </c>
      <c r="BO81" s="119">
        <v>9</v>
      </c>
      <c r="BP81" s="119">
        <v>8</v>
      </c>
      <c r="BQ81" s="119">
        <v>7</v>
      </c>
      <c r="BS81" s="76">
        <v>4</v>
      </c>
      <c r="BT81" s="77">
        <f>AF57</f>
        <v>5</v>
      </c>
      <c r="CB81" s="78" t="str">
        <f t="shared" si="18"/>
        <v>8 6 9 8 7</v>
      </c>
      <c r="CC81" s="78"/>
      <c r="CD81" s="78" t="str">
        <f t="shared" si="19"/>
        <v>8 6 9 8 7</v>
      </c>
      <c r="CE81" s="78"/>
      <c r="CF81" s="78"/>
      <c r="CG81" s="78"/>
      <c r="CH81" s="81"/>
      <c r="CI81" s="81"/>
      <c r="CJ81" s="81"/>
      <c r="CK81" s="81"/>
    </row>
    <row r="82" spans="10:89" x14ac:dyDescent="0.25">
      <c r="J82" s="38">
        <v>59</v>
      </c>
      <c r="K82" s="141" t="str">
        <f t="shared" si="50"/>
        <v>J</v>
      </c>
      <c r="L82" s="141" t="str">
        <f t="shared" si="51"/>
        <v>K</v>
      </c>
      <c r="M82" s="141">
        <f t="shared" si="52"/>
        <v>10</v>
      </c>
      <c r="N82" s="141" t="str">
        <f t="shared" si="53"/>
        <v>J</v>
      </c>
      <c r="O82" s="141" t="str">
        <f t="shared" si="54"/>
        <v>Q</v>
      </c>
      <c r="T82" s="113">
        <v>59</v>
      </c>
      <c r="U82" s="141" t="str">
        <f t="shared" si="55"/>
        <v>J</v>
      </c>
      <c r="V82" s="141" t="str">
        <f t="shared" si="56"/>
        <v>K</v>
      </c>
      <c r="W82" s="141">
        <f t="shared" si="57"/>
        <v>10</v>
      </c>
      <c r="X82" s="141" t="str">
        <f t="shared" si="58"/>
        <v>J</v>
      </c>
      <c r="Y82" s="141" t="str">
        <f t="shared" si="59"/>
        <v>Q</v>
      </c>
      <c r="BB82" s="65">
        <v>60</v>
      </c>
      <c r="BC82" s="119">
        <v>8</v>
      </c>
      <c r="BD82" s="119">
        <v>10</v>
      </c>
      <c r="BE82" s="119">
        <v>9</v>
      </c>
      <c r="BF82" s="119">
        <v>8</v>
      </c>
      <c r="BG82" s="119">
        <v>8</v>
      </c>
      <c r="BI82" s="76">
        <v>3</v>
      </c>
      <c r="BJ82" s="77">
        <f>R58</f>
        <v>1</v>
      </c>
      <c r="BL82" s="65">
        <v>60</v>
      </c>
      <c r="BM82" s="119">
        <v>8</v>
      </c>
      <c r="BN82" s="119">
        <v>10</v>
      </c>
      <c r="BO82" s="119">
        <v>9</v>
      </c>
      <c r="BP82" s="119">
        <v>8</v>
      </c>
      <c r="BQ82" s="119">
        <v>3</v>
      </c>
      <c r="BS82" s="76">
        <v>3</v>
      </c>
      <c r="BT82" s="77">
        <f>AF58</f>
        <v>1</v>
      </c>
      <c r="CB82" s="78" t="str">
        <f t="shared" si="18"/>
        <v>8 10 9 8 8</v>
      </c>
      <c r="CC82" s="78"/>
      <c r="CD82" s="78" t="str">
        <f t="shared" si="19"/>
        <v>8 10 9 8 3</v>
      </c>
      <c r="CE82" s="78"/>
      <c r="CF82" s="78"/>
      <c r="CG82" s="78"/>
      <c r="CH82" s="81"/>
      <c r="CI82" s="81"/>
      <c r="CJ82" s="81"/>
      <c r="CK82" s="81"/>
    </row>
    <row r="83" spans="10:89" x14ac:dyDescent="0.25">
      <c r="J83" s="38">
        <v>60</v>
      </c>
      <c r="K83" s="141" t="str">
        <f t="shared" si="50"/>
        <v>J</v>
      </c>
      <c r="L83" s="141">
        <f t="shared" si="51"/>
        <v>9</v>
      </c>
      <c r="M83" s="141">
        <f t="shared" si="52"/>
        <v>10</v>
      </c>
      <c r="N83" s="141" t="str">
        <f t="shared" si="53"/>
        <v>J</v>
      </c>
      <c r="O83" s="141" t="str">
        <f t="shared" si="54"/>
        <v>J</v>
      </c>
      <c r="T83" s="113">
        <v>60</v>
      </c>
      <c r="U83" s="141" t="str">
        <f t="shared" si="55"/>
        <v>J</v>
      </c>
      <c r="V83" s="141">
        <f t="shared" si="56"/>
        <v>9</v>
      </c>
      <c r="W83" s="141">
        <f t="shared" si="57"/>
        <v>10</v>
      </c>
      <c r="X83" s="141" t="str">
        <f t="shared" si="58"/>
        <v>J</v>
      </c>
      <c r="Y83" s="141" t="str">
        <f t="shared" si="59"/>
        <v>M3</v>
      </c>
      <c r="BB83" s="65">
        <v>61</v>
      </c>
      <c r="BC83" s="119">
        <v>8</v>
      </c>
      <c r="BD83" s="119">
        <v>7</v>
      </c>
      <c r="BE83" s="119">
        <v>9</v>
      </c>
      <c r="BF83" s="119">
        <v>8</v>
      </c>
      <c r="BG83" s="119">
        <v>7</v>
      </c>
      <c r="BI83" s="76">
        <v>2</v>
      </c>
      <c r="BJ83" s="76">
        <v>0</v>
      </c>
      <c r="BL83" s="65">
        <v>61</v>
      </c>
      <c r="BM83" s="119">
        <v>8</v>
      </c>
      <c r="BN83" s="119">
        <v>7</v>
      </c>
      <c r="BO83" s="119">
        <v>9</v>
      </c>
      <c r="BP83" s="119">
        <v>8</v>
      </c>
      <c r="BQ83" s="119">
        <v>7</v>
      </c>
      <c r="BS83" s="76">
        <v>2</v>
      </c>
      <c r="BT83" s="76">
        <v>0</v>
      </c>
      <c r="CB83" s="78" t="str">
        <f t="shared" si="18"/>
        <v>8 7 9 8 7</v>
      </c>
      <c r="CC83" s="78"/>
      <c r="CD83" s="78" t="str">
        <f t="shared" si="19"/>
        <v>8 7 9 8 7</v>
      </c>
      <c r="CE83" s="78"/>
      <c r="CF83" s="78"/>
      <c r="CG83" s="78"/>
      <c r="CH83" s="81"/>
      <c r="CI83" s="81"/>
      <c r="CJ83" s="81"/>
      <c r="CK83" s="81"/>
    </row>
    <row r="84" spans="10:89" x14ac:dyDescent="0.25">
      <c r="J84" s="38">
        <v>61</v>
      </c>
      <c r="K84" s="141" t="str">
        <f t="shared" si="50"/>
        <v>J</v>
      </c>
      <c r="L84" s="141" t="str">
        <f t="shared" si="51"/>
        <v>Q</v>
      </c>
      <c r="M84" s="141">
        <f t="shared" si="52"/>
        <v>10</v>
      </c>
      <c r="N84" s="141" t="str">
        <f t="shared" si="53"/>
        <v>J</v>
      </c>
      <c r="O84" s="141" t="str">
        <f t="shared" si="54"/>
        <v>Q</v>
      </c>
      <c r="T84" s="113">
        <v>61</v>
      </c>
      <c r="U84" s="141" t="str">
        <f t="shared" si="55"/>
        <v>J</v>
      </c>
      <c r="V84" s="141" t="str">
        <f t="shared" si="56"/>
        <v>Q</v>
      </c>
      <c r="W84" s="141">
        <f t="shared" si="57"/>
        <v>10</v>
      </c>
      <c r="X84" s="141" t="str">
        <f t="shared" si="58"/>
        <v>J</v>
      </c>
      <c r="Y84" s="141" t="str">
        <f t="shared" si="59"/>
        <v>Q</v>
      </c>
      <c r="BB84" s="65">
        <v>62</v>
      </c>
      <c r="BC84" s="119">
        <v>8</v>
      </c>
      <c r="BD84" s="119">
        <v>7</v>
      </c>
      <c r="BE84" s="119">
        <v>9</v>
      </c>
      <c r="BF84" s="119">
        <v>10</v>
      </c>
      <c r="BG84" s="119">
        <v>5</v>
      </c>
      <c r="BI84" s="67">
        <v>1</v>
      </c>
      <c r="BJ84" s="67">
        <v>0</v>
      </c>
      <c r="BL84" s="65">
        <v>62</v>
      </c>
      <c r="BM84" s="119">
        <v>8</v>
      </c>
      <c r="BN84" s="119">
        <v>7</v>
      </c>
      <c r="BO84" s="119">
        <v>9</v>
      </c>
      <c r="BP84" s="119">
        <v>10</v>
      </c>
      <c r="BQ84" s="119">
        <v>5</v>
      </c>
      <c r="BS84" s="67">
        <v>1</v>
      </c>
      <c r="BT84" s="67">
        <v>0</v>
      </c>
      <c r="CB84" s="78" t="str">
        <f t="shared" si="18"/>
        <v>8 7 9 10 5</v>
      </c>
      <c r="CC84" s="78"/>
      <c r="CD84" s="78" t="str">
        <f t="shared" si="19"/>
        <v>8 7 9 10 5</v>
      </c>
      <c r="CE84" s="78"/>
      <c r="CF84" s="78"/>
      <c r="CG84" s="78"/>
      <c r="CH84" s="81"/>
      <c r="CI84" s="81"/>
      <c r="CJ84" s="81"/>
      <c r="CK84" s="81"/>
    </row>
    <row r="85" spans="10:89" x14ac:dyDescent="0.25">
      <c r="J85" s="38">
        <v>62</v>
      </c>
      <c r="K85" s="141" t="str">
        <f t="shared" si="50"/>
        <v>J</v>
      </c>
      <c r="L85" s="141" t="str">
        <f t="shared" si="51"/>
        <v>Q</v>
      </c>
      <c r="M85" s="141">
        <f t="shared" si="52"/>
        <v>10</v>
      </c>
      <c r="N85" s="141">
        <f t="shared" si="53"/>
        <v>9</v>
      </c>
      <c r="O85" s="141" t="str">
        <f t="shared" si="54"/>
        <v>A</v>
      </c>
      <c r="T85" s="113">
        <v>62</v>
      </c>
      <c r="U85" s="141" t="str">
        <f t="shared" si="55"/>
        <v>J</v>
      </c>
      <c r="V85" s="141" t="str">
        <f t="shared" si="56"/>
        <v>Q</v>
      </c>
      <c r="W85" s="141">
        <f t="shared" si="57"/>
        <v>10</v>
      </c>
      <c r="X85" s="141">
        <f t="shared" si="58"/>
        <v>9</v>
      </c>
      <c r="Y85" s="141" t="str">
        <f t="shared" si="59"/>
        <v>A</v>
      </c>
      <c r="BB85" s="65">
        <v>63</v>
      </c>
      <c r="BC85" s="119">
        <v>8</v>
      </c>
      <c r="BD85" s="119">
        <v>7</v>
      </c>
      <c r="BE85" s="119">
        <v>9</v>
      </c>
      <c r="BF85" s="119">
        <v>5</v>
      </c>
      <c r="BG85" s="119">
        <v>0</v>
      </c>
      <c r="BL85" s="65">
        <v>63</v>
      </c>
      <c r="BM85" s="119">
        <v>8</v>
      </c>
      <c r="BN85" s="119">
        <v>7</v>
      </c>
      <c r="BO85" s="119">
        <v>9</v>
      </c>
      <c r="BP85" s="119">
        <v>5</v>
      </c>
      <c r="BQ85" s="119">
        <v>0</v>
      </c>
      <c r="CB85" s="78" t="str">
        <f t="shared" si="18"/>
        <v>8 7 9 5 0</v>
      </c>
      <c r="CC85" s="78"/>
      <c r="CD85" s="78" t="str">
        <f t="shared" si="19"/>
        <v>8 7 9 5 0</v>
      </c>
      <c r="CE85" s="78"/>
      <c r="CF85" s="78"/>
      <c r="CG85" s="78"/>
      <c r="CH85" s="81"/>
      <c r="CI85" s="81"/>
      <c r="CJ85" s="81"/>
      <c r="CK85" s="81"/>
    </row>
    <row r="86" spans="10:89" x14ac:dyDescent="0.25">
      <c r="J86" s="38">
        <v>63</v>
      </c>
      <c r="K86" s="141" t="str">
        <f t="shared" si="50"/>
        <v>J</v>
      </c>
      <c r="L86" s="141" t="str">
        <f t="shared" si="51"/>
        <v>Q</v>
      </c>
      <c r="M86" s="141">
        <f t="shared" si="52"/>
        <v>10</v>
      </c>
      <c r="N86" s="141" t="str">
        <f t="shared" si="53"/>
        <v>A</v>
      </c>
      <c r="O86" s="141" t="str">
        <f t="shared" si="54"/>
        <v>WILD</v>
      </c>
      <c r="T86" s="113">
        <v>63</v>
      </c>
      <c r="U86" s="141" t="str">
        <f t="shared" si="55"/>
        <v>J</v>
      </c>
      <c r="V86" s="141" t="str">
        <f t="shared" si="56"/>
        <v>Q</v>
      </c>
      <c r="W86" s="141">
        <f t="shared" si="57"/>
        <v>10</v>
      </c>
      <c r="X86" s="141" t="str">
        <f t="shared" si="58"/>
        <v>A</v>
      </c>
      <c r="Y86" s="141" t="str">
        <f t="shared" si="59"/>
        <v>WILD</v>
      </c>
      <c r="BB86" s="65">
        <v>64</v>
      </c>
      <c r="BC86" s="119">
        <v>8</v>
      </c>
      <c r="BD86" s="119">
        <v>7</v>
      </c>
      <c r="BE86" s="119">
        <v>9</v>
      </c>
      <c r="BF86" s="119">
        <v>5</v>
      </c>
      <c r="BG86" s="119">
        <v>2</v>
      </c>
      <c r="BI86" s="115" t="s">
        <v>110</v>
      </c>
      <c r="BJ86" s="115"/>
      <c r="BL86" s="65">
        <v>64</v>
      </c>
      <c r="BM86" s="119">
        <v>8</v>
      </c>
      <c r="BN86" s="119">
        <v>7</v>
      </c>
      <c r="BO86" s="119">
        <v>9</v>
      </c>
      <c r="BP86" s="119">
        <v>5</v>
      </c>
      <c r="BQ86" s="119">
        <v>3</v>
      </c>
      <c r="BS86" s="115" t="s">
        <v>110</v>
      </c>
      <c r="BT86" s="115"/>
      <c r="CB86" s="78" t="str">
        <f t="shared" si="18"/>
        <v>8 7 9 5 2</v>
      </c>
      <c r="CC86" s="78"/>
      <c r="CD86" s="78" t="str">
        <f t="shared" si="19"/>
        <v>8 7 9 5 3</v>
      </c>
      <c r="CE86" s="78"/>
      <c r="CF86" s="78"/>
      <c r="CG86" s="78"/>
      <c r="CH86" s="81"/>
      <c r="CI86" s="81"/>
      <c r="CJ86" s="81"/>
      <c r="CK86" s="81"/>
    </row>
    <row r="87" spans="10:89" x14ac:dyDescent="0.25">
      <c r="J87" s="38">
        <v>64</v>
      </c>
      <c r="K87" s="141" t="str">
        <f t="shared" ref="K87:K119" si="68">VLOOKUP(BC86,$AU$22:$AW$52,3,FALSE)</f>
        <v>J</v>
      </c>
      <c r="L87" s="141" t="str">
        <f t="shared" ref="L87:L119" si="69">VLOOKUP(BD86,$AU$22:$AW$52,3,FALSE)</f>
        <v>Q</v>
      </c>
      <c r="M87" s="141">
        <f t="shared" ref="M87:M119" si="70">VLOOKUP(BE86,$AU$22:$AW$52,3,FALSE)</f>
        <v>10</v>
      </c>
      <c r="N87" s="141" t="str">
        <f t="shared" ref="N87:N119" si="71">VLOOKUP(BF86,$AU$22:$AW$52,3,FALSE)</f>
        <v>A</v>
      </c>
      <c r="O87" s="141" t="str">
        <f t="shared" ref="O87:O119" si="72">VLOOKUP(BG86,$AU$22:$AW$52,3,FALSE)</f>
        <v>M2</v>
      </c>
      <c r="T87" s="113">
        <v>64</v>
      </c>
      <c r="U87" s="141" t="str">
        <f t="shared" ref="U87:U119" si="73">VLOOKUP(BM86,$AU$22:$AW$52,3,FALSE)</f>
        <v>J</v>
      </c>
      <c r="V87" s="141" t="str">
        <f t="shared" ref="V87:V119" si="74">VLOOKUP(BN86,$AU$22:$AW$52,3,FALSE)</f>
        <v>Q</v>
      </c>
      <c r="W87" s="141">
        <f t="shared" ref="W87:W119" si="75">VLOOKUP(BO86,$AU$22:$AW$52,3,FALSE)</f>
        <v>10</v>
      </c>
      <c r="X87" s="141" t="str">
        <f t="shared" ref="X87:X119" si="76">VLOOKUP(BP86,$AU$22:$AW$52,3,FALSE)</f>
        <v>A</v>
      </c>
      <c r="Y87" s="141" t="str">
        <f t="shared" ref="Y87:Y119" si="77">VLOOKUP(BQ86,$AU$22:$AW$52,3,FALSE)</f>
        <v>M3</v>
      </c>
      <c r="BB87" s="65">
        <v>65</v>
      </c>
      <c r="BC87" s="119">
        <v>8</v>
      </c>
      <c r="BD87" s="119">
        <v>7</v>
      </c>
      <c r="BE87" s="119">
        <v>9</v>
      </c>
      <c r="BF87" s="119">
        <v>7</v>
      </c>
      <c r="BG87" s="119">
        <v>2</v>
      </c>
      <c r="BI87" s="65" t="s">
        <v>57</v>
      </c>
      <c r="BJ87" s="65" t="s">
        <v>58</v>
      </c>
      <c r="BL87" s="65">
        <v>65</v>
      </c>
      <c r="BM87" s="119">
        <v>8</v>
      </c>
      <c r="BN87" s="119">
        <v>7</v>
      </c>
      <c r="BO87" s="119">
        <v>9</v>
      </c>
      <c r="BP87" s="119">
        <v>5</v>
      </c>
      <c r="BQ87" s="119">
        <v>1</v>
      </c>
      <c r="BS87" s="65" t="s">
        <v>57</v>
      </c>
      <c r="BT87" s="65" t="s">
        <v>58</v>
      </c>
      <c r="CB87" s="78" t="str">
        <f t="shared" ref="CB87:CB118" si="78">BC87&amp;" "&amp;BD87&amp;" "&amp;BE87&amp;" "&amp;BF87&amp;" "&amp;BG87</f>
        <v>8 7 9 7 2</v>
      </c>
      <c r="CC87" s="78"/>
      <c r="CD87" s="78" t="str">
        <f t="shared" ref="CD87:CD118" si="79">BM87&amp;" "&amp;BN87&amp;" "&amp;BO87&amp;" "&amp;BP87&amp;" "&amp;BQ87</f>
        <v>8 7 9 5 1</v>
      </c>
      <c r="CE87" s="78"/>
      <c r="CF87" s="78"/>
      <c r="CG87" s="78"/>
      <c r="CH87" s="81"/>
      <c r="CI87" s="81"/>
      <c r="CJ87" s="81"/>
      <c r="CK87" s="81"/>
    </row>
    <row r="88" spans="10:89" x14ac:dyDescent="0.25">
      <c r="J88" s="38">
        <v>65</v>
      </c>
      <c r="K88" s="141" t="str">
        <f t="shared" si="68"/>
        <v>J</v>
      </c>
      <c r="L88" s="141" t="str">
        <f t="shared" si="69"/>
        <v>Q</v>
      </c>
      <c r="M88" s="141">
        <f t="shared" si="70"/>
        <v>10</v>
      </c>
      <c r="N88" s="141" t="str">
        <f t="shared" si="71"/>
        <v>Q</v>
      </c>
      <c r="O88" s="141" t="str">
        <f t="shared" si="72"/>
        <v>M2</v>
      </c>
      <c r="T88" s="113">
        <v>65</v>
      </c>
      <c r="U88" s="141" t="str">
        <f t="shared" si="73"/>
        <v>J</v>
      </c>
      <c r="V88" s="141" t="str">
        <f t="shared" si="74"/>
        <v>Q</v>
      </c>
      <c r="W88" s="141">
        <f t="shared" si="75"/>
        <v>10</v>
      </c>
      <c r="X88" s="141" t="str">
        <f t="shared" si="76"/>
        <v>A</v>
      </c>
      <c r="Y88" s="141" t="str">
        <f t="shared" si="77"/>
        <v>M1</v>
      </c>
      <c r="BB88" s="65">
        <v>66</v>
      </c>
      <c r="BC88" s="119">
        <v>8</v>
      </c>
      <c r="BD88" s="119">
        <v>7</v>
      </c>
      <c r="BE88" s="119">
        <v>9</v>
      </c>
      <c r="BF88" s="119">
        <v>7</v>
      </c>
      <c r="BG88" s="119">
        <v>1</v>
      </c>
      <c r="BI88" s="115"/>
      <c r="BJ88" s="70"/>
      <c r="BL88" s="65">
        <v>66</v>
      </c>
      <c r="BM88" s="119">
        <v>8</v>
      </c>
      <c r="BN88" s="119">
        <v>7</v>
      </c>
      <c r="BO88" s="119">
        <v>9</v>
      </c>
      <c r="BP88" s="119">
        <v>5</v>
      </c>
      <c r="BQ88" s="119">
        <v>1</v>
      </c>
      <c r="BS88" s="115"/>
      <c r="BT88" s="70"/>
      <c r="CB88" s="78" t="str">
        <f t="shared" si="78"/>
        <v>8 7 9 7 1</v>
      </c>
      <c r="CC88" s="78"/>
      <c r="CD88" s="78" t="str">
        <f t="shared" si="79"/>
        <v>8 7 9 5 1</v>
      </c>
      <c r="CE88" s="78"/>
      <c r="CF88" s="78"/>
      <c r="CG88" s="78"/>
      <c r="CH88" s="81"/>
      <c r="CI88" s="81"/>
      <c r="CJ88" s="81"/>
      <c r="CK88" s="81"/>
    </row>
    <row r="89" spans="10:89" x14ac:dyDescent="0.25">
      <c r="J89" s="38">
        <v>66</v>
      </c>
      <c r="K89" s="141" t="str">
        <f t="shared" si="68"/>
        <v>J</v>
      </c>
      <c r="L89" s="141" t="str">
        <f t="shared" si="69"/>
        <v>Q</v>
      </c>
      <c r="M89" s="141">
        <f t="shared" si="70"/>
        <v>10</v>
      </c>
      <c r="N89" s="141" t="str">
        <f t="shared" si="71"/>
        <v>Q</v>
      </c>
      <c r="O89" s="141" t="str">
        <f t="shared" si="72"/>
        <v>M1</v>
      </c>
      <c r="T89" s="113">
        <v>66</v>
      </c>
      <c r="U89" s="141" t="str">
        <f t="shared" si="73"/>
        <v>J</v>
      </c>
      <c r="V89" s="141" t="str">
        <f t="shared" si="74"/>
        <v>Q</v>
      </c>
      <c r="W89" s="141">
        <f t="shared" si="75"/>
        <v>10</v>
      </c>
      <c r="X89" s="141" t="str">
        <f t="shared" si="76"/>
        <v>A</v>
      </c>
      <c r="Y89" s="141" t="str">
        <f t="shared" si="77"/>
        <v>M1</v>
      </c>
      <c r="BB89" s="65">
        <v>67</v>
      </c>
      <c r="BC89" s="119">
        <v>8</v>
      </c>
      <c r="BD89" s="119">
        <v>7</v>
      </c>
      <c r="BE89" s="119">
        <v>10</v>
      </c>
      <c r="BF89" s="119">
        <v>6</v>
      </c>
      <c r="BG89" s="119">
        <v>7</v>
      </c>
      <c r="BI89" s="76"/>
      <c r="BJ89" s="77"/>
      <c r="BL89" s="65">
        <v>67</v>
      </c>
      <c r="BM89" s="119">
        <v>8</v>
      </c>
      <c r="BN89" s="119">
        <v>7</v>
      </c>
      <c r="BO89" s="119">
        <v>9</v>
      </c>
      <c r="BP89" s="119">
        <v>6</v>
      </c>
      <c r="BQ89" s="119">
        <v>7</v>
      </c>
      <c r="BS89" s="76"/>
      <c r="BT89" s="77"/>
      <c r="CB89" s="78" t="str">
        <f t="shared" si="78"/>
        <v>8 7 10 6 7</v>
      </c>
      <c r="CC89" s="78"/>
      <c r="CD89" s="78" t="str">
        <f t="shared" si="79"/>
        <v>8 7 9 6 7</v>
      </c>
      <c r="CE89" s="78"/>
      <c r="CF89" s="78"/>
      <c r="CG89" s="78"/>
      <c r="CH89" s="81"/>
      <c r="CI89" s="81"/>
      <c r="CJ89" s="81"/>
      <c r="CK89" s="81"/>
    </row>
    <row r="90" spans="10:89" x14ac:dyDescent="0.25">
      <c r="J90" s="38">
        <v>67</v>
      </c>
      <c r="K90" s="141" t="str">
        <f t="shared" si="68"/>
        <v>J</v>
      </c>
      <c r="L90" s="141" t="str">
        <f t="shared" si="69"/>
        <v>Q</v>
      </c>
      <c r="M90" s="141">
        <f t="shared" si="70"/>
        <v>9</v>
      </c>
      <c r="N90" s="141" t="str">
        <f t="shared" si="71"/>
        <v>K</v>
      </c>
      <c r="O90" s="141" t="str">
        <f t="shared" si="72"/>
        <v>Q</v>
      </c>
      <c r="T90" s="113">
        <v>67</v>
      </c>
      <c r="U90" s="141" t="str">
        <f t="shared" si="73"/>
        <v>J</v>
      </c>
      <c r="V90" s="141" t="str">
        <f t="shared" si="74"/>
        <v>Q</v>
      </c>
      <c r="W90" s="141">
        <f t="shared" si="75"/>
        <v>10</v>
      </c>
      <c r="X90" s="141" t="str">
        <f t="shared" si="76"/>
        <v>K</v>
      </c>
      <c r="Y90" s="141" t="str">
        <f t="shared" si="77"/>
        <v>Q</v>
      </c>
      <c r="BB90" s="65">
        <v>68</v>
      </c>
      <c r="BC90" s="119">
        <v>8</v>
      </c>
      <c r="BD90" s="119">
        <v>9</v>
      </c>
      <c r="BE90" s="119">
        <v>10</v>
      </c>
      <c r="BF90" s="119">
        <v>6</v>
      </c>
      <c r="BG90" s="119">
        <v>6</v>
      </c>
      <c r="BI90" s="76"/>
      <c r="BJ90" s="77"/>
      <c r="BL90" s="65">
        <v>68</v>
      </c>
      <c r="BM90" s="119">
        <v>8</v>
      </c>
      <c r="BN90" s="119">
        <v>9</v>
      </c>
      <c r="BO90" s="119">
        <v>9</v>
      </c>
      <c r="BP90" s="119">
        <v>6</v>
      </c>
      <c r="BQ90" s="119">
        <v>7</v>
      </c>
      <c r="BS90" s="76"/>
      <c r="BT90" s="77"/>
      <c r="CB90" s="78" t="str">
        <f t="shared" si="78"/>
        <v>8 9 10 6 6</v>
      </c>
      <c r="CC90" s="78"/>
      <c r="CD90" s="78" t="str">
        <f t="shared" si="79"/>
        <v>8 9 9 6 7</v>
      </c>
      <c r="CE90" s="78"/>
      <c r="CF90" s="78"/>
      <c r="CG90" s="78"/>
      <c r="CH90" s="78"/>
      <c r="CI90" s="78"/>
      <c r="CJ90" s="81"/>
      <c r="CK90" s="81"/>
    </row>
    <row r="91" spans="10:89" x14ac:dyDescent="0.25">
      <c r="J91" s="38">
        <v>68</v>
      </c>
      <c r="K91" s="141" t="str">
        <f t="shared" si="68"/>
        <v>J</v>
      </c>
      <c r="L91" s="141">
        <f t="shared" si="69"/>
        <v>10</v>
      </c>
      <c r="M91" s="141">
        <f t="shared" si="70"/>
        <v>9</v>
      </c>
      <c r="N91" s="141" t="str">
        <f t="shared" si="71"/>
        <v>K</v>
      </c>
      <c r="O91" s="141" t="str">
        <f t="shared" si="72"/>
        <v>K</v>
      </c>
      <c r="T91" s="113">
        <v>68</v>
      </c>
      <c r="U91" s="141" t="str">
        <f t="shared" si="73"/>
        <v>J</v>
      </c>
      <c r="V91" s="141">
        <f t="shared" si="74"/>
        <v>10</v>
      </c>
      <c r="W91" s="141">
        <f t="shared" si="75"/>
        <v>10</v>
      </c>
      <c r="X91" s="141" t="str">
        <f t="shared" si="76"/>
        <v>K</v>
      </c>
      <c r="Y91" s="141" t="str">
        <f t="shared" si="77"/>
        <v>Q</v>
      </c>
      <c r="BB91" s="65">
        <v>69</v>
      </c>
      <c r="BC91" s="119">
        <v>8</v>
      </c>
      <c r="BD91" s="119">
        <v>9</v>
      </c>
      <c r="BE91" s="119">
        <v>10</v>
      </c>
      <c r="BF91" s="119">
        <v>6</v>
      </c>
      <c r="BG91" s="119">
        <v>8</v>
      </c>
      <c r="BI91" s="76"/>
      <c r="BJ91" s="77"/>
      <c r="BL91" s="65">
        <v>69</v>
      </c>
      <c r="BM91" s="119">
        <v>8</v>
      </c>
      <c r="BN91" s="119">
        <v>9</v>
      </c>
      <c r="BO91" s="119">
        <v>9</v>
      </c>
      <c r="BP91" s="119">
        <v>6</v>
      </c>
      <c r="BQ91" s="119">
        <v>7</v>
      </c>
      <c r="BS91" s="76"/>
      <c r="BT91" s="77"/>
      <c r="CB91" s="78" t="str">
        <f t="shared" si="78"/>
        <v>8 9 10 6 8</v>
      </c>
      <c r="CC91" s="78"/>
      <c r="CD91" s="78" t="str">
        <f t="shared" si="79"/>
        <v>8 9 9 6 7</v>
      </c>
      <c r="CE91" s="78"/>
      <c r="CF91" s="78"/>
      <c r="CG91" s="78"/>
      <c r="CH91" s="78"/>
      <c r="CI91" s="78"/>
      <c r="CJ91" s="81"/>
      <c r="CK91" s="81"/>
    </row>
    <row r="92" spans="10:89" x14ac:dyDescent="0.25">
      <c r="J92" s="38">
        <v>69</v>
      </c>
      <c r="K92" s="141" t="str">
        <f t="shared" si="68"/>
        <v>J</v>
      </c>
      <c r="L92" s="141">
        <f t="shared" si="69"/>
        <v>10</v>
      </c>
      <c r="M92" s="141">
        <f t="shared" si="70"/>
        <v>9</v>
      </c>
      <c r="N92" s="141" t="str">
        <f t="shared" si="71"/>
        <v>K</v>
      </c>
      <c r="O92" s="141" t="str">
        <f t="shared" si="72"/>
        <v>J</v>
      </c>
      <c r="T92" s="113">
        <v>69</v>
      </c>
      <c r="U92" s="141" t="str">
        <f t="shared" si="73"/>
        <v>J</v>
      </c>
      <c r="V92" s="141">
        <f t="shared" si="74"/>
        <v>10</v>
      </c>
      <c r="W92" s="141">
        <f t="shared" si="75"/>
        <v>10</v>
      </c>
      <c r="X92" s="141" t="str">
        <f t="shared" si="76"/>
        <v>K</v>
      </c>
      <c r="Y92" s="141" t="str">
        <f t="shared" si="77"/>
        <v>Q</v>
      </c>
      <c r="BB92" s="65">
        <v>70</v>
      </c>
      <c r="BC92" s="119">
        <v>8</v>
      </c>
      <c r="BD92" s="119">
        <v>9</v>
      </c>
      <c r="BE92" s="119">
        <v>9</v>
      </c>
      <c r="BF92" s="119">
        <v>6</v>
      </c>
      <c r="BG92" s="119">
        <v>9</v>
      </c>
      <c r="BI92" s="76"/>
      <c r="BJ92" s="77"/>
      <c r="BL92" s="65">
        <v>70</v>
      </c>
      <c r="BM92" s="119">
        <v>8</v>
      </c>
      <c r="BN92" s="119">
        <v>9</v>
      </c>
      <c r="BO92" s="119">
        <v>9</v>
      </c>
      <c r="BP92" s="119">
        <v>6</v>
      </c>
      <c r="BQ92" s="119">
        <v>7</v>
      </c>
      <c r="BS92" s="76"/>
      <c r="BT92" s="77"/>
      <c r="CB92" s="78" t="str">
        <f t="shared" si="78"/>
        <v>8 9 9 6 9</v>
      </c>
      <c r="CC92" s="78"/>
      <c r="CD92" s="78" t="str">
        <f t="shared" si="79"/>
        <v>8 9 9 6 7</v>
      </c>
      <c r="CE92" s="78"/>
      <c r="CF92" s="78"/>
      <c r="CG92" s="78"/>
      <c r="CH92" s="78"/>
      <c r="CI92" s="78"/>
      <c r="CJ92" s="81"/>
      <c r="CK92" s="81"/>
    </row>
    <row r="93" spans="10:89" x14ac:dyDescent="0.25">
      <c r="J93" s="38">
        <v>70</v>
      </c>
      <c r="K93" s="141" t="str">
        <f t="shared" si="68"/>
        <v>J</v>
      </c>
      <c r="L93" s="141">
        <f t="shared" si="69"/>
        <v>10</v>
      </c>
      <c r="M93" s="141">
        <f t="shared" si="70"/>
        <v>10</v>
      </c>
      <c r="N93" s="141" t="str">
        <f t="shared" si="71"/>
        <v>K</v>
      </c>
      <c r="O93" s="141">
        <f t="shared" si="72"/>
        <v>10</v>
      </c>
      <c r="T93" s="113">
        <v>70</v>
      </c>
      <c r="U93" s="141" t="str">
        <f t="shared" si="73"/>
        <v>J</v>
      </c>
      <c r="V93" s="141">
        <f t="shared" si="74"/>
        <v>10</v>
      </c>
      <c r="W93" s="141">
        <f t="shared" si="75"/>
        <v>10</v>
      </c>
      <c r="X93" s="141" t="str">
        <f t="shared" si="76"/>
        <v>K</v>
      </c>
      <c r="Y93" s="141" t="str">
        <f t="shared" si="77"/>
        <v>Q</v>
      </c>
      <c r="BB93" s="65">
        <v>71</v>
      </c>
      <c r="BC93" s="119">
        <v>8</v>
      </c>
      <c r="BD93" s="119">
        <v>9</v>
      </c>
      <c r="BE93" s="119">
        <v>9</v>
      </c>
      <c r="BF93" s="119">
        <v>10</v>
      </c>
      <c r="BG93" s="119">
        <v>8</v>
      </c>
      <c r="BL93" s="65">
        <v>71</v>
      </c>
      <c r="BM93" s="119">
        <v>8</v>
      </c>
      <c r="BN93" s="119">
        <v>9</v>
      </c>
      <c r="BO93" s="119">
        <v>9</v>
      </c>
      <c r="BP93" s="119">
        <v>10</v>
      </c>
      <c r="BQ93" s="119">
        <v>7</v>
      </c>
      <c r="CB93" s="78" t="str">
        <f t="shared" si="78"/>
        <v>8 9 9 10 8</v>
      </c>
      <c r="CC93" s="78"/>
      <c r="CD93" s="78" t="str">
        <f t="shared" si="79"/>
        <v>8 9 9 10 7</v>
      </c>
      <c r="CE93" s="78"/>
      <c r="CF93" s="78"/>
      <c r="CG93" s="78"/>
      <c r="CH93" s="78"/>
      <c r="CI93" s="78"/>
      <c r="CJ93" s="81"/>
      <c r="CK93" s="81"/>
    </row>
    <row r="94" spans="10:89" x14ac:dyDescent="0.25">
      <c r="J94" s="38">
        <v>71</v>
      </c>
      <c r="K94" s="141" t="str">
        <f t="shared" si="68"/>
        <v>J</v>
      </c>
      <c r="L94" s="141">
        <f t="shared" si="69"/>
        <v>10</v>
      </c>
      <c r="M94" s="141">
        <f t="shared" si="70"/>
        <v>10</v>
      </c>
      <c r="N94" s="141">
        <f t="shared" si="71"/>
        <v>9</v>
      </c>
      <c r="O94" s="141" t="str">
        <f t="shared" si="72"/>
        <v>J</v>
      </c>
      <c r="T94" s="113">
        <v>71</v>
      </c>
      <c r="U94" s="141" t="str">
        <f t="shared" si="73"/>
        <v>J</v>
      </c>
      <c r="V94" s="141">
        <f t="shared" si="74"/>
        <v>10</v>
      </c>
      <c r="W94" s="141">
        <f t="shared" si="75"/>
        <v>10</v>
      </c>
      <c r="X94" s="141">
        <f t="shared" si="76"/>
        <v>9</v>
      </c>
      <c r="Y94" s="141" t="str">
        <f t="shared" si="77"/>
        <v>Q</v>
      </c>
      <c r="BB94" s="65">
        <v>72</v>
      </c>
      <c r="BC94" s="119">
        <v>8</v>
      </c>
      <c r="BD94" s="119">
        <v>9</v>
      </c>
      <c r="BE94" s="119">
        <v>9</v>
      </c>
      <c r="BF94" s="119">
        <v>8</v>
      </c>
      <c r="BG94" s="119">
        <v>9</v>
      </c>
      <c r="BL94" s="65">
        <v>72</v>
      </c>
      <c r="BM94" s="119">
        <v>8</v>
      </c>
      <c r="BN94" s="119">
        <v>9</v>
      </c>
      <c r="BO94" s="119">
        <v>9</v>
      </c>
      <c r="BP94" s="119">
        <v>8</v>
      </c>
      <c r="BQ94" s="119">
        <v>9</v>
      </c>
      <c r="CB94" s="78" t="str">
        <f t="shared" si="78"/>
        <v>8 9 9 8 9</v>
      </c>
      <c r="CC94" s="78"/>
      <c r="CD94" s="78" t="str">
        <f t="shared" si="79"/>
        <v>8 9 9 8 9</v>
      </c>
      <c r="CE94" s="78"/>
      <c r="CF94" s="78"/>
      <c r="CG94" s="78"/>
      <c r="CH94" s="78"/>
      <c r="CI94" s="78"/>
      <c r="CJ94" s="81"/>
      <c r="CK94" s="81"/>
    </row>
    <row r="95" spans="10:89" x14ac:dyDescent="0.25">
      <c r="J95" s="38">
        <v>72</v>
      </c>
      <c r="K95" s="141" t="str">
        <f t="shared" si="68"/>
        <v>J</v>
      </c>
      <c r="L95" s="141">
        <f t="shared" si="69"/>
        <v>10</v>
      </c>
      <c r="M95" s="141">
        <f t="shared" si="70"/>
        <v>10</v>
      </c>
      <c r="N95" s="141" t="str">
        <f t="shared" si="71"/>
        <v>J</v>
      </c>
      <c r="O95" s="141">
        <f t="shared" si="72"/>
        <v>10</v>
      </c>
      <c r="T95" s="113">
        <v>72</v>
      </c>
      <c r="U95" s="141" t="str">
        <f t="shared" si="73"/>
        <v>J</v>
      </c>
      <c r="V95" s="141">
        <f t="shared" si="74"/>
        <v>10</v>
      </c>
      <c r="W95" s="141">
        <f t="shared" si="75"/>
        <v>10</v>
      </c>
      <c r="X95" s="141" t="str">
        <f t="shared" si="76"/>
        <v>J</v>
      </c>
      <c r="Y95" s="141">
        <f t="shared" si="77"/>
        <v>10</v>
      </c>
      <c r="BB95" s="65">
        <v>73</v>
      </c>
      <c r="BC95" s="119">
        <v>8</v>
      </c>
      <c r="BD95" s="119">
        <v>9</v>
      </c>
      <c r="BE95" s="119">
        <v>9</v>
      </c>
      <c r="BF95" s="119">
        <v>8</v>
      </c>
      <c r="BG95" s="119">
        <v>9</v>
      </c>
      <c r="BL95" s="65">
        <v>73</v>
      </c>
      <c r="BM95" s="119">
        <v>8</v>
      </c>
      <c r="BN95" s="119">
        <v>9</v>
      </c>
      <c r="BO95" s="119">
        <v>9</v>
      </c>
      <c r="BP95" s="119">
        <v>8</v>
      </c>
      <c r="BQ95" s="119">
        <v>9</v>
      </c>
      <c r="CB95" s="78" t="str">
        <f t="shared" si="78"/>
        <v>8 9 9 8 9</v>
      </c>
      <c r="CC95" s="78"/>
      <c r="CD95" s="78" t="str">
        <f t="shared" si="79"/>
        <v>8 9 9 8 9</v>
      </c>
      <c r="CE95" s="78"/>
      <c r="CF95" s="78"/>
      <c r="CG95" s="78"/>
      <c r="CH95" s="78"/>
      <c r="CI95" s="78"/>
      <c r="CJ95" s="81"/>
      <c r="CK95" s="81"/>
    </row>
    <row r="96" spans="10:89" x14ac:dyDescent="0.25">
      <c r="J96" s="38">
        <v>73</v>
      </c>
      <c r="K96" s="141" t="str">
        <f t="shared" si="68"/>
        <v>J</v>
      </c>
      <c r="L96" s="141">
        <f t="shared" si="69"/>
        <v>10</v>
      </c>
      <c r="M96" s="141">
        <f t="shared" si="70"/>
        <v>10</v>
      </c>
      <c r="N96" s="141" t="str">
        <f t="shared" si="71"/>
        <v>J</v>
      </c>
      <c r="O96" s="141">
        <f t="shared" si="72"/>
        <v>10</v>
      </c>
      <c r="T96" s="113">
        <v>73</v>
      </c>
      <c r="U96" s="141" t="str">
        <f t="shared" si="73"/>
        <v>J</v>
      </c>
      <c r="V96" s="141">
        <f t="shared" si="74"/>
        <v>10</v>
      </c>
      <c r="W96" s="141">
        <f t="shared" si="75"/>
        <v>10</v>
      </c>
      <c r="X96" s="141" t="str">
        <f t="shared" si="76"/>
        <v>J</v>
      </c>
      <c r="Y96" s="141">
        <f t="shared" si="77"/>
        <v>10</v>
      </c>
      <c r="BB96" s="65">
        <v>74</v>
      </c>
      <c r="BC96" s="119">
        <v>9</v>
      </c>
      <c r="BD96" s="119">
        <v>9</v>
      </c>
      <c r="BE96" s="119">
        <v>9</v>
      </c>
      <c r="BF96" s="119">
        <v>10</v>
      </c>
      <c r="BG96" s="119">
        <v>9</v>
      </c>
      <c r="BL96" s="65">
        <v>74</v>
      </c>
      <c r="BM96" s="119">
        <v>9</v>
      </c>
      <c r="BN96" s="119">
        <v>9</v>
      </c>
      <c r="BO96" s="119">
        <v>9</v>
      </c>
      <c r="BP96" s="119">
        <v>10</v>
      </c>
      <c r="BQ96" s="119">
        <v>9</v>
      </c>
      <c r="CB96" s="78" t="str">
        <f t="shared" si="78"/>
        <v>9 9 9 10 9</v>
      </c>
      <c r="CC96" s="78"/>
      <c r="CD96" s="78" t="str">
        <f t="shared" si="79"/>
        <v>9 9 9 10 9</v>
      </c>
      <c r="CE96" s="78"/>
      <c r="CF96" s="78"/>
      <c r="CG96" s="78"/>
      <c r="CH96" s="78"/>
      <c r="CI96" s="78"/>
      <c r="CJ96" s="81"/>
      <c r="CK96" s="81"/>
    </row>
    <row r="97" spans="10:89" x14ac:dyDescent="0.25">
      <c r="J97" s="38">
        <v>74</v>
      </c>
      <c r="K97" s="141">
        <f t="shared" si="68"/>
        <v>10</v>
      </c>
      <c r="L97" s="141">
        <f t="shared" si="69"/>
        <v>10</v>
      </c>
      <c r="M97" s="141">
        <f t="shared" si="70"/>
        <v>10</v>
      </c>
      <c r="N97" s="141">
        <f t="shared" si="71"/>
        <v>9</v>
      </c>
      <c r="O97" s="141">
        <f t="shared" si="72"/>
        <v>10</v>
      </c>
      <c r="T97" s="113">
        <v>74</v>
      </c>
      <c r="U97" s="141">
        <f t="shared" si="73"/>
        <v>10</v>
      </c>
      <c r="V97" s="141">
        <f t="shared" si="74"/>
        <v>10</v>
      </c>
      <c r="W97" s="141">
        <f t="shared" si="75"/>
        <v>10</v>
      </c>
      <c r="X97" s="141">
        <f t="shared" si="76"/>
        <v>9</v>
      </c>
      <c r="Y97" s="141">
        <f t="shared" si="77"/>
        <v>10</v>
      </c>
      <c r="BB97" s="65">
        <v>75</v>
      </c>
      <c r="BC97" s="119">
        <v>9</v>
      </c>
      <c r="BD97" s="119">
        <v>10</v>
      </c>
      <c r="BE97" s="119">
        <v>9</v>
      </c>
      <c r="BF97" s="119">
        <v>10</v>
      </c>
      <c r="BG97" s="119">
        <v>9</v>
      </c>
      <c r="BL97" s="65">
        <v>75</v>
      </c>
      <c r="BM97" s="119">
        <v>9</v>
      </c>
      <c r="BN97" s="119">
        <v>10</v>
      </c>
      <c r="BO97" s="119">
        <v>9</v>
      </c>
      <c r="BP97" s="119">
        <v>5</v>
      </c>
      <c r="BQ97" s="119">
        <v>9</v>
      </c>
      <c r="CB97" s="78" t="str">
        <f t="shared" si="78"/>
        <v>9 10 9 10 9</v>
      </c>
      <c r="CC97" s="78"/>
      <c r="CD97" s="78" t="str">
        <f t="shared" si="79"/>
        <v>9 10 9 5 9</v>
      </c>
      <c r="CE97" s="78"/>
      <c r="CF97" s="78"/>
      <c r="CG97" s="78"/>
      <c r="CH97" s="78"/>
      <c r="CI97" s="78"/>
      <c r="CJ97" s="81"/>
      <c r="CK97" s="81"/>
    </row>
    <row r="98" spans="10:89" x14ac:dyDescent="0.25">
      <c r="J98" s="38">
        <v>75</v>
      </c>
      <c r="K98" s="141">
        <f t="shared" si="68"/>
        <v>10</v>
      </c>
      <c r="L98" s="141">
        <f t="shared" si="69"/>
        <v>9</v>
      </c>
      <c r="M98" s="141">
        <f t="shared" si="70"/>
        <v>10</v>
      </c>
      <c r="N98" s="141">
        <f t="shared" si="71"/>
        <v>9</v>
      </c>
      <c r="O98" s="141">
        <f t="shared" si="72"/>
        <v>10</v>
      </c>
      <c r="T98" s="113">
        <v>75</v>
      </c>
      <c r="U98" s="141">
        <f t="shared" si="73"/>
        <v>10</v>
      </c>
      <c r="V98" s="141">
        <f t="shared" si="74"/>
        <v>9</v>
      </c>
      <c r="W98" s="141">
        <f t="shared" si="75"/>
        <v>10</v>
      </c>
      <c r="X98" s="141" t="str">
        <f t="shared" si="76"/>
        <v>A</v>
      </c>
      <c r="Y98" s="141">
        <f t="shared" si="77"/>
        <v>10</v>
      </c>
      <c r="BB98" s="65">
        <v>76</v>
      </c>
      <c r="BC98" s="119">
        <v>9</v>
      </c>
      <c r="BD98" s="119">
        <v>10</v>
      </c>
      <c r="BE98" s="119">
        <v>9</v>
      </c>
      <c r="BF98" s="119">
        <v>10</v>
      </c>
      <c r="BG98" s="119">
        <v>9</v>
      </c>
      <c r="BL98" s="65">
        <v>76</v>
      </c>
      <c r="BM98" s="119">
        <v>9</v>
      </c>
      <c r="BN98" s="119">
        <v>10</v>
      </c>
      <c r="BO98" s="119">
        <v>9</v>
      </c>
      <c r="BP98" s="119">
        <v>5</v>
      </c>
      <c r="BQ98" s="119">
        <v>9</v>
      </c>
      <c r="CB98" s="78" t="str">
        <f t="shared" si="78"/>
        <v>9 10 9 10 9</v>
      </c>
      <c r="CC98" s="78"/>
      <c r="CD98" s="78" t="str">
        <f t="shared" si="79"/>
        <v>9 10 9 5 9</v>
      </c>
      <c r="CE98" s="78"/>
      <c r="CF98" s="78"/>
      <c r="CG98" s="78"/>
      <c r="CH98" s="78"/>
      <c r="CI98" s="78"/>
      <c r="CJ98" s="81"/>
      <c r="CK98" s="81"/>
    </row>
    <row r="99" spans="10:89" x14ac:dyDescent="0.25">
      <c r="J99" s="38">
        <v>76</v>
      </c>
      <c r="K99" s="141">
        <f t="shared" si="68"/>
        <v>10</v>
      </c>
      <c r="L99" s="141">
        <f t="shared" si="69"/>
        <v>9</v>
      </c>
      <c r="M99" s="141">
        <f t="shared" si="70"/>
        <v>10</v>
      </c>
      <c r="N99" s="141">
        <f t="shared" si="71"/>
        <v>9</v>
      </c>
      <c r="O99" s="141">
        <f t="shared" si="72"/>
        <v>10</v>
      </c>
      <c r="T99" s="113">
        <v>76</v>
      </c>
      <c r="U99" s="141">
        <f t="shared" si="73"/>
        <v>10</v>
      </c>
      <c r="V99" s="141">
        <f t="shared" si="74"/>
        <v>9</v>
      </c>
      <c r="W99" s="141">
        <f t="shared" si="75"/>
        <v>10</v>
      </c>
      <c r="X99" s="141" t="str">
        <f t="shared" si="76"/>
        <v>A</v>
      </c>
      <c r="Y99" s="141">
        <f t="shared" si="77"/>
        <v>10</v>
      </c>
      <c r="BB99" s="65">
        <v>77</v>
      </c>
      <c r="BC99" s="119">
        <v>9</v>
      </c>
      <c r="BD99" s="119">
        <v>10</v>
      </c>
      <c r="BE99" s="119">
        <v>7</v>
      </c>
      <c r="BF99" s="119">
        <v>10</v>
      </c>
      <c r="BG99" s="119">
        <v>8</v>
      </c>
      <c r="BL99" s="65">
        <v>77</v>
      </c>
      <c r="BM99" s="119">
        <v>9</v>
      </c>
      <c r="BN99" s="119">
        <v>10</v>
      </c>
      <c r="BO99" s="119">
        <v>7</v>
      </c>
      <c r="BP99" s="119">
        <v>5</v>
      </c>
      <c r="BQ99" s="119">
        <v>8</v>
      </c>
      <c r="CB99" s="78" t="str">
        <f t="shared" si="78"/>
        <v>9 10 7 10 8</v>
      </c>
      <c r="CC99" s="78"/>
      <c r="CD99" s="78" t="str">
        <f t="shared" si="79"/>
        <v>9 10 7 5 8</v>
      </c>
      <c r="CE99" s="78"/>
      <c r="CF99" s="78"/>
      <c r="CG99" s="78"/>
      <c r="CH99" s="78"/>
      <c r="CI99" s="78"/>
      <c r="CJ99" s="81"/>
      <c r="CK99" s="81"/>
    </row>
    <row r="100" spans="10:89" x14ac:dyDescent="0.25">
      <c r="J100" s="38">
        <v>77</v>
      </c>
      <c r="K100" s="141">
        <f t="shared" si="68"/>
        <v>10</v>
      </c>
      <c r="L100" s="141">
        <f t="shared" si="69"/>
        <v>9</v>
      </c>
      <c r="M100" s="141" t="str">
        <f t="shared" si="70"/>
        <v>Q</v>
      </c>
      <c r="N100" s="141">
        <f t="shared" si="71"/>
        <v>9</v>
      </c>
      <c r="O100" s="141" t="str">
        <f t="shared" si="72"/>
        <v>J</v>
      </c>
      <c r="T100" s="113">
        <v>77</v>
      </c>
      <c r="U100" s="141">
        <f t="shared" si="73"/>
        <v>10</v>
      </c>
      <c r="V100" s="141">
        <f t="shared" si="74"/>
        <v>9</v>
      </c>
      <c r="W100" s="141" t="str">
        <f t="shared" si="75"/>
        <v>Q</v>
      </c>
      <c r="X100" s="141" t="str">
        <f t="shared" si="76"/>
        <v>A</v>
      </c>
      <c r="Y100" s="141" t="str">
        <f t="shared" si="77"/>
        <v>J</v>
      </c>
      <c r="BB100" s="65">
        <v>78</v>
      </c>
      <c r="BC100" s="119">
        <v>9</v>
      </c>
      <c r="BD100" s="119">
        <v>10</v>
      </c>
      <c r="BE100" s="119">
        <v>10</v>
      </c>
      <c r="BF100" s="119">
        <v>9</v>
      </c>
      <c r="BG100" s="119">
        <v>8</v>
      </c>
      <c r="BL100" s="65">
        <v>78</v>
      </c>
      <c r="BM100" s="119">
        <v>9</v>
      </c>
      <c r="BN100" s="119">
        <v>10</v>
      </c>
      <c r="BO100" s="119">
        <v>7</v>
      </c>
      <c r="BP100" s="119">
        <v>5</v>
      </c>
      <c r="BQ100" s="119">
        <v>8</v>
      </c>
      <c r="CB100" s="78" t="str">
        <f t="shared" si="78"/>
        <v>9 10 10 9 8</v>
      </c>
      <c r="CC100" s="78"/>
      <c r="CD100" s="78" t="str">
        <f t="shared" si="79"/>
        <v>9 10 7 5 8</v>
      </c>
      <c r="CE100" s="78"/>
      <c r="CF100" s="78"/>
      <c r="CG100" s="78"/>
      <c r="CH100" s="78"/>
      <c r="CI100" s="78"/>
      <c r="CJ100" s="81"/>
      <c r="CK100" s="81"/>
    </row>
    <row r="101" spans="10:89" x14ac:dyDescent="0.25">
      <c r="J101" s="38">
        <v>78</v>
      </c>
      <c r="K101" s="141">
        <f t="shared" si="68"/>
        <v>10</v>
      </c>
      <c r="L101" s="141">
        <f t="shared" si="69"/>
        <v>9</v>
      </c>
      <c r="M101" s="141">
        <f t="shared" si="70"/>
        <v>9</v>
      </c>
      <c r="N101" s="141">
        <f t="shared" si="71"/>
        <v>10</v>
      </c>
      <c r="O101" s="141" t="str">
        <f t="shared" si="72"/>
        <v>J</v>
      </c>
      <c r="T101" s="113">
        <v>78</v>
      </c>
      <c r="U101" s="141">
        <f t="shared" si="73"/>
        <v>10</v>
      </c>
      <c r="V101" s="141">
        <f t="shared" si="74"/>
        <v>9</v>
      </c>
      <c r="W101" s="141" t="str">
        <f t="shared" si="75"/>
        <v>Q</v>
      </c>
      <c r="X101" s="141" t="str">
        <f t="shared" si="76"/>
        <v>A</v>
      </c>
      <c r="Y101" s="141" t="str">
        <f t="shared" si="77"/>
        <v>J</v>
      </c>
      <c r="BB101" s="65">
        <v>79</v>
      </c>
      <c r="BC101" s="119">
        <v>7</v>
      </c>
      <c r="BD101" s="119">
        <v>2</v>
      </c>
      <c r="BE101" s="119">
        <v>10</v>
      </c>
      <c r="BF101" s="119">
        <v>10</v>
      </c>
      <c r="BG101" s="119">
        <v>10</v>
      </c>
      <c r="BI101" s="76"/>
      <c r="BJ101" s="76"/>
      <c r="BL101" s="65">
        <v>79</v>
      </c>
      <c r="BM101" s="119">
        <v>7</v>
      </c>
      <c r="BN101" s="119">
        <v>2</v>
      </c>
      <c r="BO101" s="119">
        <v>7</v>
      </c>
      <c r="BP101" s="119">
        <v>5</v>
      </c>
      <c r="BQ101" s="119">
        <v>10</v>
      </c>
      <c r="BS101" s="76"/>
      <c r="BT101" s="76"/>
      <c r="CB101" s="78" t="str">
        <f t="shared" si="78"/>
        <v>7 2 10 10 10</v>
      </c>
      <c r="CC101" s="78"/>
      <c r="CD101" s="78" t="str">
        <f t="shared" si="79"/>
        <v>7 2 7 5 10</v>
      </c>
      <c r="CE101" s="78"/>
      <c r="CF101" s="78"/>
      <c r="CG101" s="78"/>
      <c r="CH101" s="78"/>
      <c r="CI101" s="78"/>
      <c r="CJ101" s="81"/>
      <c r="CK101" s="81"/>
    </row>
    <row r="102" spans="10:89" x14ac:dyDescent="0.25">
      <c r="J102" s="38">
        <v>79</v>
      </c>
      <c r="K102" s="141" t="str">
        <f t="shared" si="68"/>
        <v>Q</v>
      </c>
      <c r="L102" s="141" t="str">
        <f t="shared" si="69"/>
        <v>M2</v>
      </c>
      <c r="M102" s="141">
        <f t="shared" si="70"/>
        <v>9</v>
      </c>
      <c r="N102" s="141">
        <f t="shared" si="71"/>
        <v>9</v>
      </c>
      <c r="O102" s="141">
        <f t="shared" si="72"/>
        <v>9</v>
      </c>
      <c r="T102" s="113">
        <v>79</v>
      </c>
      <c r="U102" s="141" t="str">
        <f t="shared" si="73"/>
        <v>Q</v>
      </c>
      <c r="V102" s="141" t="str">
        <f t="shared" si="74"/>
        <v>M2</v>
      </c>
      <c r="W102" s="141" t="str">
        <f t="shared" si="75"/>
        <v>Q</v>
      </c>
      <c r="X102" s="141" t="str">
        <f t="shared" si="76"/>
        <v>A</v>
      </c>
      <c r="Y102" s="141">
        <f t="shared" si="77"/>
        <v>9</v>
      </c>
      <c r="BB102" s="65">
        <v>80</v>
      </c>
      <c r="BC102" s="119">
        <v>7</v>
      </c>
      <c r="BD102" s="119">
        <v>7</v>
      </c>
      <c r="BE102" s="119">
        <v>10</v>
      </c>
      <c r="BF102" s="119">
        <v>9</v>
      </c>
      <c r="BG102" s="119">
        <v>6</v>
      </c>
      <c r="BI102" s="67" t="e">
        <f>#REF!</f>
        <v>#REF!</v>
      </c>
      <c r="BJ102" s="67" t="e">
        <f>#REF!</f>
        <v>#REF!</v>
      </c>
      <c r="BL102" s="65">
        <v>80</v>
      </c>
      <c r="BM102" s="119">
        <v>7</v>
      </c>
      <c r="BN102" s="119">
        <v>7</v>
      </c>
      <c r="BO102" s="119">
        <v>7</v>
      </c>
      <c r="BP102" s="119">
        <v>5</v>
      </c>
      <c r="BQ102" s="119">
        <v>6</v>
      </c>
      <c r="BS102" s="67">
        <f>AZ37</f>
        <v>0</v>
      </c>
      <c r="BT102" s="67" t="e">
        <f>#REF!</f>
        <v>#REF!</v>
      </c>
      <c r="CB102" s="78" t="str">
        <f t="shared" si="78"/>
        <v>7 7 10 9 6</v>
      </c>
      <c r="CC102" s="78"/>
      <c r="CD102" s="78" t="str">
        <f t="shared" si="79"/>
        <v>7 7 7 5 6</v>
      </c>
      <c r="CE102" s="78"/>
      <c r="CF102" s="78"/>
      <c r="CG102" s="78"/>
      <c r="CH102" s="78"/>
      <c r="CI102" s="78"/>
      <c r="CJ102" s="81"/>
      <c r="CK102" s="81"/>
    </row>
    <row r="103" spans="10:89" x14ac:dyDescent="0.25">
      <c r="J103" s="38">
        <v>80</v>
      </c>
      <c r="K103" s="141" t="str">
        <f t="shared" si="68"/>
        <v>Q</v>
      </c>
      <c r="L103" s="141" t="str">
        <f t="shared" si="69"/>
        <v>Q</v>
      </c>
      <c r="M103" s="141">
        <f t="shared" si="70"/>
        <v>9</v>
      </c>
      <c r="N103" s="141">
        <f t="shared" si="71"/>
        <v>10</v>
      </c>
      <c r="O103" s="141" t="str">
        <f t="shared" si="72"/>
        <v>K</v>
      </c>
      <c r="T103" s="113">
        <v>80</v>
      </c>
      <c r="U103" s="141" t="str">
        <f t="shared" si="73"/>
        <v>Q</v>
      </c>
      <c r="V103" s="141" t="str">
        <f t="shared" si="74"/>
        <v>Q</v>
      </c>
      <c r="W103" s="141" t="str">
        <f t="shared" si="75"/>
        <v>Q</v>
      </c>
      <c r="X103" s="141" t="str">
        <f t="shared" si="76"/>
        <v>A</v>
      </c>
      <c r="Y103" s="141" t="str">
        <f t="shared" si="77"/>
        <v>K</v>
      </c>
      <c r="BB103" s="65">
        <v>81</v>
      </c>
      <c r="BC103" s="119">
        <v>7</v>
      </c>
      <c r="BD103" s="119">
        <v>1</v>
      </c>
      <c r="BE103" s="119">
        <v>10</v>
      </c>
      <c r="BF103" s="119">
        <v>5</v>
      </c>
      <c r="BG103" s="119">
        <v>6</v>
      </c>
      <c r="BL103" s="65">
        <v>81</v>
      </c>
      <c r="BM103" s="119">
        <v>7</v>
      </c>
      <c r="BN103" s="119">
        <v>1</v>
      </c>
      <c r="BO103" s="119">
        <v>7</v>
      </c>
      <c r="BP103" s="119">
        <v>5</v>
      </c>
      <c r="BQ103" s="119">
        <v>6</v>
      </c>
      <c r="CB103" s="78" t="str">
        <f t="shared" si="78"/>
        <v>7 1 10 5 6</v>
      </c>
      <c r="CC103" s="78"/>
      <c r="CD103" s="78" t="str">
        <f t="shared" si="79"/>
        <v>7 1 7 5 6</v>
      </c>
      <c r="CE103" s="78"/>
      <c r="CF103" s="78"/>
      <c r="CG103" s="78"/>
      <c r="CH103" s="78"/>
      <c r="CI103" s="78"/>
      <c r="CJ103" s="81"/>
      <c r="CK103" s="81"/>
    </row>
    <row r="104" spans="10:89" x14ac:dyDescent="0.25">
      <c r="J104" s="38">
        <v>81</v>
      </c>
      <c r="K104" s="141" t="str">
        <f t="shared" si="68"/>
        <v>Q</v>
      </c>
      <c r="L104" s="141" t="str">
        <f t="shared" si="69"/>
        <v>M1</v>
      </c>
      <c r="M104" s="141">
        <f t="shared" si="70"/>
        <v>9</v>
      </c>
      <c r="N104" s="141" t="str">
        <f t="shared" si="71"/>
        <v>A</v>
      </c>
      <c r="O104" s="141" t="str">
        <f t="shared" si="72"/>
        <v>K</v>
      </c>
      <c r="T104" s="113">
        <v>81</v>
      </c>
      <c r="U104" s="141" t="str">
        <f t="shared" si="73"/>
        <v>Q</v>
      </c>
      <c r="V104" s="141" t="str">
        <f t="shared" si="74"/>
        <v>M1</v>
      </c>
      <c r="W104" s="141" t="str">
        <f t="shared" si="75"/>
        <v>Q</v>
      </c>
      <c r="X104" s="141" t="str">
        <f t="shared" si="76"/>
        <v>A</v>
      </c>
      <c r="Y104" s="141" t="str">
        <f t="shared" si="77"/>
        <v>K</v>
      </c>
      <c r="BB104" s="65">
        <v>82</v>
      </c>
      <c r="BC104" s="119">
        <v>7</v>
      </c>
      <c r="BD104" s="119">
        <v>6</v>
      </c>
      <c r="BE104" s="119">
        <v>7</v>
      </c>
      <c r="BF104" s="119">
        <v>5</v>
      </c>
      <c r="BG104" s="119">
        <v>6</v>
      </c>
      <c r="BL104" s="65">
        <v>82</v>
      </c>
      <c r="BM104" s="119">
        <v>7</v>
      </c>
      <c r="BN104" s="119">
        <v>6</v>
      </c>
      <c r="BO104" s="119">
        <v>7</v>
      </c>
      <c r="BP104" s="119">
        <v>5</v>
      </c>
      <c r="BQ104" s="119">
        <v>6</v>
      </c>
      <c r="CB104" s="78" t="str">
        <f t="shared" si="78"/>
        <v>7 6 7 5 6</v>
      </c>
      <c r="CC104" s="78"/>
      <c r="CD104" s="78" t="str">
        <f t="shared" si="79"/>
        <v>7 6 7 5 6</v>
      </c>
      <c r="CE104" s="78"/>
      <c r="CF104" s="78"/>
      <c r="CG104" s="78"/>
      <c r="CH104" s="78"/>
      <c r="CI104" s="78"/>
      <c r="CJ104" s="81"/>
      <c r="CK104" s="81"/>
    </row>
    <row r="105" spans="10:89" x14ac:dyDescent="0.25">
      <c r="J105" s="38">
        <v>82</v>
      </c>
      <c r="K105" s="141" t="str">
        <f t="shared" si="68"/>
        <v>Q</v>
      </c>
      <c r="L105" s="141" t="str">
        <f t="shared" si="69"/>
        <v>K</v>
      </c>
      <c r="M105" s="141" t="str">
        <f t="shared" si="70"/>
        <v>Q</v>
      </c>
      <c r="N105" s="141" t="str">
        <f t="shared" si="71"/>
        <v>A</v>
      </c>
      <c r="O105" s="141" t="str">
        <f t="shared" si="72"/>
        <v>K</v>
      </c>
      <c r="T105" s="113">
        <v>82</v>
      </c>
      <c r="U105" s="141" t="str">
        <f t="shared" si="73"/>
        <v>Q</v>
      </c>
      <c r="V105" s="141" t="str">
        <f t="shared" si="74"/>
        <v>K</v>
      </c>
      <c r="W105" s="141" t="str">
        <f t="shared" si="75"/>
        <v>Q</v>
      </c>
      <c r="X105" s="141" t="str">
        <f t="shared" si="76"/>
        <v>A</v>
      </c>
      <c r="Y105" s="141" t="str">
        <f t="shared" si="77"/>
        <v>K</v>
      </c>
      <c r="BB105" s="65">
        <v>83</v>
      </c>
      <c r="BC105" s="119">
        <v>7</v>
      </c>
      <c r="BD105" s="119">
        <v>8</v>
      </c>
      <c r="BE105" s="119">
        <v>4</v>
      </c>
      <c r="BF105" s="119">
        <v>5</v>
      </c>
      <c r="BG105" s="119">
        <v>6</v>
      </c>
      <c r="BL105" s="65">
        <v>83</v>
      </c>
      <c r="BM105" s="119">
        <v>7</v>
      </c>
      <c r="BN105" s="119">
        <v>8</v>
      </c>
      <c r="BO105" s="119">
        <v>4</v>
      </c>
      <c r="BP105" s="119">
        <v>5</v>
      </c>
      <c r="BQ105" s="119">
        <v>6</v>
      </c>
      <c r="CB105" s="78" t="str">
        <f t="shared" si="78"/>
        <v>7 8 4 5 6</v>
      </c>
      <c r="CC105" s="78"/>
      <c r="CD105" s="78" t="str">
        <f t="shared" si="79"/>
        <v>7 8 4 5 6</v>
      </c>
      <c r="CE105" s="78"/>
      <c r="CF105" s="78"/>
      <c r="CG105" s="78"/>
      <c r="CH105" s="78"/>
      <c r="CI105" s="78"/>
      <c r="CJ105" s="81"/>
      <c r="CK105" s="81"/>
    </row>
    <row r="106" spans="10:89" x14ac:dyDescent="0.25">
      <c r="J106" s="38">
        <v>83</v>
      </c>
      <c r="K106" s="141" t="str">
        <f t="shared" si="68"/>
        <v>Q</v>
      </c>
      <c r="L106" s="141" t="str">
        <f t="shared" si="69"/>
        <v>J</v>
      </c>
      <c r="M106" s="141" t="str">
        <f t="shared" si="70"/>
        <v>M4</v>
      </c>
      <c r="N106" s="141" t="str">
        <f t="shared" si="71"/>
        <v>A</v>
      </c>
      <c r="O106" s="141" t="str">
        <f t="shared" si="72"/>
        <v>K</v>
      </c>
      <c r="T106" s="113">
        <v>83</v>
      </c>
      <c r="U106" s="141" t="str">
        <f t="shared" si="73"/>
        <v>Q</v>
      </c>
      <c r="V106" s="141" t="str">
        <f t="shared" si="74"/>
        <v>J</v>
      </c>
      <c r="W106" s="141" t="str">
        <f t="shared" si="75"/>
        <v>M4</v>
      </c>
      <c r="X106" s="141" t="str">
        <f t="shared" si="76"/>
        <v>A</v>
      </c>
      <c r="Y106" s="141" t="str">
        <f t="shared" si="77"/>
        <v>K</v>
      </c>
      <c r="BB106" s="65">
        <v>84</v>
      </c>
      <c r="BC106" s="119">
        <v>0</v>
      </c>
      <c r="BD106" s="119">
        <v>1</v>
      </c>
      <c r="BE106" s="119">
        <v>6</v>
      </c>
      <c r="BF106" s="119">
        <v>10</v>
      </c>
      <c r="BG106" s="119">
        <v>6</v>
      </c>
      <c r="BL106" s="65">
        <v>84</v>
      </c>
      <c r="BM106" s="119">
        <v>0</v>
      </c>
      <c r="BN106" s="119">
        <v>1</v>
      </c>
      <c r="BO106" s="119">
        <v>6</v>
      </c>
      <c r="BP106" s="119">
        <v>10</v>
      </c>
      <c r="BQ106" s="119">
        <v>6</v>
      </c>
      <c r="CB106" s="78" t="str">
        <f t="shared" si="78"/>
        <v>0 1 6 10 6</v>
      </c>
      <c r="CC106" s="78"/>
      <c r="CD106" s="78" t="str">
        <f t="shared" si="79"/>
        <v>0 1 6 10 6</v>
      </c>
      <c r="CE106" s="78"/>
      <c r="CF106" s="78"/>
      <c r="CG106" s="78"/>
      <c r="CH106" s="78"/>
      <c r="CI106" s="78"/>
      <c r="CJ106" s="81"/>
      <c r="CK106" s="81"/>
    </row>
    <row r="107" spans="10:89" x14ac:dyDescent="0.25">
      <c r="J107" s="38">
        <v>84</v>
      </c>
      <c r="K107" s="141" t="str">
        <f t="shared" si="68"/>
        <v>WILD</v>
      </c>
      <c r="L107" s="141" t="str">
        <f t="shared" si="69"/>
        <v>M1</v>
      </c>
      <c r="M107" s="141" t="str">
        <f t="shared" si="70"/>
        <v>K</v>
      </c>
      <c r="N107" s="141">
        <f t="shared" si="71"/>
        <v>9</v>
      </c>
      <c r="O107" s="141" t="str">
        <f t="shared" si="72"/>
        <v>K</v>
      </c>
      <c r="T107" s="113">
        <v>84</v>
      </c>
      <c r="U107" s="141" t="str">
        <f t="shared" si="73"/>
        <v>WILD</v>
      </c>
      <c r="V107" s="141" t="str">
        <f t="shared" si="74"/>
        <v>M1</v>
      </c>
      <c r="W107" s="141" t="str">
        <f t="shared" si="75"/>
        <v>K</v>
      </c>
      <c r="X107" s="141">
        <f t="shared" si="76"/>
        <v>9</v>
      </c>
      <c r="Y107" s="141" t="str">
        <f t="shared" si="77"/>
        <v>K</v>
      </c>
      <c r="BB107" s="65">
        <v>85</v>
      </c>
      <c r="BC107" s="119">
        <v>9</v>
      </c>
      <c r="BD107" s="119">
        <v>8</v>
      </c>
      <c r="BE107" s="119">
        <v>7</v>
      </c>
      <c r="BF107" s="119">
        <v>7</v>
      </c>
      <c r="BG107" s="119">
        <v>3</v>
      </c>
      <c r="BL107" s="65">
        <v>85</v>
      </c>
      <c r="BM107" s="119">
        <v>9</v>
      </c>
      <c r="BN107" s="119">
        <v>8</v>
      </c>
      <c r="BO107" s="119">
        <v>7</v>
      </c>
      <c r="BP107" s="119">
        <v>7</v>
      </c>
      <c r="BQ107" s="119">
        <v>3</v>
      </c>
      <c r="CB107" s="78" t="str">
        <f t="shared" si="78"/>
        <v>9 8 7 7 3</v>
      </c>
      <c r="CC107" s="78"/>
      <c r="CD107" s="78" t="str">
        <f t="shared" si="79"/>
        <v>9 8 7 7 3</v>
      </c>
      <c r="CE107" s="78"/>
      <c r="CF107" s="78"/>
      <c r="CG107" s="78"/>
      <c r="CH107" s="78"/>
      <c r="CI107" s="78"/>
      <c r="CJ107" s="81"/>
      <c r="CK107" s="81"/>
    </row>
    <row r="108" spans="10:89" x14ac:dyDescent="0.25">
      <c r="J108" s="38">
        <v>85</v>
      </c>
      <c r="K108" s="141">
        <f t="shared" si="68"/>
        <v>10</v>
      </c>
      <c r="L108" s="141" t="str">
        <f t="shared" si="69"/>
        <v>J</v>
      </c>
      <c r="M108" s="141" t="str">
        <f t="shared" si="70"/>
        <v>Q</v>
      </c>
      <c r="N108" s="141" t="str">
        <f t="shared" si="71"/>
        <v>Q</v>
      </c>
      <c r="O108" s="141" t="str">
        <f t="shared" si="72"/>
        <v>M3</v>
      </c>
      <c r="T108" s="113">
        <v>85</v>
      </c>
      <c r="U108" s="141">
        <f t="shared" si="73"/>
        <v>10</v>
      </c>
      <c r="V108" s="141" t="str">
        <f t="shared" si="74"/>
        <v>J</v>
      </c>
      <c r="W108" s="141" t="str">
        <f t="shared" si="75"/>
        <v>Q</v>
      </c>
      <c r="X108" s="141" t="str">
        <f t="shared" si="76"/>
        <v>Q</v>
      </c>
      <c r="Y108" s="141" t="str">
        <f t="shared" si="77"/>
        <v>M3</v>
      </c>
      <c r="BB108" s="65">
        <v>86</v>
      </c>
      <c r="BC108" s="119">
        <v>9</v>
      </c>
      <c r="BD108" s="119">
        <v>8</v>
      </c>
      <c r="BE108" s="119">
        <v>3</v>
      </c>
      <c r="BF108" s="119">
        <v>3</v>
      </c>
      <c r="BG108" s="119">
        <v>3</v>
      </c>
      <c r="BL108" s="65">
        <v>86</v>
      </c>
      <c r="BM108" s="119">
        <v>9</v>
      </c>
      <c r="BN108" s="119">
        <v>8</v>
      </c>
      <c r="BO108" s="119">
        <v>3</v>
      </c>
      <c r="BP108" s="119">
        <v>3</v>
      </c>
      <c r="BQ108" s="119">
        <v>3</v>
      </c>
      <c r="CB108" s="78" t="str">
        <f t="shared" si="78"/>
        <v>9 8 3 3 3</v>
      </c>
      <c r="CC108" s="78"/>
      <c r="CD108" s="78" t="str">
        <f t="shared" si="79"/>
        <v>9 8 3 3 3</v>
      </c>
      <c r="CE108" s="78"/>
      <c r="CF108" s="78"/>
      <c r="CG108" s="78"/>
      <c r="CH108" s="78"/>
      <c r="CI108" s="78"/>
      <c r="CJ108" s="81"/>
      <c r="CK108" s="81"/>
    </row>
    <row r="109" spans="10:89" x14ac:dyDescent="0.25">
      <c r="J109" s="38">
        <v>86</v>
      </c>
      <c r="K109" s="141">
        <f t="shared" si="68"/>
        <v>10</v>
      </c>
      <c r="L109" s="141" t="str">
        <f t="shared" si="69"/>
        <v>J</v>
      </c>
      <c r="M109" s="141" t="str">
        <f t="shared" si="70"/>
        <v>M3</v>
      </c>
      <c r="N109" s="141" t="str">
        <f t="shared" si="71"/>
        <v>M3</v>
      </c>
      <c r="O109" s="141" t="str">
        <f t="shared" si="72"/>
        <v>M3</v>
      </c>
      <c r="T109" s="113">
        <v>86</v>
      </c>
      <c r="U109" s="141">
        <f t="shared" si="73"/>
        <v>10</v>
      </c>
      <c r="V109" s="141" t="str">
        <f t="shared" si="74"/>
        <v>J</v>
      </c>
      <c r="W109" s="141" t="str">
        <f t="shared" si="75"/>
        <v>M3</v>
      </c>
      <c r="X109" s="141" t="str">
        <f t="shared" si="76"/>
        <v>M3</v>
      </c>
      <c r="Y109" s="141" t="str">
        <f t="shared" si="77"/>
        <v>M3</v>
      </c>
      <c r="BB109" s="65">
        <v>87</v>
      </c>
      <c r="BC109" s="119">
        <v>9</v>
      </c>
      <c r="BD109" s="119">
        <v>10</v>
      </c>
      <c r="BE109" s="119">
        <v>4</v>
      </c>
      <c r="BF109" s="119">
        <v>3</v>
      </c>
      <c r="BG109" s="119">
        <v>4</v>
      </c>
      <c r="BL109" s="65">
        <v>87</v>
      </c>
      <c r="BM109" s="119">
        <v>9</v>
      </c>
      <c r="BN109" s="119">
        <v>10</v>
      </c>
      <c r="BO109" s="119">
        <v>4</v>
      </c>
      <c r="BP109" s="119">
        <v>3</v>
      </c>
      <c r="BQ109" s="119">
        <v>4</v>
      </c>
      <c r="CB109" s="78" t="str">
        <f t="shared" si="78"/>
        <v>9 10 4 3 4</v>
      </c>
      <c r="CC109" s="78"/>
      <c r="CD109" s="78" t="str">
        <f t="shared" si="79"/>
        <v>9 10 4 3 4</v>
      </c>
      <c r="CE109" s="78"/>
      <c r="CF109" s="78"/>
      <c r="CG109" s="78"/>
      <c r="CH109" s="78"/>
      <c r="CI109" s="78"/>
      <c r="CJ109" s="81"/>
      <c r="CK109" s="81"/>
    </row>
    <row r="110" spans="10:89" x14ac:dyDescent="0.25">
      <c r="J110" s="38">
        <v>87</v>
      </c>
      <c r="K110" s="141">
        <f t="shared" si="68"/>
        <v>10</v>
      </c>
      <c r="L110" s="141">
        <f t="shared" si="69"/>
        <v>9</v>
      </c>
      <c r="M110" s="141" t="str">
        <f t="shared" si="70"/>
        <v>M4</v>
      </c>
      <c r="N110" s="141" t="str">
        <f t="shared" si="71"/>
        <v>M3</v>
      </c>
      <c r="O110" s="141" t="str">
        <f t="shared" si="72"/>
        <v>M4</v>
      </c>
      <c r="T110" s="113">
        <v>87</v>
      </c>
      <c r="U110" s="141">
        <f t="shared" si="73"/>
        <v>10</v>
      </c>
      <c r="V110" s="141">
        <f t="shared" si="74"/>
        <v>9</v>
      </c>
      <c r="W110" s="141" t="str">
        <f t="shared" si="75"/>
        <v>M4</v>
      </c>
      <c r="X110" s="141" t="str">
        <f t="shared" si="76"/>
        <v>M3</v>
      </c>
      <c r="Y110" s="141" t="str">
        <f t="shared" si="77"/>
        <v>M4</v>
      </c>
      <c r="BB110" s="65">
        <v>88</v>
      </c>
      <c r="BC110" s="119">
        <v>9</v>
      </c>
      <c r="BD110" s="119">
        <v>8</v>
      </c>
      <c r="BE110" s="119">
        <v>7</v>
      </c>
      <c r="BF110" s="119">
        <v>8</v>
      </c>
      <c r="BG110" s="119">
        <v>4</v>
      </c>
      <c r="BL110" s="65">
        <v>88</v>
      </c>
      <c r="BM110" s="119">
        <v>9</v>
      </c>
      <c r="BN110" s="119">
        <v>8</v>
      </c>
      <c r="BO110" s="119">
        <v>7</v>
      </c>
      <c r="BP110" s="119">
        <v>8</v>
      </c>
      <c r="BQ110" s="119">
        <v>4</v>
      </c>
      <c r="CB110" s="78" t="str">
        <f t="shared" si="78"/>
        <v>9 8 7 8 4</v>
      </c>
      <c r="CC110" s="78"/>
      <c r="CD110" s="78" t="str">
        <f t="shared" si="79"/>
        <v>9 8 7 8 4</v>
      </c>
      <c r="CE110" s="78"/>
      <c r="CF110" s="78"/>
      <c r="CG110" s="78"/>
      <c r="CH110" s="78"/>
      <c r="CI110" s="78"/>
      <c r="CJ110" s="81"/>
      <c r="CK110" s="81"/>
    </row>
    <row r="111" spans="10:89" x14ac:dyDescent="0.25">
      <c r="J111" s="38">
        <v>88</v>
      </c>
      <c r="K111" s="141">
        <f t="shared" si="68"/>
        <v>10</v>
      </c>
      <c r="L111" s="141" t="str">
        <f t="shared" si="69"/>
        <v>J</v>
      </c>
      <c r="M111" s="141" t="str">
        <f t="shared" si="70"/>
        <v>Q</v>
      </c>
      <c r="N111" s="141" t="str">
        <f t="shared" si="71"/>
        <v>J</v>
      </c>
      <c r="O111" s="141" t="str">
        <f t="shared" si="72"/>
        <v>M4</v>
      </c>
      <c r="T111" s="113">
        <v>88</v>
      </c>
      <c r="U111" s="141">
        <f t="shared" si="73"/>
        <v>10</v>
      </c>
      <c r="V111" s="141" t="str">
        <f t="shared" si="74"/>
        <v>J</v>
      </c>
      <c r="W111" s="141" t="str">
        <f t="shared" si="75"/>
        <v>Q</v>
      </c>
      <c r="X111" s="141" t="str">
        <f t="shared" si="76"/>
        <v>J</v>
      </c>
      <c r="Y111" s="141" t="str">
        <f t="shared" si="77"/>
        <v>M4</v>
      </c>
      <c r="BB111" s="65">
        <v>89</v>
      </c>
      <c r="BC111" s="119">
        <v>9</v>
      </c>
      <c r="BD111" s="119">
        <v>8</v>
      </c>
      <c r="BE111" s="119">
        <v>9</v>
      </c>
      <c r="BF111" s="119">
        <v>8</v>
      </c>
      <c r="BG111" s="119">
        <v>8</v>
      </c>
      <c r="BL111" s="65">
        <v>89</v>
      </c>
      <c r="BM111" s="119">
        <v>9</v>
      </c>
      <c r="BN111" s="119">
        <v>8</v>
      </c>
      <c r="BO111" s="119">
        <v>9</v>
      </c>
      <c r="BP111" s="119">
        <v>8</v>
      </c>
      <c r="BQ111" s="119">
        <v>5</v>
      </c>
      <c r="CB111" s="78" t="str">
        <f t="shared" si="78"/>
        <v>9 8 9 8 8</v>
      </c>
      <c r="CC111" s="78"/>
      <c r="CD111" s="78" t="str">
        <f t="shared" si="79"/>
        <v>9 8 9 8 5</v>
      </c>
      <c r="CE111" s="78"/>
      <c r="CF111" s="78"/>
      <c r="CG111" s="78"/>
      <c r="CH111" s="78"/>
      <c r="CI111" s="78"/>
      <c r="CJ111" s="81"/>
      <c r="CK111" s="81"/>
    </row>
    <row r="112" spans="10:89" x14ac:dyDescent="0.25">
      <c r="J112" s="38">
        <v>89</v>
      </c>
      <c r="K112" s="141">
        <f t="shared" si="68"/>
        <v>10</v>
      </c>
      <c r="L112" s="141" t="str">
        <f t="shared" si="69"/>
        <v>J</v>
      </c>
      <c r="M112" s="141">
        <f t="shared" si="70"/>
        <v>10</v>
      </c>
      <c r="N112" s="141" t="str">
        <f t="shared" si="71"/>
        <v>J</v>
      </c>
      <c r="O112" s="141" t="str">
        <f t="shared" si="72"/>
        <v>J</v>
      </c>
      <c r="T112" s="113">
        <v>89</v>
      </c>
      <c r="U112" s="141">
        <f t="shared" si="73"/>
        <v>10</v>
      </c>
      <c r="V112" s="141" t="str">
        <f t="shared" si="74"/>
        <v>J</v>
      </c>
      <c r="W112" s="141">
        <f t="shared" si="75"/>
        <v>10</v>
      </c>
      <c r="X112" s="141" t="str">
        <f t="shared" si="76"/>
        <v>J</v>
      </c>
      <c r="Y112" s="141" t="str">
        <f t="shared" si="77"/>
        <v>A</v>
      </c>
      <c r="BB112" s="65">
        <v>90</v>
      </c>
      <c r="BC112" s="119">
        <v>9</v>
      </c>
      <c r="BD112" s="119">
        <v>10</v>
      </c>
      <c r="BE112" s="119">
        <v>7</v>
      </c>
      <c r="BF112" s="119">
        <v>4</v>
      </c>
      <c r="BG112" s="119">
        <v>8</v>
      </c>
      <c r="BL112" s="65">
        <v>90</v>
      </c>
      <c r="BM112" s="119">
        <v>9</v>
      </c>
      <c r="BN112" s="119">
        <v>10</v>
      </c>
      <c r="BO112" s="119">
        <v>7</v>
      </c>
      <c r="BP112" s="119">
        <v>1</v>
      </c>
      <c r="BQ112" s="119">
        <v>8</v>
      </c>
      <c r="CB112" s="78" t="str">
        <f t="shared" si="78"/>
        <v>9 10 7 4 8</v>
      </c>
      <c r="CC112" s="78"/>
      <c r="CD112" s="78" t="str">
        <f t="shared" si="79"/>
        <v>9 10 7 1 8</v>
      </c>
      <c r="CE112" s="78"/>
      <c r="CF112" s="78"/>
      <c r="CG112" s="78"/>
      <c r="CH112" s="78"/>
      <c r="CI112" s="78"/>
      <c r="CJ112" s="81"/>
      <c r="CK112" s="81"/>
    </row>
    <row r="113" spans="10:89" x14ac:dyDescent="0.25">
      <c r="J113" s="38">
        <v>90</v>
      </c>
      <c r="K113" s="141">
        <f t="shared" si="68"/>
        <v>10</v>
      </c>
      <c r="L113" s="141">
        <f t="shared" si="69"/>
        <v>9</v>
      </c>
      <c r="M113" s="141" t="str">
        <f t="shared" si="70"/>
        <v>Q</v>
      </c>
      <c r="N113" s="141" t="str">
        <f t="shared" si="71"/>
        <v>M4</v>
      </c>
      <c r="O113" s="141" t="str">
        <f t="shared" si="72"/>
        <v>J</v>
      </c>
      <c r="T113" s="113">
        <v>90</v>
      </c>
      <c r="U113" s="141">
        <f t="shared" si="73"/>
        <v>10</v>
      </c>
      <c r="V113" s="141">
        <f t="shared" si="74"/>
        <v>9</v>
      </c>
      <c r="W113" s="141" t="str">
        <f t="shared" si="75"/>
        <v>Q</v>
      </c>
      <c r="X113" s="141" t="str">
        <f t="shared" si="76"/>
        <v>M1</v>
      </c>
      <c r="Y113" s="141" t="str">
        <f t="shared" si="77"/>
        <v>J</v>
      </c>
      <c r="BB113" s="65">
        <v>91</v>
      </c>
      <c r="BC113" s="119">
        <v>9</v>
      </c>
      <c r="BD113" s="119">
        <v>9</v>
      </c>
      <c r="BE113" s="119">
        <v>9</v>
      </c>
      <c r="BF113" s="119">
        <v>6</v>
      </c>
      <c r="BG113" s="119">
        <v>5</v>
      </c>
      <c r="BL113" s="65">
        <v>91</v>
      </c>
      <c r="BM113" s="119">
        <v>9</v>
      </c>
      <c r="BN113" s="119">
        <v>9</v>
      </c>
      <c r="BO113" s="119">
        <v>9</v>
      </c>
      <c r="BP113" s="119">
        <v>6</v>
      </c>
      <c r="BQ113" s="119">
        <v>5</v>
      </c>
      <c r="CB113" s="78" t="str">
        <f t="shared" si="78"/>
        <v>9 9 9 6 5</v>
      </c>
      <c r="CC113" s="78"/>
      <c r="CD113" s="78" t="str">
        <f t="shared" si="79"/>
        <v>9 9 9 6 5</v>
      </c>
      <c r="CE113" s="78"/>
      <c r="CF113" s="78"/>
      <c r="CG113" s="78"/>
      <c r="CH113" s="78"/>
      <c r="CI113" s="78"/>
      <c r="CJ113" s="81"/>
      <c r="CK113" s="81"/>
    </row>
    <row r="114" spans="10:89" x14ac:dyDescent="0.25">
      <c r="J114" s="38">
        <v>91</v>
      </c>
      <c r="K114" s="141">
        <f t="shared" si="68"/>
        <v>10</v>
      </c>
      <c r="L114" s="141">
        <f t="shared" si="69"/>
        <v>10</v>
      </c>
      <c r="M114" s="141">
        <f t="shared" si="70"/>
        <v>10</v>
      </c>
      <c r="N114" s="141" t="str">
        <f t="shared" si="71"/>
        <v>K</v>
      </c>
      <c r="O114" s="141" t="str">
        <f t="shared" si="72"/>
        <v>A</v>
      </c>
      <c r="T114" s="113">
        <v>91</v>
      </c>
      <c r="U114" s="141">
        <f t="shared" si="73"/>
        <v>10</v>
      </c>
      <c r="V114" s="141">
        <f t="shared" si="74"/>
        <v>10</v>
      </c>
      <c r="W114" s="141">
        <f t="shared" si="75"/>
        <v>10</v>
      </c>
      <c r="X114" s="141" t="str">
        <f t="shared" si="76"/>
        <v>K</v>
      </c>
      <c r="Y114" s="141" t="str">
        <f t="shared" si="77"/>
        <v>A</v>
      </c>
      <c r="BB114" s="65">
        <v>92</v>
      </c>
      <c r="BC114" s="119">
        <v>9</v>
      </c>
      <c r="BD114" s="119">
        <v>8</v>
      </c>
      <c r="BE114" s="119">
        <v>5</v>
      </c>
      <c r="BF114" s="119">
        <v>6</v>
      </c>
      <c r="BG114" s="119">
        <v>7</v>
      </c>
      <c r="BL114" s="65">
        <v>92</v>
      </c>
      <c r="BM114" s="119">
        <v>9</v>
      </c>
      <c r="BN114" s="119">
        <v>8</v>
      </c>
      <c r="BO114" s="119">
        <v>4</v>
      </c>
      <c r="BP114" s="119">
        <v>6</v>
      </c>
      <c r="BQ114" s="119">
        <v>7</v>
      </c>
      <c r="CB114" s="78" t="str">
        <f t="shared" si="78"/>
        <v>9 8 5 6 7</v>
      </c>
      <c r="CC114" s="78"/>
      <c r="CD114" s="78" t="str">
        <f t="shared" si="79"/>
        <v>9 8 4 6 7</v>
      </c>
      <c r="CE114" s="78"/>
      <c r="CF114" s="78"/>
      <c r="CG114" s="78"/>
      <c r="CH114" s="78"/>
      <c r="CI114" s="78"/>
      <c r="CJ114" s="81"/>
      <c r="CK114" s="81"/>
    </row>
    <row r="115" spans="10:89" x14ac:dyDescent="0.25">
      <c r="J115" s="38">
        <v>92</v>
      </c>
      <c r="K115" s="141">
        <f t="shared" si="68"/>
        <v>10</v>
      </c>
      <c r="L115" s="141" t="str">
        <f t="shared" si="69"/>
        <v>J</v>
      </c>
      <c r="M115" s="141" t="str">
        <f t="shared" si="70"/>
        <v>A</v>
      </c>
      <c r="N115" s="141" t="str">
        <f t="shared" si="71"/>
        <v>K</v>
      </c>
      <c r="O115" s="141" t="str">
        <f t="shared" si="72"/>
        <v>Q</v>
      </c>
      <c r="T115" s="113">
        <v>92</v>
      </c>
      <c r="U115" s="141">
        <f t="shared" si="73"/>
        <v>10</v>
      </c>
      <c r="V115" s="141" t="str">
        <f t="shared" si="74"/>
        <v>J</v>
      </c>
      <c r="W115" s="141" t="str">
        <f t="shared" si="75"/>
        <v>M4</v>
      </c>
      <c r="X115" s="141" t="str">
        <f t="shared" si="76"/>
        <v>K</v>
      </c>
      <c r="Y115" s="141" t="str">
        <f t="shared" si="77"/>
        <v>Q</v>
      </c>
      <c r="BB115" s="65">
        <v>93</v>
      </c>
      <c r="BC115" s="119">
        <v>9</v>
      </c>
      <c r="BD115" s="119">
        <v>9</v>
      </c>
      <c r="BE115" s="119">
        <v>7</v>
      </c>
      <c r="BF115" s="119">
        <v>7</v>
      </c>
      <c r="BG115" s="119">
        <v>10</v>
      </c>
      <c r="BL115" s="65">
        <v>93</v>
      </c>
      <c r="BM115" s="119">
        <v>9</v>
      </c>
      <c r="BN115" s="119">
        <v>9</v>
      </c>
      <c r="BO115" s="119">
        <v>7</v>
      </c>
      <c r="BP115" s="119">
        <v>7</v>
      </c>
      <c r="BQ115" s="119">
        <v>10</v>
      </c>
      <c r="CB115" s="78" t="str">
        <f t="shared" si="78"/>
        <v>9 9 7 7 10</v>
      </c>
      <c r="CC115" s="78"/>
      <c r="CD115" s="78" t="str">
        <f t="shared" si="79"/>
        <v>9 9 7 7 10</v>
      </c>
      <c r="CE115" s="78"/>
      <c r="CF115" s="78"/>
      <c r="CG115" s="78"/>
      <c r="CH115" s="78"/>
      <c r="CI115" s="78"/>
      <c r="CJ115" s="81"/>
      <c r="CK115" s="81"/>
    </row>
    <row r="116" spans="10:89" x14ac:dyDescent="0.25">
      <c r="J116" s="38">
        <v>93</v>
      </c>
      <c r="K116" s="141">
        <f t="shared" si="68"/>
        <v>10</v>
      </c>
      <c r="L116" s="141">
        <f t="shared" si="69"/>
        <v>10</v>
      </c>
      <c r="M116" s="141" t="str">
        <f t="shared" si="70"/>
        <v>Q</v>
      </c>
      <c r="N116" s="141" t="str">
        <f t="shared" si="71"/>
        <v>Q</v>
      </c>
      <c r="O116" s="141">
        <f t="shared" si="72"/>
        <v>9</v>
      </c>
      <c r="T116" s="113">
        <v>93</v>
      </c>
      <c r="U116" s="141">
        <f t="shared" si="73"/>
        <v>10</v>
      </c>
      <c r="V116" s="141">
        <f t="shared" si="74"/>
        <v>10</v>
      </c>
      <c r="W116" s="141" t="str">
        <f t="shared" si="75"/>
        <v>Q</v>
      </c>
      <c r="X116" s="141" t="str">
        <f t="shared" si="76"/>
        <v>Q</v>
      </c>
      <c r="Y116" s="141">
        <f t="shared" si="77"/>
        <v>9</v>
      </c>
      <c r="BB116" s="65">
        <v>94</v>
      </c>
      <c r="BC116" s="119">
        <v>9</v>
      </c>
      <c r="BD116" s="119">
        <v>9</v>
      </c>
      <c r="BE116" s="119">
        <v>2</v>
      </c>
      <c r="BF116" s="119">
        <v>5</v>
      </c>
      <c r="BG116" s="119">
        <v>6</v>
      </c>
      <c r="BL116" s="65">
        <v>94</v>
      </c>
      <c r="BM116" s="119">
        <v>9</v>
      </c>
      <c r="BN116" s="119">
        <v>9</v>
      </c>
      <c r="BO116" s="119">
        <v>2</v>
      </c>
      <c r="BP116" s="119">
        <v>5</v>
      </c>
      <c r="BQ116" s="119">
        <v>6</v>
      </c>
      <c r="CB116" s="78" t="str">
        <f t="shared" si="78"/>
        <v>9 9 2 5 6</v>
      </c>
      <c r="CC116" s="78"/>
      <c r="CD116" s="78" t="str">
        <f t="shared" si="79"/>
        <v>9 9 2 5 6</v>
      </c>
      <c r="CE116" s="78"/>
      <c r="CF116" s="78"/>
      <c r="CG116" s="78"/>
      <c r="CH116" s="78"/>
      <c r="CI116" s="78"/>
      <c r="CJ116" s="81"/>
      <c r="CK116" s="81"/>
    </row>
    <row r="117" spans="10:89" x14ac:dyDescent="0.25">
      <c r="J117" s="38">
        <v>94</v>
      </c>
      <c r="K117" s="141">
        <f t="shared" si="68"/>
        <v>10</v>
      </c>
      <c r="L117" s="141">
        <f t="shared" si="69"/>
        <v>10</v>
      </c>
      <c r="M117" s="141" t="str">
        <f t="shared" si="70"/>
        <v>M2</v>
      </c>
      <c r="N117" s="141" t="str">
        <f t="shared" si="71"/>
        <v>A</v>
      </c>
      <c r="O117" s="141" t="str">
        <f t="shared" si="72"/>
        <v>K</v>
      </c>
      <c r="T117" s="113">
        <v>94</v>
      </c>
      <c r="U117" s="141">
        <f t="shared" si="73"/>
        <v>10</v>
      </c>
      <c r="V117" s="141">
        <f t="shared" si="74"/>
        <v>10</v>
      </c>
      <c r="W117" s="141" t="str">
        <f t="shared" si="75"/>
        <v>M2</v>
      </c>
      <c r="X117" s="141" t="str">
        <f t="shared" si="76"/>
        <v>A</v>
      </c>
      <c r="Y117" s="141" t="str">
        <f t="shared" si="77"/>
        <v>K</v>
      </c>
      <c r="BB117" s="65">
        <v>95</v>
      </c>
      <c r="BC117" s="119">
        <v>9</v>
      </c>
      <c r="BD117" s="119">
        <v>9</v>
      </c>
      <c r="BE117" s="119">
        <v>6</v>
      </c>
      <c r="BF117" s="119">
        <v>8</v>
      </c>
      <c r="BG117" s="119">
        <v>8</v>
      </c>
      <c r="BL117" s="65">
        <v>95</v>
      </c>
      <c r="BM117" s="119">
        <v>9</v>
      </c>
      <c r="BN117" s="119">
        <v>9</v>
      </c>
      <c r="BO117" s="119">
        <v>6</v>
      </c>
      <c r="BP117" s="119">
        <v>8</v>
      </c>
      <c r="BQ117" s="119">
        <v>8</v>
      </c>
      <c r="CB117" s="78" t="str">
        <f t="shared" si="78"/>
        <v>9 9 6 8 8</v>
      </c>
      <c r="CC117" s="78"/>
      <c r="CD117" s="78" t="str">
        <f t="shared" si="79"/>
        <v>9 9 6 8 8</v>
      </c>
      <c r="CE117" s="78"/>
      <c r="CF117" s="78"/>
      <c r="CG117" s="78"/>
      <c r="CH117" s="78"/>
      <c r="CI117" s="78"/>
      <c r="CJ117" s="81"/>
      <c r="CK117" s="81"/>
    </row>
    <row r="118" spans="10:89" x14ac:dyDescent="0.25">
      <c r="J118" s="38">
        <v>95</v>
      </c>
      <c r="K118" s="141">
        <f t="shared" si="68"/>
        <v>10</v>
      </c>
      <c r="L118" s="141">
        <f t="shared" si="69"/>
        <v>10</v>
      </c>
      <c r="M118" s="141" t="str">
        <f t="shared" si="70"/>
        <v>K</v>
      </c>
      <c r="N118" s="141" t="str">
        <f t="shared" si="71"/>
        <v>J</v>
      </c>
      <c r="O118" s="141" t="str">
        <f t="shared" si="72"/>
        <v>J</v>
      </c>
      <c r="T118" s="113">
        <v>95</v>
      </c>
      <c r="U118" s="141">
        <f t="shared" si="73"/>
        <v>10</v>
      </c>
      <c r="V118" s="141">
        <f t="shared" si="74"/>
        <v>10</v>
      </c>
      <c r="W118" s="141" t="str">
        <f t="shared" si="75"/>
        <v>K</v>
      </c>
      <c r="X118" s="141" t="str">
        <f t="shared" si="76"/>
        <v>J</v>
      </c>
      <c r="Y118" s="141" t="str">
        <f t="shared" si="77"/>
        <v>J</v>
      </c>
      <c r="BB118" s="131">
        <v>96</v>
      </c>
      <c r="BC118" s="137">
        <v>9</v>
      </c>
      <c r="BD118" s="137">
        <v>9</v>
      </c>
      <c r="BE118" s="137">
        <v>8</v>
      </c>
      <c r="BF118" s="137">
        <v>8</v>
      </c>
      <c r="BG118" s="137">
        <v>8</v>
      </c>
      <c r="BL118" s="76">
        <v>96</v>
      </c>
      <c r="BM118" s="137">
        <v>9</v>
      </c>
      <c r="BN118" s="137">
        <v>9</v>
      </c>
      <c r="BO118" s="137">
        <v>8</v>
      </c>
      <c r="BP118" s="137">
        <v>8</v>
      </c>
      <c r="BQ118" s="137">
        <v>5</v>
      </c>
      <c r="CB118" s="78" t="str">
        <f t="shared" si="78"/>
        <v>9 9 8 8 8</v>
      </c>
      <c r="CC118" s="78"/>
      <c r="CD118" s="78" t="str">
        <f t="shared" si="79"/>
        <v>9 9 8 8 5</v>
      </c>
      <c r="CE118" s="78"/>
      <c r="CF118" s="78"/>
      <c r="CG118" s="78"/>
      <c r="CH118" s="78"/>
      <c r="CI118" s="78"/>
      <c r="CJ118" s="81"/>
      <c r="CK118" s="81"/>
    </row>
    <row r="119" spans="10:89" x14ac:dyDescent="0.25">
      <c r="J119" s="38">
        <v>96</v>
      </c>
      <c r="K119" s="141">
        <f t="shared" si="68"/>
        <v>10</v>
      </c>
      <c r="L119" s="141">
        <f t="shared" si="69"/>
        <v>10</v>
      </c>
      <c r="M119" s="141" t="str">
        <f t="shared" si="70"/>
        <v>J</v>
      </c>
      <c r="N119" s="141" t="str">
        <f t="shared" si="71"/>
        <v>J</v>
      </c>
      <c r="O119" s="141" t="str">
        <f t="shared" si="72"/>
        <v>J</v>
      </c>
      <c r="T119" s="113">
        <v>96</v>
      </c>
      <c r="U119" s="141">
        <f t="shared" si="73"/>
        <v>10</v>
      </c>
      <c r="V119" s="141">
        <f t="shared" si="74"/>
        <v>10</v>
      </c>
      <c r="W119" s="141" t="str">
        <f t="shared" si="75"/>
        <v>J</v>
      </c>
      <c r="X119" s="141" t="str">
        <f t="shared" si="76"/>
        <v>J</v>
      </c>
      <c r="Y119" s="141" t="str">
        <f t="shared" si="77"/>
        <v>A</v>
      </c>
      <c r="BB119" s="112"/>
      <c r="BC119" s="112"/>
      <c r="BD119" s="38"/>
      <c r="BE119" s="38"/>
      <c r="BF119" s="38"/>
      <c r="BG119" s="38"/>
      <c r="BL119" s="113"/>
      <c r="BM119" s="113"/>
      <c r="BN119" s="113"/>
      <c r="BO119" s="113"/>
      <c r="BP119" s="113"/>
      <c r="BQ119" s="113"/>
    </row>
    <row r="120" spans="10:89" x14ac:dyDescent="0.25">
      <c r="J120" s="73" t="s">
        <v>86</v>
      </c>
      <c r="K120" s="73">
        <f>K23</f>
        <v>9</v>
      </c>
      <c r="L120" s="73">
        <f>L23</f>
        <v>9</v>
      </c>
      <c r="M120" s="73">
        <f>M23</f>
        <v>9</v>
      </c>
      <c r="N120" s="73">
        <f>N23</f>
        <v>9</v>
      </c>
      <c r="O120" s="73" t="str">
        <f>O23</f>
        <v>M4</v>
      </c>
      <c r="T120" s="73" t="s">
        <v>86</v>
      </c>
      <c r="U120" s="73">
        <f>U23</f>
        <v>9</v>
      </c>
      <c r="V120" s="73">
        <f>V23</f>
        <v>9</v>
      </c>
      <c r="W120" s="73">
        <f>W23</f>
        <v>9</v>
      </c>
      <c r="X120" s="73" t="str">
        <f>X23</f>
        <v>WILD</v>
      </c>
      <c r="Y120" s="73" t="str">
        <f>Y23</f>
        <v>M4</v>
      </c>
      <c r="BB120" s="112"/>
      <c r="BC120" s="112"/>
      <c r="BD120" s="38"/>
      <c r="BE120" s="38"/>
      <c r="BF120" s="38"/>
      <c r="BG120" s="38"/>
      <c r="BL120" s="113"/>
      <c r="BM120" s="113"/>
      <c r="BN120" s="113"/>
      <c r="BO120" s="113"/>
      <c r="BP120" s="113"/>
      <c r="BQ120" s="113"/>
    </row>
    <row r="121" spans="10:89" x14ac:dyDescent="0.25">
      <c r="BD121" s="38"/>
      <c r="BE121" s="38"/>
      <c r="BF121" s="38"/>
      <c r="BN121" s="113"/>
      <c r="BO121" s="113"/>
      <c r="BP121" s="113"/>
    </row>
  </sheetData>
  <mergeCells count="37">
    <mergeCell ref="BS19:BT19"/>
    <mergeCell ref="B24:C24"/>
    <mergeCell ref="D24:H24"/>
    <mergeCell ref="K20:O20"/>
    <mergeCell ref="Q20:R20"/>
    <mergeCell ref="AI20:AJ20"/>
    <mergeCell ref="BC20:BG20"/>
    <mergeCell ref="J19:O19"/>
    <mergeCell ref="Q19:R19"/>
    <mergeCell ref="AH19:AJ19"/>
    <mergeCell ref="BB19:BG19"/>
    <mergeCell ref="BL19:BQ19"/>
    <mergeCell ref="BM20:BQ20"/>
    <mergeCell ref="AA19:AC19"/>
    <mergeCell ref="AB20:AC20"/>
    <mergeCell ref="AB21:AC21"/>
    <mergeCell ref="D40:H40"/>
    <mergeCell ref="Q55:R55"/>
    <mergeCell ref="BI78:BJ78"/>
    <mergeCell ref="BI19:BJ19"/>
    <mergeCell ref="AX20:AY20"/>
    <mergeCell ref="AU35:AY35"/>
    <mergeCell ref="AE55:AF55"/>
    <mergeCell ref="AU18:AZ18"/>
    <mergeCell ref="AU19:AY19"/>
    <mergeCell ref="B39:C39"/>
    <mergeCell ref="T19:Y19"/>
    <mergeCell ref="AE19:AF19"/>
    <mergeCell ref="U20:Y20"/>
    <mergeCell ref="AE20:AF20"/>
    <mergeCell ref="AL19:AM19"/>
    <mergeCell ref="AO19:AR19"/>
    <mergeCell ref="B43:C43"/>
    <mergeCell ref="D43:H43"/>
    <mergeCell ref="B58:C58"/>
    <mergeCell ref="D59:H59"/>
    <mergeCell ref="BS78:BT78"/>
  </mergeCells>
  <pageMargins left="0.7" right="0.7" top="0.75" bottom="0.75" header="0.3" footer="0.3"/>
  <pageSetup scale="25" orientation="portrait" horizontalDpi="4294967292" verticalDpi="4294967292" r:id="rId1"/>
  <colBreaks count="4" manualBreakCount="4">
    <brk id="18" max="120" man="1"/>
    <brk id="45" max="120" man="1"/>
    <brk id="52" max="120" man="1"/>
    <brk id="72" max="1048575"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95"/>
  <sheetViews>
    <sheetView topLeftCell="B9" zoomScale="115" zoomScaleNormal="115" zoomScaleSheetLayoutView="160" zoomScalePageLayoutView="85" workbookViewId="0">
      <selection activeCell="B38" sqref="B38:F91"/>
    </sheetView>
  </sheetViews>
  <sheetFormatPr defaultColWidth="8.85546875" defaultRowHeight="15" x14ac:dyDescent="0.25"/>
  <cols>
    <col min="1" max="1" width="4.7109375" customWidth="1"/>
    <col min="2" max="2" width="62" bestFit="1" customWidth="1"/>
    <col min="3" max="3" width="30.28515625" bestFit="1" customWidth="1"/>
    <col min="4" max="4" width="26.140625" customWidth="1"/>
    <col min="5" max="5" width="23.42578125" bestFit="1" customWidth="1"/>
    <col min="6" max="6" width="24.5703125" bestFit="1" customWidth="1"/>
    <col min="7" max="7" width="22.140625" bestFit="1" customWidth="1"/>
    <col min="8" max="9" width="12.7109375" customWidth="1"/>
    <col min="10" max="10" width="4.7109375" customWidth="1"/>
  </cols>
  <sheetData>
    <row r="1" spans="1:9" x14ac:dyDescent="0.25">
      <c r="A1" s="26"/>
      <c r="B1" s="26"/>
      <c r="C1" s="26"/>
      <c r="D1" s="26"/>
    </row>
    <row r="2" spans="1:9" ht="23.25" x14ac:dyDescent="0.25">
      <c r="A2" s="26"/>
      <c r="B2" s="34" t="s">
        <v>13</v>
      </c>
      <c r="C2" s="34"/>
      <c r="D2" s="34"/>
    </row>
    <row r="3" spans="1:9" x14ac:dyDescent="0.25">
      <c r="A3" s="26"/>
      <c r="B3" s="26"/>
      <c r="C3" s="26"/>
      <c r="D3" s="26"/>
    </row>
    <row r="4" spans="1:9" x14ac:dyDescent="0.25">
      <c r="A4" s="26"/>
      <c r="B4" s="406" t="s">
        <v>424</v>
      </c>
      <c r="C4" s="407"/>
      <c r="D4" s="407"/>
      <c r="E4" s="407"/>
      <c r="F4" s="407"/>
      <c r="G4" s="407"/>
      <c r="H4" s="407"/>
      <c r="I4" s="407"/>
    </row>
    <row r="5" spans="1:9" x14ac:dyDescent="0.25">
      <c r="A5" s="26"/>
      <c r="B5" s="39"/>
      <c r="C5" s="39"/>
      <c r="D5" s="39"/>
      <c r="E5" s="35"/>
      <c r="F5" s="35"/>
      <c r="G5" s="35"/>
      <c r="H5" s="35"/>
    </row>
    <row r="6" spans="1:9" x14ac:dyDescent="0.25">
      <c r="A6" s="26"/>
      <c r="B6" t="s">
        <v>22</v>
      </c>
    </row>
    <row r="7" spans="1:9" x14ac:dyDescent="0.25">
      <c r="A7" s="26"/>
      <c r="B7" s="3" t="s">
        <v>23</v>
      </c>
      <c r="C7" s="3"/>
      <c r="D7" s="3"/>
      <c r="E7" s="3"/>
      <c r="F7" s="3"/>
      <c r="G7" s="3"/>
      <c r="H7" s="3"/>
      <c r="I7" s="3"/>
    </row>
    <row r="8" spans="1:9" x14ac:dyDescent="0.25">
      <c r="A8" s="26"/>
      <c r="B8" s="5" t="s">
        <v>24</v>
      </c>
      <c r="C8" s="5"/>
      <c r="D8" s="5"/>
      <c r="E8" s="5"/>
      <c r="F8" s="5"/>
      <c r="G8" s="5"/>
      <c r="H8" s="5"/>
      <c r="I8" s="5"/>
    </row>
    <row r="9" spans="1:9" x14ac:dyDescent="0.25">
      <c r="A9" s="26"/>
    </row>
    <row r="10" spans="1:9" x14ac:dyDescent="0.25">
      <c r="A10" s="26"/>
      <c r="B10" s="45" t="s">
        <v>25</v>
      </c>
      <c r="C10" s="408" t="s">
        <v>253</v>
      </c>
      <c r="D10" s="408"/>
    </row>
    <row r="11" spans="1:9" x14ac:dyDescent="0.25">
      <c r="A11" s="26"/>
      <c r="B11" s="45" t="s">
        <v>26</v>
      </c>
      <c r="C11" s="408" t="s">
        <v>565</v>
      </c>
      <c r="D11" s="408"/>
    </row>
    <row r="12" spans="1:9" x14ac:dyDescent="0.25">
      <c r="A12" s="26"/>
      <c r="B12" s="45" t="s">
        <v>27</v>
      </c>
      <c r="C12" s="399" t="s">
        <v>425</v>
      </c>
      <c r="D12" s="399"/>
    </row>
    <row r="13" spans="1:9" x14ac:dyDescent="0.25">
      <c r="A13" s="26"/>
      <c r="B13" s="45" t="s">
        <v>189</v>
      </c>
      <c r="C13" s="399" t="s">
        <v>252</v>
      </c>
      <c r="D13" s="399"/>
    </row>
    <row r="14" spans="1:9" x14ac:dyDescent="0.25">
      <c r="A14" s="26"/>
      <c r="B14" s="45"/>
      <c r="C14" s="271"/>
      <c r="D14" s="271"/>
    </row>
    <row r="15" spans="1:9" x14ac:dyDescent="0.25">
      <c r="A15" s="26"/>
      <c r="B15" s="45" t="s">
        <v>541</v>
      </c>
      <c r="C15" s="236">
        <f>SimOut!C198</f>
        <v>10000000000</v>
      </c>
      <c r="D15" s="271"/>
    </row>
    <row r="16" spans="1:9" x14ac:dyDescent="0.25">
      <c r="A16" s="26"/>
      <c r="B16" s="45" t="s">
        <v>619</v>
      </c>
      <c r="C16" s="236">
        <f>SimOut!C207</f>
        <v>500000000000</v>
      </c>
      <c r="D16" s="271"/>
    </row>
    <row r="17" spans="1:9" x14ac:dyDescent="0.25">
      <c r="A17" s="26"/>
      <c r="B17" s="45"/>
      <c r="C17" s="178"/>
      <c r="D17" s="178"/>
    </row>
    <row r="18" spans="1:9" x14ac:dyDescent="0.25">
      <c r="A18" s="26"/>
      <c r="B18" s="38" t="s">
        <v>28</v>
      </c>
      <c r="C18" s="179"/>
      <c r="D18" s="179"/>
    </row>
    <row r="19" spans="1:9" x14ac:dyDescent="0.25">
      <c r="A19" s="26"/>
      <c r="B19" s="2" t="s">
        <v>29</v>
      </c>
      <c r="C19" s="182"/>
      <c r="D19" s="182"/>
      <c r="E19" s="2" t="str">
        <f>"RTP BEFORE MULTIPLIERS"</f>
        <v>RTP BEFORE MULTIPLIERS</v>
      </c>
      <c r="F19" s="317" t="str">
        <f>"RTP AFTER MULTIPLIERS"</f>
        <v>RTP AFTER MULTIPLIERS</v>
      </c>
      <c r="G19" s="317" t="s">
        <v>631</v>
      </c>
      <c r="H19" s="2" t="str">
        <f>'Base(Manual)'!E24</f>
        <v>Hit Rate</v>
      </c>
    </row>
    <row r="20" spans="1:9" x14ac:dyDescent="0.25">
      <c r="A20" s="26"/>
      <c r="B20" s="405" t="s">
        <v>426</v>
      </c>
      <c r="C20" s="405" t="s">
        <v>444</v>
      </c>
      <c r="D20" s="179" t="s">
        <v>128</v>
      </c>
      <c r="E20" s="223">
        <f>'Base(Sim)'!D24</f>
        <v>0.33185913589199995</v>
      </c>
      <c r="F20" s="188">
        <f>SimOut!C218</f>
        <v>0.3318733197</v>
      </c>
      <c r="G20" s="188">
        <f>E20-F20</f>
        <v>-1.4183808000056697E-5</v>
      </c>
      <c r="H20" s="224">
        <f>'Base(Sim)'!E24</f>
        <v>4.7653480009999992E-2</v>
      </c>
    </row>
    <row r="21" spans="1:9" x14ac:dyDescent="0.25">
      <c r="A21" s="26"/>
      <c r="B21" s="384"/>
      <c r="C21" s="403"/>
      <c r="D21" s="179" t="s">
        <v>129</v>
      </c>
      <c r="E21" s="223">
        <f>'Base(Sim)'!D25</f>
        <v>1.1484707E-3</v>
      </c>
      <c r="F21" s="188">
        <f>SimOut!C219</f>
        <v>1.1486057E-3</v>
      </c>
      <c r="G21" s="188">
        <f t="shared" ref="G21:G27" si="0">E21-F21</f>
        <v>-1.3500000000006562E-7</v>
      </c>
      <c r="H21" s="224">
        <f>'Base(Sim)'!E25</f>
        <v>1.0487654E-3</v>
      </c>
    </row>
    <row r="22" spans="1:9" x14ac:dyDescent="0.25">
      <c r="A22" s="26"/>
      <c r="B22" s="384" t="s">
        <v>427</v>
      </c>
      <c r="C22" s="403"/>
      <c r="D22" s="179" t="s">
        <v>128</v>
      </c>
      <c r="E22" s="223">
        <f>'Free(Sim)'!D24</f>
        <v>8.0876792140000004E-3</v>
      </c>
      <c r="F22" s="188">
        <f>SimOut!C220</f>
        <v>8.1145027420000005E-3</v>
      </c>
      <c r="G22" s="188">
        <f t="shared" si="0"/>
        <v>-2.6823528000000096E-5</v>
      </c>
      <c r="H22" s="224">
        <f>'Free(Sim)'!E24</f>
        <v>6.6867366300000008E-2</v>
      </c>
    </row>
    <row r="23" spans="1:9" x14ac:dyDescent="0.25">
      <c r="A23" s="26"/>
      <c r="B23" s="384"/>
      <c r="C23" s="403"/>
      <c r="D23" s="365" t="s">
        <v>129</v>
      </c>
      <c r="E23" s="366">
        <f>'Free(Sim)'!D25</f>
        <v>1.1484707E-3</v>
      </c>
      <c r="F23" s="367">
        <f>SimOut!C221</f>
        <v>5.3739300000000002E-5</v>
      </c>
      <c r="G23" s="367">
        <f t="shared" si="0"/>
        <v>1.0947314E-3</v>
      </c>
      <c r="H23" s="368">
        <f>'Free(Sim)'!E25</f>
        <v>1.0487654E-3</v>
      </c>
    </row>
    <row r="24" spans="1:9" x14ac:dyDescent="0.25">
      <c r="A24" s="26"/>
      <c r="B24" s="212" t="s">
        <v>55</v>
      </c>
      <c r="C24" s="403"/>
      <c r="D24" s="179" t="s">
        <v>522</v>
      </c>
      <c r="E24" s="262">
        <v>0</v>
      </c>
      <c r="F24" s="188">
        <v>0</v>
      </c>
      <c r="G24" s="188">
        <f t="shared" si="0"/>
        <v>0</v>
      </c>
      <c r="H24" s="224">
        <f>SimOut!C424</f>
        <v>0</v>
      </c>
    </row>
    <row r="25" spans="1:9" x14ac:dyDescent="0.25">
      <c r="A25" s="26"/>
      <c r="B25" s="403" t="s">
        <v>428</v>
      </c>
      <c r="C25" s="403"/>
      <c r="D25" s="217" t="s">
        <v>428</v>
      </c>
      <c r="E25" s="262">
        <f>Progressive!H24</f>
        <v>5.1114125000000007E-3</v>
      </c>
      <c r="F25" s="188">
        <f>SimOut!C223</f>
        <v>5.1114124999999998E-3</v>
      </c>
      <c r="G25" s="188">
        <f t="shared" si="0"/>
        <v>0</v>
      </c>
      <c r="H25" s="224">
        <f>H24*SUM(Dice!N11:N14)</f>
        <v>0</v>
      </c>
    </row>
    <row r="26" spans="1:9" x14ac:dyDescent="0.25">
      <c r="A26" s="26"/>
      <c r="B26" s="404"/>
      <c r="C26" s="404"/>
      <c r="D26" s="33" t="s">
        <v>523</v>
      </c>
      <c r="E26" s="358">
        <f>Match!J30</f>
        <v>1.9913424999999994E-3</v>
      </c>
      <c r="F26" s="189">
        <f>SimOut!C222</f>
        <v>1.9913424999999998E-3</v>
      </c>
      <c r="G26" s="189">
        <f t="shared" si="0"/>
        <v>0</v>
      </c>
      <c r="H26" s="225">
        <f>H24*Dice!N15</f>
        <v>0</v>
      </c>
    </row>
    <row r="27" spans="1:9" x14ac:dyDescent="0.25">
      <c r="B27" s="38" t="s">
        <v>429</v>
      </c>
      <c r="C27" s="179"/>
      <c r="D27" s="179"/>
      <c r="E27" s="223">
        <f>SUM(E20:E26)</f>
        <v>0.34934651150599999</v>
      </c>
      <c r="F27" s="188">
        <f>SimOut!C224</f>
        <v>0.34318151000000002</v>
      </c>
      <c r="G27" s="188">
        <f t="shared" si="0"/>
        <v>6.1650015059999674E-3</v>
      </c>
      <c r="H27" s="224">
        <f>SUM(H20:H26)</f>
        <v>0.11661837710999999</v>
      </c>
    </row>
    <row r="28" spans="1:9" x14ac:dyDescent="0.25">
      <c r="A28" s="26"/>
    </row>
    <row r="29" spans="1:9" x14ac:dyDescent="0.25">
      <c r="A29" s="26"/>
      <c r="B29" s="5" t="s">
        <v>30</v>
      </c>
      <c r="C29" s="5"/>
      <c r="D29" s="7"/>
      <c r="E29" s="7"/>
      <c r="F29" s="190"/>
      <c r="G29" s="7"/>
      <c r="H29" s="7"/>
      <c r="I29" s="7"/>
    </row>
    <row r="30" spans="1:9" x14ac:dyDescent="0.25">
      <c r="A30" s="26"/>
      <c r="B30" s="45" t="s">
        <v>31</v>
      </c>
      <c r="C30" s="49"/>
      <c r="D30" s="123"/>
      <c r="E30" s="7"/>
      <c r="F30" s="7"/>
      <c r="G30" s="7"/>
      <c r="H30" s="7"/>
      <c r="I30" s="7"/>
    </row>
    <row r="31" spans="1:9" x14ac:dyDescent="0.25">
      <c r="A31" s="26"/>
      <c r="B31" s="50" t="s">
        <v>32</v>
      </c>
      <c r="C31" s="51"/>
      <c r="E31" s="7"/>
      <c r="F31" s="7"/>
      <c r="G31" s="7"/>
      <c r="H31" s="7"/>
      <c r="I31" s="7"/>
    </row>
    <row r="32" spans="1:9" x14ac:dyDescent="0.25">
      <c r="A32" s="26"/>
      <c r="B32" s="52" t="s">
        <v>33</v>
      </c>
      <c r="C32" s="53"/>
      <c r="D32" s="191"/>
      <c r="E32" s="7"/>
      <c r="F32" s="7"/>
      <c r="G32" s="7"/>
      <c r="H32" s="7"/>
      <c r="I32" s="7"/>
    </row>
    <row r="33" spans="1:9" x14ac:dyDescent="0.25">
      <c r="A33" s="26"/>
      <c r="B33" s="54" t="s">
        <v>34</v>
      </c>
      <c r="C33" s="55"/>
      <c r="D33" s="191"/>
      <c r="E33" s="7"/>
      <c r="F33" s="7"/>
      <c r="G33" s="7"/>
      <c r="H33" s="7"/>
      <c r="I33" s="7"/>
    </row>
    <row r="34" spans="1:9" x14ac:dyDescent="0.25">
      <c r="A34" s="26"/>
    </row>
    <row r="35" spans="1:9" x14ac:dyDescent="0.25">
      <c r="A35" s="26"/>
    </row>
    <row r="36" spans="1:9" x14ac:dyDescent="0.25">
      <c r="A36" s="26"/>
    </row>
    <row r="37" spans="1:9" x14ac:dyDescent="0.25">
      <c r="A37" s="26"/>
    </row>
    <row r="41" spans="1:9" x14ac:dyDescent="0.25">
      <c r="B41" t="str">
        <f>SimOut!B239</f>
        <v xml:space="preserve">        FG Cap Reached Frequency: </v>
      </c>
    </row>
    <row r="42" spans="1:9" x14ac:dyDescent="0.25">
      <c r="B42" s="267">
        <f>SimOut!B240</f>
        <v>0</v>
      </c>
      <c r="C42" s="267">
        <f>SimOut!C240</f>
        <v>0</v>
      </c>
      <c r="D42" s="45" t="s">
        <v>521</v>
      </c>
    </row>
    <row r="43" spans="1:9" x14ac:dyDescent="0.25">
      <c r="B43" s="267" t="str">
        <f>SimOut!B241</f>
        <v xml:space="preserve">  Total Game Award Cap Frequency: </v>
      </c>
      <c r="C43" s="267">
        <f>SimOut!C241</f>
        <v>0</v>
      </c>
      <c r="D43" s="246">
        <f>'Free(Sim)'!D28</f>
        <v>20.899503358901811</v>
      </c>
    </row>
    <row r="44" spans="1:9" x14ac:dyDescent="0.25">
      <c r="B44" s="267">
        <f>SimOut!B242</f>
        <v>0</v>
      </c>
      <c r="C44" s="267">
        <f>SimOut!C242</f>
        <v>0</v>
      </c>
      <c r="D44" s="272">
        <f>SUMPRODUCT(B43:B50,C43:C50)/C15</f>
        <v>0</v>
      </c>
    </row>
    <row r="45" spans="1:9" x14ac:dyDescent="0.25">
      <c r="B45" s="267">
        <f>SimOut!B243</f>
        <v>0</v>
      </c>
      <c r="C45" s="267">
        <f>SimOut!C243</f>
        <v>0</v>
      </c>
    </row>
    <row r="46" spans="1:9" x14ac:dyDescent="0.25">
      <c r="B46" s="267">
        <f>SimOut!B244</f>
        <v>0</v>
      </c>
      <c r="C46" s="267">
        <f>SimOut!C244</f>
        <v>0</v>
      </c>
    </row>
    <row r="47" spans="1:9" x14ac:dyDescent="0.25">
      <c r="B47" s="267">
        <f>SimOut!B245</f>
        <v>0</v>
      </c>
      <c r="C47" s="267">
        <f>SimOut!C245</f>
        <v>0</v>
      </c>
    </row>
    <row r="48" spans="1:9" x14ac:dyDescent="0.25">
      <c r="B48" s="267">
        <f>SimOut!B246</f>
        <v>0</v>
      </c>
      <c r="C48" s="267">
        <f>SimOut!C246</f>
        <v>0</v>
      </c>
    </row>
    <row r="49" spans="2:4" x14ac:dyDescent="0.25">
      <c r="B49" s="272">
        <f>SimOut!B247</f>
        <v>0</v>
      </c>
      <c r="C49" s="272">
        <f>SimOut!C247</f>
        <v>0</v>
      </c>
    </row>
    <row r="50" spans="2:4" x14ac:dyDescent="0.25">
      <c r="B50" s="272">
        <f>SimOut!B248</f>
        <v>0</v>
      </c>
      <c r="C50" s="272">
        <f>SimOut!C248</f>
        <v>0</v>
      </c>
    </row>
    <row r="51" spans="2:4" x14ac:dyDescent="0.25">
      <c r="B51" s="272"/>
      <c r="C51" s="272"/>
    </row>
    <row r="52" spans="2:4" x14ac:dyDescent="0.25">
      <c r="B52" s="272"/>
      <c r="C52" s="272"/>
    </row>
    <row r="53" spans="2:4" x14ac:dyDescent="0.25">
      <c r="B53" s="272"/>
      <c r="C53" s="272"/>
    </row>
    <row r="54" spans="2:4" x14ac:dyDescent="0.25">
      <c r="B54" s="272">
        <f>SimOut!B252</f>
        <v>0</v>
      </c>
      <c r="C54" s="272"/>
      <c r="D54" t="s">
        <v>546</v>
      </c>
    </row>
    <row r="55" spans="2:4" x14ac:dyDescent="0.25">
      <c r="B55" s="272">
        <f>SimOut!B253</f>
        <v>0</v>
      </c>
      <c r="C55" s="272">
        <f>SimOut!C253</f>
        <v>0</v>
      </c>
      <c r="D55" s="272">
        <f>SUMPRODUCT(B55:B60,C55:C60)/C$15</f>
        <v>0</v>
      </c>
    </row>
    <row r="56" spans="2:4" x14ac:dyDescent="0.25">
      <c r="B56" s="272">
        <f>SimOut!B254</f>
        <v>0</v>
      </c>
      <c r="C56" s="272">
        <f>SimOut!C254</f>
        <v>0</v>
      </c>
    </row>
    <row r="57" spans="2:4" x14ac:dyDescent="0.25">
      <c r="B57" s="272">
        <f>SimOut!B255</f>
        <v>0</v>
      </c>
      <c r="C57" s="272">
        <f>SimOut!C255</f>
        <v>0</v>
      </c>
    </row>
    <row r="58" spans="2:4" x14ac:dyDescent="0.25">
      <c r="B58" s="272">
        <f>SimOut!B256</f>
        <v>0</v>
      </c>
      <c r="C58" s="272">
        <f>SimOut!C256</f>
        <v>0</v>
      </c>
    </row>
    <row r="59" spans="2:4" x14ac:dyDescent="0.25">
      <c r="B59" s="272">
        <f>SimOut!B257</f>
        <v>0</v>
      </c>
      <c r="C59" s="272">
        <f>SimOut!C257</f>
        <v>0</v>
      </c>
    </row>
    <row r="60" spans="2:4" x14ac:dyDescent="0.25">
      <c r="B60" s="272">
        <f>SimOut!B258</f>
        <v>0</v>
      </c>
      <c r="C60" s="272">
        <f>SimOut!C258</f>
        <v>0</v>
      </c>
    </row>
    <row r="61" spans="2:4" x14ac:dyDescent="0.25">
      <c r="B61" s="272"/>
      <c r="C61" s="272"/>
    </row>
    <row r="62" spans="2:4" x14ac:dyDescent="0.25">
      <c r="B62" s="272"/>
      <c r="C62" s="272"/>
    </row>
    <row r="63" spans="2:4" x14ac:dyDescent="0.25">
      <c r="B63" s="272">
        <f>SimOut!B261</f>
        <v>0</v>
      </c>
      <c r="C63" s="272"/>
      <c r="D63" t="s">
        <v>546</v>
      </c>
    </row>
    <row r="64" spans="2:4" x14ac:dyDescent="0.25">
      <c r="B64" s="272">
        <f>SimOut!B262</f>
        <v>0</v>
      </c>
      <c r="C64" s="272">
        <f>SimOut!C262</f>
        <v>0</v>
      </c>
      <c r="D64" s="272">
        <f>SUMPRODUCT(B64:B69,C64:C69)/C$15</f>
        <v>0</v>
      </c>
    </row>
    <row r="65" spans="2:3" x14ac:dyDescent="0.25">
      <c r="B65" s="272">
        <f>SimOut!B263</f>
        <v>0</v>
      </c>
      <c r="C65" s="272">
        <f>SimOut!C263</f>
        <v>0</v>
      </c>
    </row>
    <row r="66" spans="2:3" x14ac:dyDescent="0.25">
      <c r="B66" s="272">
        <f>SimOut!B264</f>
        <v>0</v>
      </c>
      <c r="C66" s="272">
        <f>SimOut!C264</f>
        <v>0</v>
      </c>
    </row>
    <row r="67" spans="2:3" x14ac:dyDescent="0.25">
      <c r="B67" s="272">
        <f>SimOut!B265</f>
        <v>0</v>
      </c>
      <c r="C67" s="272">
        <f>SimOut!C265</f>
        <v>0</v>
      </c>
    </row>
    <row r="68" spans="2:3" x14ac:dyDescent="0.25">
      <c r="B68" s="272">
        <f>SimOut!B266</f>
        <v>0</v>
      </c>
      <c r="C68" s="272">
        <f>SimOut!C266</f>
        <v>0</v>
      </c>
    </row>
    <row r="69" spans="2:3" x14ac:dyDescent="0.25">
      <c r="B69" s="272">
        <f>SimOut!B267</f>
        <v>0</v>
      </c>
      <c r="C69" s="272">
        <f>SimOut!C267</f>
        <v>0</v>
      </c>
    </row>
    <row r="70" spans="2:3" x14ac:dyDescent="0.25">
      <c r="B70" s="272"/>
      <c r="C70" s="272"/>
    </row>
    <row r="71" spans="2:3" x14ac:dyDescent="0.25">
      <c r="B71" s="272"/>
      <c r="C71" s="272"/>
    </row>
    <row r="72" spans="2:3" x14ac:dyDescent="0.25">
      <c r="B72" s="272"/>
      <c r="C72" s="272"/>
    </row>
    <row r="73" spans="2:3" x14ac:dyDescent="0.25">
      <c r="B73" s="272"/>
      <c r="C73" s="272"/>
    </row>
    <row r="74" spans="2:3" x14ac:dyDescent="0.25">
      <c r="B74" s="272"/>
      <c r="C74" s="272"/>
    </row>
    <row r="75" spans="2:3" x14ac:dyDescent="0.25">
      <c r="B75" s="272"/>
      <c r="C75" s="272"/>
    </row>
    <row r="76" spans="2:3" x14ac:dyDescent="0.25">
      <c r="B76" s="272"/>
      <c r="C76" s="272"/>
    </row>
    <row r="77" spans="2:3" x14ac:dyDescent="0.25">
      <c r="B77" s="272"/>
      <c r="C77" s="272"/>
    </row>
    <row r="78" spans="2:3" x14ac:dyDescent="0.25">
      <c r="B78" s="272"/>
      <c r="C78" s="272"/>
    </row>
    <row r="79" spans="2:3" x14ac:dyDescent="0.25">
      <c r="B79" s="272"/>
      <c r="C79" s="272"/>
    </row>
    <row r="80" spans="2:3" x14ac:dyDescent="0.25">
      <c r="B80" s="272"/>
      <c r="C80" s="272"/>
    </row>
    <row r="81" spans="2:3" x14ac:dyDescent="0.25">
      <c r="B81" s="272"/>
      <c r="C81" s="272"/>
    </row>
    <row r="82" spans="2:3" x14ac:dyDescent="0.25">
      <c r="B82" s="272"/>
      <c r="C82" s="272"/>
    </row>
    <row r="83" spans="2:3" x14ac:dyDescent="0.25">
      <c r="B83" s="272"/>
      <c r="C83" s="272"/>
    </row>
    <row r="84" spans="2:3" x14ac:dyDescent="0.25">
      <c r="B84" s="272"/>
      <c r="C84" s="272"/>
    </row>
    <row r="85" spans="2:3" x14ac:dyDescent="0.25">
      <c r="B85" s="272"/>
      <c r="C85" s="272"/>
    </row>
    <row r="86" spans="2:3" x14ac:dyDescent="0.25">
      <c r="B86" s="272"/>
      <c r="C86" s="272"/>
    </row>
    <row r="87" spans="2:3" x14ac:dyDescent="0.25">
      <c r="B87" s="272"/>
      <c r="C87" s="272"/>
    </row>
    <row r="88" spans="2:3" x14ac:dyDescent="0.25">
      <c r="B88" s="272"/>
      <c r="C88" s="272"/>
    </row>
    <row r="89" spans="2:3" x14ac:dyDescent="0.25">
      <c r="B89" s="272"/>
      <c r="C89" s="272"/>
    </row>
    <row r="90" spans="2:3" x14ac:dyDescent="0.25">
      <c r="B90" s="272"/>
      <c r="C90" s="272"/>
    </row>
    <row r="91" spans="2:3" x14ac:dyDescent="0.25">
      <c r="B91" s="272"/>
      <c r="C91" s="272"/>
    </row>
    <row r="92" spans="2:3" x14ac:dyDescent="0.25">
      <c r="B92" s="272"/>
      <c r="C92" s="272"/>
    </row>
    <row r="93" spans="2:3" x14ac:dyDescent="0.25">
      <c r="B93" s="272"/>
      <c r="C93" s="272"/>
    </row>
    <row r="94" spans="2:3" x14ac:dyDescent="0.25">
      <c r="B94" s="272"/>
      <c r="C94" s="272"/>
    </row>
    <row r="95" spans="2:3" x14ac:dyDescent="0.25">
      <c r="B95" s="272"/>
      <c r="C95" s="272"/>
    </row>
  </sheetData>
  <mergeCells count="9">
    <mergeCell ref="B25:B26"/>
    <mergeCell ref="C20:C26"/>
    <mergeCell ref="B20:B21"/>
    <mergeCell ref="B22:B23"/>
    <mergeCell ref="B4:I4"/>
    <mergeCell ref="C13:D13"/>
    <mergeCell ref="C10:D10"/>
    <mergeCell ref="C11:D11"/>
    <mergeCell ref="C12:D12"/>
  </mergeCells>
  <pageMargins left="0.7" right="0.7" top="0.75" bottom="0.75" header="0.3" footer="0.3"/>
  <pageSetup scale="43"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AE94"/>
  <sheetViews>
    <sheetView view="pageBreakPreview" zoomScale="85" zoomScaleNormal="85" zoomScaleSheetLayoutView="85" zoomScalePageLayoutView="55" workbookViewId="0"/>
  </sheetViews>
  <sheetFormatPr defaultColWidth="8.85546875" defaultRowHeight="15" x14ac:dyDescent="0.25"/>
  <cols>
    <col min="1" max="1" width="4.7109375" customWidth="1"/>
    <col min="2" max="2" width="18.7109375" customWidth="1"/>
    <col min="3" max="3" width="34.28515625" customWidth="1"/>
    <col min="4" max="4" width="27.28515625" bestFit="1" customWidth="1"/>
    <col min="5" max="5" width="13.7109375" customWidth="1"/>
    <col min="6" max="6" width="10.5703125" customWidth="1"/>
    <col min="7" max="7" width="13.28515625" customWidth="1"/>
    <col min="8" max="8" width="14.42578125" bestFit="1" customWidth="1"/>
    <col min="9" max="10" width="13.5703125" customWidth="1"/>
    <col min="11" max="11" width="4.28515625" customWidth="1"/>
    <col min="12" max="12" width="20.7109375" customWidth="1"/>
    <col min="13" max="17" width="10.5703125" customWidth="1"/>
    <col min="18" max="22" width="8.85546875" customWidth="1"/>
    <col min="23" max="23" width="15.42578125" customWidth="1"/>
    <col min="24" max="24" width="11.5703125" customWidth="1"/>
    <col min="25" max="25" width="19.140625" bestFit="1" customWidth="1"/>
    <col min="26" max="26" width="21" customWidth="1"/>
    <col min="27" max="27" width="16.42578125" bestFit="1" customWidth="1"/>
    <col min="28" max="28" width="16.7109375" bestFit="1" customWidth="1"/>
    <col min="29" max="29" width="4.85546875" customWidth="1"/>
    <col min="31" max="31" width="14.85546875" bestFit="1" customWidth="1"/>
  </cols>
  <sheetData>
    <row r="2" spans="2:14" ht="23.25" x14ac:dyDescent="0.35">
      <c r="B2" s="8" t="s">
        <v>443</v>
      </c>
    </row>
    <row r="4" spans="2:14" x14ac:dyDescent="0.25">
      <c r="B4" s="9" t="s">
        <v>615</v>
      </c>
      <c r="C4" s="3"/>
      <c r="D4" s="3"/>
      <c r="E4" s="3"/>
      <c r="F4" s="3"/>
      <c r="G4" s="10"/>
    </row>
    <row r="5" spans="2:14" x14ac:dyDescent="0.25">
      <c r="B5" s="11" t="s">
        <v>616</v>
      </c>
      <c r="C5" s="7"/>
      <c r="D5" s="7"/>
      <c r="E5" s="7"/>
      <c r="F5" s="7"/>
      <c r="G5" s="12"/>
    </row>
    <row r="6" spans="2:14" x14ac:dyDescent="0.25">
      <c r="B6" s="11" t="s">
        <v>4</v>
      </c>
      <c r="C6" s="7"/>
      <c r="D6" s="7"/>
      <c r="E6" s="7"/>
      <c r="F6" s="7"/>
      <c r="G6" s="12"/>
    </row>
    <row r="7" spans="2:14" x14ac:dyDescent="0.25">
      <c r="B7" s="11" t="s">
        <v>434</v>
      </c>
      <c r="C7" s="7"/>
      <c r="D7" s="7"/>
      <c r="E7" s="7"/>
      <c r="F7" s="7"/>
      <c r="G7" s="12"/>
    </row>
    <row r="8" spans="2:14" x14ac:dyDescent="0.25">
      <c r="B8" s="11" t="s">
        <v>435</v>
      </c>
      <c r="C8" s="7"/>
      <c r="D8" s="7"/>
      <c r="E8" s="7"/>
      <c r="F8" s="7"/>
      <c r="G8" s="12"/>
    </row>
    <row r="9" spans="2:14" x14ac:dyDescent="0.25">
      <c r="B9" s="11" t="s">
        <v>436</v>
      </c>
      <c r="C9" s="7"/>
      <c r="D9" s="7"/>
      <c r="E9" s="7"/>
      <c r="F9" s="7"/>
      <c r="G9" s="12"/>
    </row>
    <row r="10" spans="2:14" x14ac:dyDescent="0.25">
      <c r="B10" s="11" t="s">
        <v>617</v>
      </c>
      <c r="C10" s="7"/>
      <c r="D10" s="7"/>
      <c r="E10" s="7"/>
      <c r="F10" s="7"/>
      <c r="G10" s="12"/>
    </row>
    <row r="11" spans="2:14" x14ac:dyDescent="0.25">
      <c r="B11" s="18" t="s">
        <v>2</v>
      </c>
      <c r="C11" s="3"/>
      <c r="D11" s="3"/>
      <c r="E11" s="3"/>
      <c r="F11" s="3"/>
      <c r="G11" s="10"/>
      <c r="L11" s="170"/>
    </row>
    <row r="12" spans="2:14" x14ac:dyDescent="0.25">
      <c r="B12" s="16" t="s">
        <v>618</v>
      </c>
      <c r="C12" s="7"/>
      <c r="D12" s="7"/>
      <c r="E12" s="7"/>
      <c r="F12" s="7"/>
      <c r="G12" s="12"/>
    </row>
    <row r="13" spans="2:14" x14ac:dyDescent="0.25">
      <c r="B13" s="16" t="s">
        <v>438</v>
      </c>
      <c r="C13" s="7"/>
      <c r="D13" s="7"/>
      <c r="E13" s="7"/>
      <c r="F13" s="7"/>
      <c r="G13" s="12"/>
    </row>
    <row r="14" spans="2:14" x14ac:dyDescent="0.25">
      <c r="B14" s="202" t="s">
        <v>439</v>
      </c>
      <c r="C14" s="5"/>
      <c r="D14" s="5"/>
      <c r="E14" s="5"/>
      <c r="F14" s="5"/>
      <c r="G14" s="14"/>
    </row>
    <row r="16" spans="2:14" x14ac:dyDescent="0.25">
      <c r="B16" t="s">
        <v>111</v>
      </c>
      <c r="K16" s="7"/>
      <c r="L16" s="7"/>
      <c r="M16" s="7"/>
      <c r="N16" s="7"/>
    </row>
    <row r="17" spans="2:31" x14ac:dyDescent="0.25">
      <c r="B17" s="3" t="str">
        <f>"Base game consists of the player wagering up to "&amp;Data!C19&amp;" Lines with a max line wager of "&amp;Data!C17&amp;"."</f>
        <v>Base game consists of the player wagering up to 50 Lines with a max line wager of 1000.</v>
      </c>
      <c r="C17" s="3"/>
      <c r="D17" s="3"/>
      <c r="E17" s="3"/>
      <c r="F17" s="3"/>
      <c r="G17" s="3"/>
      <c r="H17" s="3"/>
      <c r="I17" s="3"/>
      <c r="J17" s="3"/>
      <c r="K17" s="7"/>
      <c r="L17" s="7"/>
      <c r="M17" s="7"/>
      <c r="N17" s="7"/>
    </row>
    <row r="18" spans="2:31" x14ac:dyDescent="0.25">
      <c r="B18" t="s">
        <v>440</v>
      </c>
      <c r="K18" s="7"/>
      <c r="L18" s="7"/>
      <c r="M18" s="7"/>
      <c r="N18" s="7"/>
    </row>
    <row r="19" spans="2:31" x14ac:dyDescent="0.25">
      <c r="B19" s="5"/>
      <c r="C19" s="5"/>
      <c r="D19" s="5"/>
      <c r="E19" s="5"/>
      <c r="F19" s="5"/>
      <c r="G19" s="5"/>
      <c r="H19" s="5"/>
      <c r="I19" s="5"/>
      <c r="J19" s="5"/>
      <c r="K19" s="7"/>
      <c r="L19" s="7"/>
      <c r="M19" s="7"/>
      <c r="N19" s="7"/>
    </row>
    <row r="20" spans="2:31" x14ac:dyDescent="0.25">
      <c r="K20" s="7"/>
    </row>
    <row r="21" spans="2:31" x14ac:dyDescent="0.25">
      <c r="B21" s="198" t="s">
        <v>416</v>
      </c>
      <c r="C21" s="197">
        <f>Data!C20</f>
        <v>50000</v>
      </c>
      <c r="H21" s="259"/>
      <c r="L21" s="394" t="s">
        <v>130</v>
      </c>
      <c r="M21" s="394"/>
      <c r="N21" s="394"/>
      <c r="O21" s="394"/>
      <c r="P21" s="394"/>
      <c r="Q21" s="394"/>
      <c r="R21" s="394"/>
      <c r="S21" s="394"/>
      <c r="T21" s="394"/>
      <c r="U21" s="394"/>
      <c r="V21" s="394"/>
      <c r="W21" s="394"/>
      <c r="X21" s="413"/>
      <c r="Y21" s="394"/>
      <c r="Z21" s="394"/>
      <c r="AA21" s="394"/>
      <c r="AB21" s="394"/>
    </row>
    <row r="22" spans="2:31" ht="15" customHeight="1" x14ac:dyDescent="0.25">
      <c r="D22" s="189"/>
      <c r="L22" s="410" t="s">
        <v>123</v>
      </c>
      <c r="M22" s="390" t="s">
        <v>411</v>
      </c>
      <c r="N22" s="390"/>
      <c r="O22" s="390"/>
      <c r="P22" s="390"/>
      <c r="Q22" s="390"/>
      <c r="R22" s="390" t="s">
        <v>112</v>
      </c>
      <c r="S22" s="390"/>
      <c r="T22" s="390"/>
      <c r="U22" s="390"/>
      <c r="V22" s="390"/>
      <c r="W22" s="186" t="s">
        <v>415</v>
      </c>
      <c r="X22" s="265" t="s">
        <v>68</v>
      </c>
      <c r="Y22" s="207" t="s">
        <v>415</v>
      </c>
      <c r="Z22" s="200" t="s">
        <v>118</v>
      </c>
      <c r="AA22" s="200" t="s">
        <v>113</v>
      </c>
      <c r="AB22" s="200" t="s">
        <v>497</v>
      </c>
    </row>
    <row r="23" spans="2:31" x14ac:dyDescent="0.25">
      <c r="B23" s="201" t="s">
        <v>418</v>
      </c>
      <c r="C23" s="201" t="s">
        <v>120</v>
      </c>
      <c r="D23" s="201" t="s">
        <v>121</v>
      </c>
      <c r="E23" s="201" t="s">
        <v>122</v>
      </c>
      <c r="F23" s="208" t="s">
        <v>498</v>
      </c>
      <c r="L23" s="411"/>
      <c r="M23" s="33" t="s">
        <v>61</v>
      </c>
      <c r="N23" s="33" t="s">
        <v>62</v>
      </c>
      <c r="O23" s="33" t="s">
        <v>63</v>
      </c>
      <c r="P23" s="33" t="s">
        <v>64</v>
      </c>
      <c r="Q23" s="33" t="s">
        <v>65</v>
      </c>
      <c r="R23" s="33" t="s">
        <v>61</v>
      </c>
      <c r="S23" s="33" t="s">
        <v>62</v>
      </c>
      <c r="T23" s="33" t="s">
        <v>63</v>
      </c>
      <c r="U23" s="33" t="s">
        <v>64</v>
      </c>
      <c r="V23" s="33" t="s">
        <v>65</v>
      </c>
      <c r="W23" s="187" t="s">
        <v>346</v>
      </c>
      <c r="X23" s="266" t="s">
        <v>526</v>
      </c>
      <c r="Y23" s="33" t="s">
        <v>117</v>
      </c>
      <c r="Z23" s="33" t="s">
        <v>126</v>
      </c>
      <c r="AA23" s="33" t="s">
        <v>414</v>
      </c>
      <c r="AB23" s="33" t="s">
        <v>127</v>
      </c>
      <c r="AD23" s="62"/>
      <c r="AE23" s="62"/>
    </row>
    <row r="24" spans="2:31" x14ac:dyDescent="0.25">
      <c r="B24" s="405" t="s">
        <v>417</v>
      </c>
      <c r="C24" s="200" t="s">
        <v>420</v>
      </c>
      <c r="D24" s="204">
        <f>AB57</f>
        <v>0.33185913589199995</v>
      </c>
      <c r="E24" s="205">
        <f>Y57</f>
        <v>4.7653480009999992E-2</v>
      </c>
      <c r="F24" s="205" t="b">
        <f>SUMPRODUCT(SimOut!E18:E50,SimOut!D18:D50)/D29=D24</f>
        <v>1</v>
      </c>
      <c r="L24" s="200" t="s">
        <v>304</v>
      </c>
      <c r="M24" s="200" t="s">
        <v>132</v>
      </c>
      <c r="N24" s="200" t="s">
        <v>132</v>
      </c>
      <c r="O24" s="200" t="s">
        <v>132</v>
      </c>
      <c r="P24" s="200" t="s">
        <v>132</v>
      </c>
      <c r="Q24" s="200" t="s">
        <v>132</v>
      </c>
      <c r="R24" s="200">
        <f t="shared" ref="R24:R56" si="0">VLOOKUP(M24,$B$34:$H$76,3,FALSE)</f>
        <v>1</v>
      </c>
      <c r="S24" s="200">
        <f t="shared" ref="S24:S56" si="1">VLOOKUP(N24,$B$34:$H$76,4,FALSE)</f>
        <v>1</v>
      </c>
      <c r="T24" s="200">
        <f t="shared" ref="T24:T56" si="2">VLOOKUP(O24,$B$34:$H$76,5,FALSE)</f>
        <v>2</v>
      </c>
      <c r="U24" s="200">
        <f>VLOOKUP(P24,$B$34:$H$76,6,FALSE)</f>
        <v>1</v>
      </c>
      <c r="V24" s="200">
        <f>VLOOKUP(Q24,$B$34:$H$76,7,FALSE)</f>
        <v>1</v>
      </c>
      <c r="W24" s="278">
        <f>SimOut!E18</f>
        <v>116</v>
      </c>
      <c r="X24" s="235">
        <f>Data!R22</f>
        <v>2500</v>
      </c>
      <c r="Y24" s="168">
        <f t="shared" ref="Y24:Y55" si="3">W24/D$29</f>
        <v>2.32E-10</v>
      </c>
      <c r="Z24" s="101">
        <f>IF(Y24=0,"No zero adjusted hits in denominator - something's wrong",1/Y24)</f>
        <v>4310344827.5862064</v>
      </c>
      <c r="AA24" s="99">
        <f>W24*X24</f>
        <v>290000</v>
      </c>
      <c r="AB24" s="102">
        <f>AA24/D$29</f>
        <v>5.7999999999999995E-7</v>
      </c>
      <c r="AD24" s="62"/>
      <c r="AE24" s="62"/>
    </row>
    <row r="25" spans="2:31" x14ac:dyDescent="0.25">
      <c r="B25" s="404"/>
      <c r="C25" s="33" t="s">
        <v>419</v>
      </c>
      <c r="D25" s="189">
        <f>AB65</f>
        <v>1.1484707E-3</v>
      </c>
      <c r="E25" s="85">
        <f>Y65</f>
        <v>1.0487654E-3</v>
      </c>
      <c r="F25" s="85" t="b">
        <f>SUMPRODUCT(SimOut!D108:D110,Data!R56:R58)/D28=D25</f>
        <v>1</v>
      </c>
      <c r="L25" s="199" t="s">
        <v>305</v>
      </c>
      <c r="M25" s="199" t="s">
        <v>132</v>
      </c>
      <c r="N25" s="199" t="s">
        <v>132</v>
      </c>
      <c r="O25" s="199" t="s">
        <v>132</v>
      </c>
      <c r="P25" s="199" t="s">
        <v>132</v>
      </c>
      <c r="Q25" s="199" t="s">
        <v>133</v>
      </c>
      <c r="R25" s="199">
        <f t="shared" si="0"/>
        <v>1</v>
      </c>
      <c r="S25" s="199">
        <f t="shared" si="1"/>
        <v>1</v>
      </c>
      <c r="T25" s="199">
        <f t="shared" si="2"/>
        <v>2</v>
      </c>
      <c r="U25" s="199">
        <f>VLOOKUP(P25,$B$34:$H$76,6,FALSE)</f>
        <v>1</v>
      </c>
      <c r="V25" s="199">
        <f>H47-H34</f>
        <v>96</v>
      </c>
      <c r="W25" s="237">
        <f>SimOut!E19</f>
        <v>10975</v>
      </c>
      <c r="X25" s="236">
        <f>Data!R23</f>
        <v>750</v>
      </c>
      <c r="Y25" s="167">
        <f t="shared" si="3"/>
        <v>2.1950000000000001E-8</v>
      </c>
      <c r="Z25" s="90">
        <f t="shared" ref="Z25:Z56" si="4">IF(Y25=0,"No zero adjusted hits in denominator - something's wrong",1/Y25)</f>
        <v>45558086.560364462</v>
      </c>
      <c r="AA25" s="86">
        <f t="shared" ref="AA25:AA56" si="5">W25*X25</f>
        <v>8231250</v>
      </c>
      <c r="AB25" s="91">
        <f t="shared" ref="AB25:AB56" si="6">AA25/D$29</f>
        <v>1.64625E-5</v>
      </c>
      <c r="AD25" s="62"/>
      <c r="AE25" s="62"/>
    </row>
    <row r="26" spans="2:31" x14ac:dyDescent="0.25">
      <c r="D26" s="188">
        <f>SUM(D24:D25)</f>
        <v>0.33300760659199996</v>
      </c>
      <c r="E26" s="84">
        <f t="shared" ref="E26" si="7">SUM(E24:E25)</f>
        <v>4.870224540999999E-2</v>
      </c>
      <c r="L26" s="33" t="s">
        <v>306</v>
      </c>
      <c r="M26" s="33" t="s">
        <v>132</v>
      </c>
      <c r="N26" s="33" t="s">
        <v>132</v>
      </c>
      <c r="O26" s="33" t="s">
        <v>132</v>
      </c>
      <c r="P26" s="33" t="s">
        <v>133</v>
      </c>
      <c r="Q26" s="33" t="s">
        <v>134</v>
      </c>
      <c r="R26" s="33">
        <f t="shared" si="0"/>
        <v>1</v>
      </c>
      <c r="S26" s="33">
        <f t="shared" si="1"/>
        <v>1</v>
      </c>
      <c r="T26" s="33">
        <f t="shared" si="2"/>
        <v>2</v>
      </c>
      <c r="U26" s="33">
        <f>G47-G34</f>
        <v>96</v>
      </c>
      <c r="V26" s="33">
        <f t="shared" ref="V26:V56" si="8">VLOOKUP(Q26,$B$34:$H$76,7,FALSE)</f>
        <v>97</v>
      </c>
      <c r="W26" s="279">
        <f>SimOut!E20</f>
        <v>1083016</v>
      </c>
      <c r="X26" s="234">
        <f>Data!R24</f>
        <v>500</v>
      </c>
      <c r="Y26" s="169">
        <f t="shared" si="3"/>
        <v>2.1660320000000001E-6</v>
      </c>
      <c r="Z26" s="95">
        <f t="shared" si="4"/>
        <v>461673.69641815079</v>
      </c>
      <c r="AA26" s="93">
        <f t="shared" si="5"/>
        <v>541508000</v>
      </c>
      <c r="AB26" s="96">
        <f t="shared" si="6"/>
        <v>1.083016E-3</v>
      </c>
      <c r="AD26" s="62"/>
      <c r="AE26" s="62"/>
    </row>
    <row r="27" spans="2:31" x14ac:dyDescent="0.25">
      <c r="L27" s="200" t="s">
        <v>292</v>
      </c>
      <c r="M27" s="200" t="s">
        <v>307</v>
      </c>
      <c r="N27" s="200" t="s">
        <v>307</v>
      </c>
      <c r="O27" s="200" t="s">
        <v>307</v>
      </c>
      <c r="P27" s="200" t="s">
        <v>307</v>
      </c>
      <c r="Q27" s="200" t="s">
        <v>307</v>
      </c>
      <c r="R27" s="200">
        <f t="shared" si="0"/>
        <v>2</v>
      </c>
      <c r="S27" s="200">
        <f t="shared" si="1"/>
        <v>3</v>
      </c>
      <c r="T27" s="200">
        <f t="shared" si="2"/>
        <v>3</v>
      </c>
      <c r="U27" s="200">
        <f t="shared" ref="U27:U56" si="9">VLOOKUP(P27,$B$34:$H$76,6,FALSE)</f>
        <v>2</v>
      </c>
      <c r="V27" s="200">
        <f t="shared" si="8"/>
        <v>2</v>
      </c>
      <c r="W27" s="278">
        <f>SimOut!E21</f>
        <v>2153</v>
      </c>
      <c r="X27" s="235">
        <f>Data!R25</f>
        <v>400</v>
      </c>
      <c r="Y27" s="168">
        <f t="shared" si="3"/>
        <v>4.3059999999999998E-9</v>
      </c>
      <c r="Z27" s="101">
        <f t="shared" si="4"/>
        <v>232234091.96470043</v>
      </c>
      <c r="AA27" s="99">
        <f t="shared" si="5"/>
        <v>861200</v>
      </c>
      <c r="AB27" s="102">
        <f t="shared" si="6"/>
        <v>1.7224E-6</v>
      </c>
      <c r="AD27" s="62"/>
      <c r="AE27" s="62"/>
    </row>
    <row r="28" spans="2:31" x14ac:dyDescent="0.25">
      <c r="B28" s="409" t="s">
        <v>620</v>
      </c>
      <c r="C28" s="409"/>
      <c r="D28" s="229">
        <f>Summary!C15</f>
        <v>10000000000</v>
      </c>
      <c r="L28" s="199" t="s">
        <v>293</v>
      </c>
      <c r="M28" s="199" t="s">
        <v>307</v>
      </c>
      <c r="N28" s="199" t="s">
        <v>307</v>
      </c>
      <c r="O28" s="199" t="s">
        <v>307</v>
      </c>
      <c r="P28" s="199" t="s">
        <v>307</v>
      </c>
      <c r="Q28" s="199" t="s">
        <v>315</v>
      </c>
      <c r="R28" s="199">
        <f t="shared" si="0"/>
        <v>2</v>
      </c>
      <c r="S28" s="199">
        <f t="shared" si="1"/>
        <v>3</v>
      </c>
      <c r="T28" s="199">
        <f t="shared" si="2"/>
        <v>3</v>
      </c>
      <c r="U28" s="199">
        <f t="shared" si="9"/>
        <v>2</v>
      </c>
      <c r="V28" s="199">
        <f t="shared" si="8"/>
        <v>95</v>
      </c>
      <c r="W28" s="237">
        <f>SimOut!E22</f>
        <v>100458</v>
      </c>
      <c r="X28" s="236">
        <f>Data!R26</f>
        <v>200</v>
      </c>
      <c r="Y28" s="167">
        <f t="shared" si="3"/>
        <v>2.00916E-7</v>
      </c>
      <c r="Z28" s="90">
        <f t="shared" si="4"/>
        <v>4977204.4038304565</v>
      </c>
      <c r="AA28" s="86">
        <f t="shared" si="5"/>
        <v>20091600</v>
      </c>
      <c r="AB28" s="91">
        <f t="shared" si="6"/>
        <v>4.0183199999999998E-5</v>
      </c>
      <c r="AD28" s="62"/>
      <c r="AE28" s="62"/>
    </row>
    <row r="29" spans="2:31" x14ac:dyDescent="0.25">
      <c r="B29" s="409" t="s">
        <v>619</v>
      </c>
      <c r="C29" s="409"/>
      <c r="D29" s="229">
        <f>SimOut!C207</f>
        <v>500000000000</v>
      </c>
      <c r="L29" s="33" t="s">
        <v>294</v>
      </c>
      <c r="M29" s="33" t="s">
        <v>307</v>
      </c>
      <c r="N29" s="33" t="s">
        <v>307</v>
      </c>
      <c r="O29" s="33" t="s">
        <v>307</v>
      </c>
      <c r="P29" s="33" t="s">
        <v>315</v>
      </c>
      <c r="Q29" s="33" t="s">
        <v>134</v>
      </c>
      <c r="R29" s="33">
        <f t="shared" si="0"/>
        <v>2</v>
      </c>
      <c r="S29" s="33">
        <f t="shared" si="1"/>
        <v>3</v>
      </c>
      <c r="T29" s="33">
        <f t="shared" si="2"/>
        <v>3</v>
      </c>
      <c r="U29" s="33">
        <f t="shared" si="9"/>
        <v>95</v>
      </c>
      <c r="V29" s="33">
        <f t="shared" si="8"/>
        <v>97</v>
      </c>
      <c r="W29" s="279">
        <f>SimOut!E23</f>
        <v>4825758</v>
      </c>
      <c r="X29" s="234">
        <f>Data!R27</f>
        <v>50</v>
      </c>
      <c r="Y29" s="169">
        <f t="shared" si="3"/>
        <v>9.6515159999999994E-6</v>
      </c>
      <c r="Z29" s="95">
        <f t="shared" si="4"/>
        <v>103610.66593061651</v>
      </c>
      <c r="AA29" s="93">
        <f t="shared" si="5"/>
        <v>241287900</v>
      </c>
      <c r="AB29" s="96">
        <f t="shared" si="6"/>
        <v>4.8257580000000001E-4</v>
      </c>
      <c r="AD29" s="62"/>
      <c r="AE29" s="62"/>
    </row>
    <row r="30" spans="2:31" x14ac:dyDescent="0.25">
      <c r="D30" s="88"/>
      <c r="I30" s="66"/>
      <c r="J30" s="66"/>
      <c r="K30" s="66"/>
      <c r="L30" s="200" t="s">
        <v>295</v>
      </c>
      <c r="M30" s="200" t="s">
        <v>308</v>
      </c>
      <c r="N30" s="200" t="s">
        <v>308</v>
      </c>
      <c r="O30" s="200" t="s">
        <v>308</v>
      </c>
      <c r="P30" s="200" t="s">
        <v>308</v>
      </c>
      <c r="Q30" s="200" t="s">
        <v>308</v>
      </c>
      <c r="R30" s="200">
        <f t="shared" si="0"/>
        <v>2</v>
      </c>
      <c r="S30" s="200">
        <f t="shared" si="1"/>
        <v>3</v>
      </c>
      <c r="T30" s="200">
        <f t="shared" si="2"/>
        <v>3</v>
      </c>
      <c r="U30" s="200">
        <f t="shared" si="9"/>
        <v>2</v>
      </c>
      <c r="V30" s="200">
        <f t="shared" si="8"/>
        <v>3</v>
      </c>
      <c r="W30" s="278">
        <f>SimOut!E24</f>
        <v>3116</v>
      </c>
      <c r="X30" s="235">
        <f>Data!R28</f>
        <v>200</v>
      </c>
      <c r="Y30" s="168">
        <f t="shared" si="3"/>
        <v>6.232E-9</v>
      </c>
      <c r="Z30" s="101">
        <f t="shared" si="4"/>
        <v>160462130.93709883</v>
      </c>
      <c r="AA30" s="99">
        <f t="shared" si="5"/>
        <v>623200</v>
      </c>
      <c r="AB30" s="102">
        <f t="shared" si="6"/>
        <v>1.2464E-6</v>
      </c>
      <c r="AD30" s="62"/>
      <c r="AE30" s="62"/>
    </row>
    <row r="31" spans="2:31" x14ac:dyDescent="0.25">
      <c r="B31" s="394" t="s">
        <v>131</v>
      </c>
      <c r="C31" s="394"/>
      <c r="D31" s="394"/>
      <c r="E31" s="394"/>
      <c r="F31" s="394"/>
      <c r="G31" s="394"/>
      <c r="H31" s="394"/>
      <c r="I31" s="66"/>
      <c r="J31" s="66"/>
      <c r="K31" s="66"/>
      <c r="L31" s="199" t="s">
        <v>297</v>
      </c>
      <c r="M31" s="199" t="s">
        <v>308</v>
      </c>
      <c r="N31" s="199" t="s">
        <v>308</v>
      </c>
      <c r="O31" s="199" t="s">
        <v>308</v>
      </c>
      <c r="P31" s="199" t="s">
        <v>308</v>
      </c>
      <c r="Q31" s="199" t="s">
        <v>316</v>
      </c>
      <c r="R31" s="199">
        <f t="shared" si="0"/>
        <v>2</v>
      </c>
      <c r="S31" s="199">
        <f t="shared" si="1"/>
        <v>3</v>
      </c>
      <c r="T31" s="199">
        <f t="shared" si="2"/>
        <v>3</v>
      </c>
      <c r="U31" s="199">
        <f t="shared" si="9"/>
        <v>2</v>
      </c>
      <c r="V31" s="199">
        <f t="shared" si="8"/>
        <v>94</v>
      </c>
      <c r="W31" s="237">
        <f>SimOut!E25</f>
        <v>99218</v>
      </c>
      <c r="X31" s="236">
        <f>Data!R29</f>
        <v>150</v>
      </c>
      <c r="Y31" s="167">
        <f t="shared" si="3"/>
        <v>1.9843599999999999E-7</v>
      </c>
      <c r="Z31" s="90">
        <f t="shared" si="4"/>
        <v>5039408.171904292</v>
      </c>
      <c r="AA31" s="86">
        <f t="shared" si="5"/>
        <v>14882700</v>
      </c>
      <c r="AB31" s="91">
        <f t="shared" si="6"/>
        <v>2.9765400000000001E-5</v>
      </c>
      <c r="AD31" s="62"/>
      <c r="AE31" s="62"/>
    </row>
    <row r="32" spans="2:31" x14ac:dyDescent="0.25">
      <c r="B32" s="284" t="s">
        <v>50</v>
      </c>
      <c r="C32" s="284"/>
      <c r="D32" s="284" t="s">
        <v>51</v>
      </c>
      <c r="E32" s="284"/>
      <c r="F32" s="284"/>
      <c r="G32" s="284"/>
      <c r="H32" s="284"/>
      <c r="I32" s="66"/>
      <c r="J32" s="66"/>
      <c r="K32" s="66"/>
      <c r="L32" s="33" t="s">
        <v>298</v>
      </c>
      <c r="M32" s="33" t="s">
        <v>308</v>
      </c>
      <c r="N32" s="33" t="s">
        <v>308</v>
      </c>
      <c r="O32" s="33" t="s">
        <v>308</v>
      </c>
      <c r="P32" s="33" t="s">
        <v>316</v>
      </c>
      <c r="Q32" s="33" t="s">
        <v>134</v>
      </c>
      <c r="R32" s="33">
        <f t="shared" si="0"/>
        <v>2</v>
      </c>
      <c r="S32" s="33">
        <f t="shared" si="1"/>
        <v>3</v>
      </c>
      <c r="T32" s="33">
        <f t="shared" si="2"/>
        <v>3</v>
      </c>
      <c r="U32" s="33">
        <f t="shared" si="9"/>
        <v>95</v>
      </c>
      <c r="V32" s="33">
        <f t="shared" si="8"/>
        <v>97</v>
      </c>
      <c r="W32" s="279">
        <f>SimOut!E26</f>
        <v>4830630</v>
      </c>
      <c r="X32" s="234">
        <f>Data!R30</f>
        <v>40</v>
      </c>
      <c r="Y32" s="169">
        <f t="shared" si="3"/>
        <v>9.6612600000000007E-6</v>
      </c>
      <c r="Z32" s="95">
        <f t="shared" si="4"/>
        <v>103506.16793254709</v>
      </c>
      <c r="AA32" s="93">
        <f t="shared" si="5"/>
        <v>193225200</v>
      </c>
      <c r="AB32" s="96">
        <f t="shared" si="6"/>
        <v>3.8645040000000002E-4</v>
      </c>
      <c r="AD32" s="62"/>
      <c r="AE32" s="62"/>
    </row>
    <row r="33" spans="2:31" x14ac:dyDescent="0.25">
      <c r="B33" s="294" t="s">
        <v>59</v>
      </c>
      <c r="C33" s="294" t="s">
        <v>60</v>
      </c>
      <c r="D33" s="294" t="s">
        <v>61</v>
      </c>
      <c r="E33" s="294" t="s">
        <v>62</v>
      </c>
      <c r="F33" s="294" t="s">
        <v>63</v>
      </c>
      <c r="G33" s="294" t="s">
        <v>64</v>
      </c>
      <c r="H33" s="294" t="s">
        <v>65</v>
      </c>
      <c r="I33" s="175"/>
      <c r="J33" s="175"/>
      <c r="K33" s="175"/>
      <c r="L33" s="200" t="s">
        <v>296</v>
      </c>
      <c r="M33" s="200" t="s">
        <v>309</v>
      </c>
      <c r="N33" s="200" t="s">
        <v>309</v>
      </c>
      <c r="O33" s="200" t="s">
        <v>309</v>
      </c>
      <c r="P33" s="200" t="s">
        <v>309</v>
      </c>
      <c r="Q33" s="200" t="s">
        <v>309</v>
      </c>
      <c r="R33" s="200">
        <f t="shared" si="0"/>
        <v>2</v>
      </c>
      <c r="S33" s="200">
        <f t="shared" si="1"/>
        <v>2</v>
      </c>
      <c r="T33" s="200">
        <f t="shared" si="2"/>
        <v>3</v>
      </c>
      <c r="U33" s="200">
        <f t="shared" si="9"/>
        <v>3</v>
      </c>
      <c r="V33" s="200">
        <f t="shared" si="8"/>
        <v>4</v>
      </c>
      <c r="W33" s="278">
        <f>SimOut!E27</f>
        <v>4171</v>
      </c>
      <c r="X33" s="235">
        <f>Data!R31</f>
        <v>150</v>
      </c>
      <c r="Y33" s="168">
        <f t="shared" si="3"/>
        <v>8.3419999999999995E-9</v>
      </c>
      <c r="Z33" s="101">
        <f t="shared" si="4"/>
        <v>119875329.65715656</v>
      </c>
      <c r="AA33" s="99">
        <f t="shared" si="5"/>
        <v>625650</v>
      </c>
      <c r="AB33" s="102">
        <f t="shared" si="6"/>
        <v>1.2513E-6</v>
      </c>
      <c r="AD33" s="62"/>
      <c r="AE33" s="62"/>
    </row>
    <row r="34" spans="2:31" x14ac:dyDescent="0.25">
      <c r="B34" s="292" t="s">
        <v>132</v>
      </c>
      <c r="C34" s="292" t="s">
        <v>287</v>
      </c>
      <c r="D34" s="292">
        <f>Data!D26</f>
        <v>1</v>
      </c>
      <c r="E34" s="292">
        <f>Data!E26</f>
        <v>1</v>
      </c>
      <c r="F34" s="292">
        <f>Data!F26</f>
        <v>2</v>
      </c>
      <c r="G34" s="292">
        <f>Data!G26</f>
        <v>1</v>
      </c>
      <c r="H34" s="292">
        <f>Data!H26</f>
        <v>1</v>
      </c>
      <c r="K34" s="175"/>
      <c r="L34" s="199" t="s">
        <v>299</v>
      </c>
      <c r="M34" s="199" t="s">
        <v>309</v>
      </c>
      <c r="N34" s="199" t="s">
        <v>309</v>
      </c>
      <c r="O34" s="199" t="s">
        <v>309</v>
      </c>
      <c r="P34" s="199" t="s">
        <v>309</v>
      </c>
      <c r="Q34" s="199" t="s">
        <v>317</v>
      </c>
      <c r="R34" s="199">
        <f t="shared" si="0"/>
        <v>2</v>
      </c>
      <c r="S34" s="199">
        <f t="shared" si="1"/>
        <v>2</v>
      </c>
      <c r="T34" s="199">
        <f t="shared" si="2"/>
        <v>3</v>
      </c>
      <c r="U34" s="199">
        <f t="shared" si="9"/>
        <v>3</v>
      </c>
      <c r="V34" s="199">
        <f t="shared" si="8"/>
        <v>93</v>
      </c>
      <c r="W34" s="237">
        <f>SimOut!E28</f>
        <v>98042</v>
      </c>
      <c r="X34" s="236">
        <f>Data!R32</f>
        <v>100</v>
      </c>
      <c r="Y34" s="167">
        <f t="shared" si="3"/>
        <v>1.96084E-7</v>
      </c>
      <c r="Z34" s="90">
        <f t="shared" si="4"/>
        <v>5099855.164113339</v>
      </c>
      <c r="AA34" s="86">
        <f t="shared" si="5"/>
        <v>9804200</v>
      </c>
      <c r="AB34" s="91">
        <f t="shared" si="6"/>
        <v>1.96084E-5</v>
      </c>
      <c r="AD34" s="62"/>
      <c r="AE34" s="62"/>
    </row>
    <row r="35" spans="2:31" x14ac:dyDescent="0.25">
      <c r="B35" s="292" t="s">
        <v>228</v>
      </c>
      <c r="C35" s="292" t="s">
        <v>228</v>
      </c>
      <c r="D35" s="292">
        <f>Data!D27</f>
        <v>1</v>
      </c>
      <c r="E35" s="292">
        <f>Data!E27</f>
        <v>2</v>
      </c>
      <c r="F35" s="292">
        <f>Data!F27</f>
        <v>1</v>
      </c>
      <c r="G35" s="292">
        <f>Data!G27</f>
        <v>1</v>
      </c>
      <c r="H35" s="292">
        <f>Data!H27</f>
        <v>1</v>
      </c>
      <c r="K35" s="175"/>
      <c r="L35" s="33" t="s">
        <v>300</v>
      </c>
      <c r="M35" s="33" t="s">
        <v>309</v>
      </c>
      <c r="N35" s="33" t="s">
        <v>309</v>
      </c>
      <c r="O35" s="33" t="s">
        <v>309</v>
      </c>
      <c r="P35" s="33" t="s">
        <v>317</v>
      </c>
      <c r="Q35" s="33" t="s">
        <v>134</v>
      </c>
      <c r="R35" s="33">
        <f t="shared" si="0"/>
        <v>2</v>
      </c>
      <c r="S35" s="33">
        <f t="shared" si="1"/>
        <v>2</v>
      </c>
      <c r="T35" s="33">
        <f t="shared" si="2"/>
        <v>3</v>
      </c>
      <c r="U35" s="33">
        <f t="shared" si="9"/>
        <v>94</v>
      </c>
      <c r="V35" s="33">
        <f t="shared" si="8"/>
        <v>97</v>
      </c>
      <c r="W35" s="279">
        <f>SimOut!E29</f>
        <v>3184219</v>
      </c>
      <c r="X35" s="234">
        <f>Data!R33</f>
        <v>30</v>
      </c>
      <c r="Y35" s="169">
        <f t="shared" si="3"/>
        <v>6.3684379999999997E-6</v>
      </c>
      <c r="Z35" s="95">
        <f t="shared" si="4"/>
        <v>157024.37552190977</v>
      </c>
      <c r="AA35" s="93">
        <f t="shared" si="5"/>
        <v>95526570</v>
      </c>
      <c r="AB35" s="96">
        <f t="shared" si="6"/>
        <v>1.9105314000000001E-4</v>
      </c>
      <c r="AD35" s="62"/>
      <c r="AE35" s="62"/>
    </row>
    <row r="36" spans="2:31" x14ac:dyDescent="0.25">
      <c r="B36" s="292" t="s">
        <v>229</v>
      </c>
      <c r="C36" s="292" t="s">
        <v>229</v>
      </c>
      <c r="D36" s="292">
        <f>Data!D28</f>
        <v>1</v>
      </c>
      <c r="E36" s="292">
        <f>Data!E28</f>
        <v>2</v>
      </c>
      <c r="F36" s="292">
        <f>Data!F28</f>
        <v>1</v>
      </c>
      <c r="G36" s="292">
        <f>Data!G28</f>
        <v>1</v>
      </c>
      <c r="H36" s="292">
        <f>Data!H28</f>
        <v>2</v>
      </c>
      <c r="K36" s="175"/>
      <c r="L36" s="200" t="s">
        <v>301</v>
      </c>
      <c r="M36" s="200" t="s">
        <v>310</v>
      </c>
      <c r="N36" s="200" t="s">
        <v>310</v>
      </c>
      <c r="O36" s="200" t="s">
        <v>310</v>
      </c>
      <c r="P36" s="200" t="s">
        <v>310</v>
      </c>
      <c r="Q36" s="200" t="s">
        <v>310</v>
      </c>
      <c r="R36" s="200">
        <f t="shared" si="0"/>
        <v>4</v>
      </c>
      <c r="S36" s="200">
        <f t="shared" si="1"/>
        <v>3</v>
      </c>
      <c r="T36" s="200">
        <f t="shared" si="2"/>
        <v>4</v>
      </c>
      <c r="U36" s="200">
        <f t="shared" si="9"/>
        <v>4</v>
      </c>
      <c r="V36" s="200">
        <f t="shared" si="8"/>
        <v>4</v>
      </c>
      <c r="W36" s="278">
        <f>SimOut!E30</f>
        <v>33639</v>
      </c>
      <c r="X36" s="235">
        <f>Data!R34</f>
        <v>100</v>
      </c>
      <c r="Y36" s="168">
        <f t="shared" si="3"/>
        <v>6.7278000000000002E-8</v>
      </c>
      <c r="Z36" s="101">
        <f t="shared" si="4"/>
        <v>14863699.872172181</v>
      </c>
      <c r="AA36" s="99">
        <f t="shared" si="5"/>
        <v>3363900</v>
      </c>
      <c r="AB36" s="102">
        <f t="shared" si="6"/>
        <v>6.7278000000000002E-6</v>
      </c>
      <c r="AD36" s="62"/>
      <c r="AE36" s="62"/>
    </row>
    <row r="37" spans="2:31" x14ac:dyDescent="0.25">
      <c r="B37" s="292" t="s">
        <v>230</v>
      </c>
      <c r="C37" s="292" t="s">
        <v>230</v>
      </c>
      <c r="D37" s="292">
        <f>Data!D29</f>
        <v>1</v>
      </c>
      <c r="E37" s="292">
        <f>Data!E29</f>
        <v>1</v>
      </c>
      <c r="F37" s="292">
        <f>Data!F29</f>
        <v>1</v>
      </c>
      <c r="G37" s="292">
        <f>Data!G29</f>
        <v>2</v>
      </c>
      <c r="H37" s="292">
        <f>Data!H29</f>
        <v>3</v>
      </c>
      <c r="K37" s="175"/>
      <c r="L37" s="199" t="s">
        <v>302</v>
      </c>
      <c r="M37" s="199" t="s">
        <v>310</v>
      </c>
      <c r="N37" s="199" t="s">
        <v>310</v>
      </c>
      <c r="O37" s="199" t="s">
        <v>310</v>
      </c>
      <c r="P37" s="199" t="s">
        <v>310</v>
      </c>
      <c r="Q37" s="199" t="s">
        <v>318</v>
      </c>
      <c r="R37" s="199">
        <f t="shared" si="0"/>
        <v>4</v>
      </c>
      <c r="S37" s="199">
        <f t="shared" si="1"/>
        <v>3</v>
      </c>
      <c r="T37" s="199">
        <f t="shared" si="2"/>
        <v>4</v>
      </c>
      <c r="U37" s="199">
        <f t="shared" si="9"/>
        <v>4</v>
      </c>
      <c r="V37" s="199">
        <f t="shared" si="8"/>
        <v>93</v>
      </c>
      <c r="W37" s="237">
        <f>SimOut!E31</f>
        <v>778956</v>
      </c>
      <c r="X37" s="236">
        <f>Data!R35</f>
        <v>75</v>
      </c>
      <c r="Y37" s="167">
        <f t="shared" si="3"/>
        <v>1.5579120000000001E-6</v>
      </c>
      <c r="Z37" s="90">
        <f t="shared" si="4"/>
        <v>641884.77911460982</v>
      </c>
      <c r="AA37" s="86">
        <f t="shared" si="5"/>
        <v>58421700</v>
      </c>
      <c r="AB37" s="91">
        <f t="shared" si="6"/>
        <v>1.1684339999999999E-4</v>
      </c>
      <c r="AD37" s="62"/>
      <c r="AE37" s="62"/>
    </row>
    <row r="38" spans="2:31" x14ac:dyDescent="0.25">
      <c r="B38" s="292" t="s">
        <v>231</v>
      </c>
      <c r="C38" s="292" t="s">
        <v>231</v>
      </c>
      <c r="D38" s="292">
        <f>Data!D30</f>
        <v>3</v>
      </c>
      <c r="E38" s="292">
        <f>Data!E30</f>
        <v>2</v>
      </c>
      <c r="F38" s="292">
        <f>Data!F30</f>
        <v>2</v>
      </c>
      <c r="G38" s="292">
        <f>Data!G30</f>
        <v>3</v>
      </c>
      <c r="H38" s="292">
        <f>Data!H30</f>
        <v>3</v>
      </c>
      <c r="K38" s="175"/>
      <c r="L38" s="33" t="s">
        <v>303</v>
      </c>
      <c r="M38" s="33" t="s">
        <v>310</v>
      </c>
      <c r="N38" s="33" t="s">
        <v>310</v>
      </c>
      <c r="O38" s="33" t="s">
        <v>310</v>
      </c>
      <c r="P38" s="33" t="s">
        <v>318</v>
      </c>
      <c r="Q38" s="33" t="s">
        <v>134</v>
      </c>
      <c r="R38" s="33">
        <f t="shared" si="0"/>
        <v>4</v>
      </c>
      <c r="S38" s="33">
        <f t="shared" si="1"/>
        <v>3</v>
      </c>
      <c r="T38" s="33">
        <f t="shared" si="2"/>
        <v>4</v>
      </c>
      <c r="U38" s="33">
        <f t="shared" si="9"/>
        <v>93</v>
      </c>
      <c r="V38" s="33">
        <f t="shared" si="8"/>
        <v>97</v>
      </c>
      <c r="W38" s="279">
        <f>SimOut!E32</f>
        <v>18905041</v>
      </c>
      <c r="X38" s="234">
        <f>Data!R36</f>
        <v>15</v>
      </c>
      <c r="Y38" s="169">
        <f t="shared" si="3"/>
        <v>3.7810082000000003E-5</v>
      </c>
      <c r="Z38" s="95">
        <f t="shared" si="4"/>
        <v>26447.972263059357</v>
      </c>
      <c r="AA38" s="93">
        <f t="shared" si="5"/>
        <v>283575615</v>
      </c>
      <c r="AB38" s="96">
        <f t="shared" si="6"/>
        <v>5.6715122999999995E-4</v>
      </c>
      <c r="AD38" s="62"/>
      <c r="AE38" s="62"/>
    </row>
    <row r="39" spans="2:31" x14ac:dyDescent="0.25">
      <c r="B39" s="292" t="s">
        <v>89</v>
      </c>
      <c r="C39" s="292" t="s">
        <v>99</v>
      </c>
      <c r="D39" s="292">
        <f>Data!D31</f>
        <v>8</v>
      </c>
      <c r="E39" s="292">
        <f>Data!E31</f>
        <v>8</v>
      </c>
      <c r="F39" s="292">
        <f>Data!F31</f>
        <v>3</v>
      </c>
      <c r="G39" s="292">
        <f>Data!G31</f>
        <v>7</v>
      </c>
      <c r="H39" s="292">
        <f>Data!H31</f>
        <v>5</v>
      </c>
      <c r="K39" s="175"/>
      <c r="L39" s="200" t="s">
        <v>136</v>
      </c>
      <c r="M39" s="200" t="s">
        <v>137</v>
      </c>
      <c r="N39" s="200" t="s">
        <v>137</v>
      </c>
      <c r="O39" s="200" t="s">
        <v>137</v>
      </c>
      <c r="P39" s="200" t="s">
        <v>137</v>
      </c>
      <c r="Q39" s="200" t="s">
        <v>137</v>
      </c>
      <c r="R39" s="200">
        <f t="shared" si="0"/>
        <v>9</v>
      </c>
      <c r="S39" s="200">
        <f t="shared" si="1"/>
        <v>9</v>
      </c>
      <c r="T39" s="200">
        <f t="shared" si="2"/>
        <v>5</v>
      </c>
      <c r="U39" s="200">
        <f t="shared" si="9"/>
        <v>8</v>
      </c>
      <c r="V39" s="200">
        <f t="shared" si="8"/>
        <v>6</v>
      </c>
      <c r="W39" s="278">
        <f>SimOut!E33</f>
        <v>1006719</v>
      </c>
      <c r="X39" s="235">
        <f>Data!R37</f>
        <v>80</v>
      </c>
      <c r="Y39" s="168">
        <f t="shared" si="3"/>
        <v>2.0134379999999998E-6</v>
      </c>
      <c r="Z39" s="101">
        <f t="shared" si="4"/>
        <v>496662.92182823614</v>
      </c>
      <c r="AA39" s="99">
        <f t="shared" si="5"/>
        <v>80537520</v>
      </c>
      <c r="AB39" s="102">
        <f t="shared" si="6"/>
        <v>1.6107504E-4</v>
      </c>
      <c r="AD39" s="62"/>
      <c r="AE39" s="62"/>
    </row>
    <row r="40" spans="2:31" x14ac:dyDescent="0.25">
      <c r="B40" s="292" t="s">
        <v>93</v>
      </c>
      <c r="C40" s="292" t="s">
        <v>100</v>
      </c>
      <c r="D40" s="292">
        <f>Data!D32</f>
        <v>7</v>
      </c>
      <c r="E40" s="292">
        <f>Data!E32</f>
        <v>10</v>
      </c>
      <c r="F40" s="292">
        <f>Data!F32</f>
        <v>4</v>
      </c>
      <c r="G40" s="292">
        <f>Data!G32</f>
        <v>11</v>
      </c>
      <c r="H40" s="292">
        <f>Data!H32</f>
        <v>11</v>
      </c>
      <c r="K40" s="175"/>
      <c r="L40" s="66" t="s">
        <v>139</v>
      </c>
      <c r="M40" s="66" t="s">
        <v>137</v>
      </c>
      <c r="N40" s="66" t="s">
        <v>137</v>
      </c>
      <c r="O40" s="66" t="s">
        <v>137</v>
      </c>
      <c r="P40" s="66" t="s">
        <v>137</v>
      </c>
      <c r="Q40" s="66" t="s">
        <v>140</v>
      </c>
      <c r="R40" s="66">
        <f t="shared" si="0"/>
        <v>9</v>
      </c>
      <c r="S40" s="66">
        <f t="shared" si="1"/>
        <v>9</v>
      </c>
      <c r="T40" s="66">
        <f t="shared" si="2"/>
        <v>5</v>
      </c>
      <c r="U40" s="66">
        <f t="shared" si="9"/>
        <v>8</v>
      </c>
      <c r="V40" s="66">
        <f t="shared" si="8"/>
        <v>91</v>
      </c>
      <c r="W40" s="237">
        <f>SimOut!E34</f>
        <v>15258174</v>
      </c>
      <c r="X40" s="237">
        <f>Data!R38</f>
        <v>60</v>
      </c>
      <c r="Y40" s="167">
        <f t="shared" si="3"/>
        <v>3.0516347999999999E-5</v>
      </c>
      <c r="Z40" s="183">
        <f t="shared" si="4"/>
        <v>32769.320889904651</v>
      </c>
      <c r="AA40" s="87">
        <f t="shared" si="5"/>
        <v>915490440</v>
      </c>
      <c r="AB40" s="108">
        <f t="shared" si="6"/>
        <v>1.83098088E-3</v>
      </c>
      <c r="AD40" s="62"/>
      <c r="AE40" s="62"/>
    </row>
    <row r="41" spans="2:31" x14ac:dyDescent="0.25">
      <c r="B41" s="292" t="s">
        <v>91</v>
      </c>
      <c r="C41" s="292" t="s">
        <v>101</v>
      </c>
      <c r="D41" s="292">
        <f>Data!D33</f>
        <v>7</v>
      </c>
      <c r="E41" s="292">
        <f>Data!E33</f>
        <v>9</v>
      </c>
      <c r="F41" s="292">
        <f>Data!F33</f>
        <v>6</v>
      </c>
      <c r="G41" s="292">
        <f>Data!G33</f>
        <v>15</v>
      </c>
      <c r="H41" s="292">
        <f>Data!H33</f>
        <v>14</v>
      </c>
      <c r="K41" s="175"/>
      <c r="L41" s="33" t="s">
        <v>142</v>
      </c>
      <c r="M41" s="33" t="s">
        <v>137</v>
      </c>
      <c r="N41" s="33" t="s">
        <v>137</v>
      </c>
      <c r="O41" s="33" t="s">
        <v>137</v>
      </c>
      <c r="P41" s="33" t="s">
        <v>140</v>
      </c>
      <c r="Q41" s="33" t="s">
        <v>134</v>
      </c>
      <c r="R41" s="33">
        <f t="shared" si="0"/>
        <v>9</v>
      </c>
      <c r="S41" s="33">
        <f t="shared" si="1"/>
        <v>9</v>
      </c>
      <c r="T41" s="33">
        <f t="shared" si="2"/>
        <v>5</v>
      </c>
      <c r="U41" s="33">
        <f t="shared" si="9"/>
        <v>89</v>
      </c>
      <c r="V41" s="33">
        <f t="shared" si="8"/>
        <v>97</v>
      </c>
      <c r="W41" s="279">
        <f>SimOut!E35</f>
        <v>180971812</v>
      </c>
      <c r="X41" s="234">
        <f>Data!R39</f>
        <v>10</v>
      </c>
      <c r="Y41" s="169">
        <f t="shared" si="3"/>
        <v>3.6194362399999999E-4</v>
      </c>
      <c r="Z41" s="95">
        <f t="shared" si="4"/>
        <v>2762.8612128832528</v>
      </c>
      <c r="AA41" s="93">
        <f t="shared" si="5"/>
        <v>1809718120</v>
      </c>
      <c r="AB41" s="96">
        <f t="shared" si="6"/>
        <v>3.6194362400000001E-3</v>
      </c>
      <c r="AD41" s="62"/>
      <c r="AE41" s="62"/>
    </row>
    <row r="42" spans="2:31" x14ac:dyDescent="0.25">
      <c r="B42" s="292" t="s">
        <v>95</v>
      </c>
      <c r="C42" s="292" t="s">
        <v>102</v>
      </c>
      <c r="D42" s="292">
        <f>Data!D34</f>
        <v>20</v>
      </c>
      <c r="E42" s="292">
        <f>Data!E34</f>
        <v>14</v>
      </c>
      <c r="F42" s="292">
        <f>Data!F34</f>
        <v>10</v>
      </c>
      <c r="G42" s="292">
        <f>Data!G34</f>
        <v>21</v>
      </c>
      <c r="H42" s="292">
        <f>Data!H34</f>
        <v>16</v>
      </c>
      <c r="K42" s="175"/>
      <c r="L42" s="200" t="s">
        <v>143</v>
      </c>
      <c r="M42" s="200" t="s">
        <v>144</v>
      </c>
      <c r="N42" s="200" t="s">
        <v>144</v>
      </c>
      <c r="O42" s="200" t="s">
        <v>144</v>
      </c>
      <c r="P42" s="200" t="s">
        <v>144</v>
      </c>
      <c r="Q42" s="200" t="s">
        <v>144</v>
      </c>
      <c r="R42" s="200">
        <f t="shared" si="0"/>
        <v>8</v>
      </c>
      <c r="S42" s="200">
        <f t="shared" si="1"/>
        <v>11</v>
      </c>
      <c r="T42" s="200">
        <f t="shared" si="2"/>
        <v>6</v>
      </c>
      <c r="U42" s="200">
        <f t="shared" si="9"/>
        <v>12</v>
      </c>
      <c r="V42" s="200">
        <f t="shared" si="8"/>
        <v>12</v>
      </c>
      <c r="W42" s="278">
        <f>SimOut!E36</f>
        <v>3869263</v>
      </c>
      <c r="X42" s="235">
        <f>Data!R40</f>
        <v>80</v>
      </c>
      <c r="Y42" s="168">
        <f t="shared" si="3"/>
        <v>7.738526E-6</v>
      </c>
      <c r="Z42" s="101">
        <f t="shared" si="4"/>
        <v>129223.5756525209</v>
      </c>
      <c r="AA42" s="99">
        <f t="shared" si="5"/>
        <v>309541040</v>
      </c>
      <c r="AB42" s="102">
        <f t="shared" si="6"/>
        <v>6.1908207999999997E-4</v>
      </c>
      <c r="AD42" s="62"/>
      <c r="AE42" s="62"/>
    </row>
    <row r="43" spans="2:31" x14ac:dyDescent="0.25">
      <c r="B43" s="292" t="s">
        <v>98</v>
      </c>
      <c r="C43" s="292" t="s">
        <v>103</v>
      </c>
      <c r="D43" s="292">
        <f>Data!D35</f>
        <v>36</v>
      </c>
      <c r="E43" s="292">
        <f>Data!E35</f>
        <v>30</v>
      </c>
      <c r="F43" s="292">
        <f>Data!F35</f>
        <v>25</v>
      </c>
      <c r="G43" s="292">
        <f>Data!G35</f>
        <v>13</v>
      </c>
      <c r="H43" s="292">
        <f>Data!H35</f>
        <v>15</v>
      </c>
      <c r="K43" s="175"/>
      <c r="L43" s="199" t="s">
        <v>145</v>
      </c>
      <c r="M43" s="199" t="s">
        <v>144</v>
      </c>
      <c r="N43" s="199" t="s">
        <v>144</v>
      </c>
      <c r="O43" s="199" t="s">
        <v>144</v>
      </c>
      <c r="P43" s="199" t="s">
        <v>144</v>
      </c>
      <c r="Q43" s="199" t="s">
        <v>146</v>
      </c>
      <c r="R43" s="199">
        <f t="shared" si="0"/>
        <v>8</v>
      </c>
      <c r="S43" s="199">
        <f t="shared" si="1"/>
        <v>11</v>
      </c>
      <c r="T43" s="199">
        <f t="shared" si="2"/>
        <v>6</v>
      </c>
      <c r="U43" s="199">
        <f t="shared" si="9"/>
        <v>12</v>
      </c>
      <c r="V43" s="199">
        <f t="shared" si="8"/>
        <v>85</v>
      </c>
      <c r="W43" s="237">
        <f>SimOut!E37</f>
        <v>27427555</v>
      </c>
      <c r="X43" s="236">
        <f>Data!R41</f>
        <v>50</v>
      </c>
      <c r="Y43" s="167">
        <f t="shared" si="3"/>
        <v>5.4855109999999997E-5</v>
      </c>
      <c r="Z43" s="90">
        <f t="shared" si="4"/>
        <v>18229.842215246674</v>
      </c>
      <c r="AA43" s="86">
        <f t="shared" si="5"/>
        <v>1371377750</v>
      </c>
      <c r="AB43" s="91">
        <f t="shared" si="6"/>
        <v>2.7427555000000001E-3</v>
      </c>
      <c r="AD43" s="62"/>
      <c r="AE43" s="62"/>
    </row>
    <row r="44" spans="2:31" x14ac:dyDescent="0.25">
      <c r="B44" s="292" t="s">
        <v>94</v>
      </c>
      <c r="C44" s="292" t="s">
        <v>104</v>
      </c>
      <c r="D44" s="292">
        <f>Data!D36</f>
        <v>11</v>
      </c>
      <c r="E44" s="292">
        <f>Data!E36</f>
        <v>17</v>
      </c>
      <c r="F44" s="292">
        <f>Data!F36</f>
        <v>40</v>
      </c>
      <c r="G44" s="292">
        <f>Data!G36</f>
        <v>20</v>
      </c>
      <c r="H44" s="292">
        <f>Data!H36</f>
        <v>24</v>
      </c>
      <c r="J44" s="175"/>
      <c r="K44" s="175"/>
      <c r="L44" s="33" t="s">
        <v>147</v>
      </c>
      <c r="M44" s="33" t="s">
        <v>144</v>
      </c>
      <c r="N44" s="33" t="s">
        <v>144</v>
      </c>
      <c r="O44" s="33" t="s">
        <v>144</v>
      </c>
      <c r="P44" s="33" t="s">
        <v>146</v>
      </c>
      <c r="Q44" s="33" t="s">
        <v>134</v>
      </c>
      <c r="R44" s="33">
        <f t="shared" si="0"/>
        <v>8</v>
      </c>
      <c r="S44" s="33">
        <f t="shared" si="1"/>
        <v>11</v>
      </c>
      <c r="T44" s="33">
        <f t="shared" si="2"/>
        <v>6</v>
      </c>
      <c r="U44" s="33">
        <f t="shared" si="9"/>
        <v>85</v>
      </c>
      <c r="V44" s="33">
        <f t="shared" si="8"/>
        <v>97</v>
      </c>
      <c r="W44" s="279">
        <f>SimOut!E38</f>
        <v>221750076</v>
      </c>
      <c r="X44" s="234">
        <f>Data!R42</f>
        <v>7</v>
      </c>
      <c r="Y44" s="169">
        <f t="shared" si="3"/>
        <v>4.4350015199999998E-4</v>
      </c>
      <c r="Z44" s="95">
        <f t="shared" si="4"/>
        <v>2254.7906590119951</v>
      </c>
      <c r="AA44" s="93">
        <f t="shared" si="5"/>
        <v>1552250532</v>
      </c>
      <c r="AB44" s="96">
        <f t="shared" si="6"/>
        <v>3.1045010640000001E-3</v>
      </c>
      <c r="AD44" s="62"/>
      <c r="AE44" s="62"/>
    </row>
    <row r="45" spans="2:31" x14ac:dyDescent="0.25">
      <c r="B45" s="292" t="s">
        <v>238</v>
      </c>
      <c r="C45" s="292" t="s">
        <v>284</v>
      </c>
      <c r="D45" s="292">
        <f>Data!D37</f>
        <v>1</v>
      </c>
      <c r="E45" s="292">
        <f>Data!E37</f>
        <v>1</v>
      </c>
      <c r="F45" s="292">
        <f>Data!F37</f>
        <v>2</v>
      </c>
      <c r="G45" s="292">
        <f>Data!G37</f>
        <v>2</v>
      </c>
      <c r="H45" s="292">
        <f>Data!H37</f>
        <v>2</v>
      </c>
      <c r="J45" s="175"/>
      <c r="K45" s="175"/>
      <c r="L45" s="200" t="s">
        <v>148</v>
      </c>
      <c r="M45" s="200" t="s">
        <v>149</v>
      </c>
      <c r="N45" s="200" t="s">
        <v>149</v>
      </c>
      <c r="O45" s="200" t="s">
        <v>149</v>
      </c>
      <c r="P45" s="200" t="s">
        <v>149</v>
      </c>
      <c r="Q45" s="200" t="s">
        <v>149</v>
      </c>
      <c r="R45" s="200">
        <f t="shared" si="0"/>
        <v>8</v>
      </c>
      <c r="S45" s="200">
        <f t="shared" si="1"/>
        <v>10</v>
      </c>
      <c r="T45" s="200">
        <f t="shared" si="2"/>
        <v>8</v>
      </c>
      <c r="U45" s="200">
        <f t="shared" si="9"/>
        <v>16</v>
      </c>
      <c r="V45" s="200">
        <f t="shared" si="8"/>
        <v>15</v>
      </c>
      <c r="W45" s="278">
        <f>SimOut!E39</f>
        <v>7824988</v>
      </c>
      <c r="X45" s="235">
        <f>Data!R43</f>
        <v>60</v>
      </c>
      <c r="Y45" s="168">
        <f t="shared" si="3"/>
        <v>1.5649975999999999E-5</v>
      </c>
      <c r="Z45" s="101">
        <f t="shared" si="4"/>
        <v>63897.861568605607</v>
      </c>
      <c r="AA45" s="99">
        <f t="shared" si="5"/>
        <v>469499280</v>
      </c>
      <c r="AB45" s="102">
        <f t="shared" si="6"/>
        <v>9.3899855999999996E-4</v>
      </c>
      <c r="AD45" s="62"/>
      <c r="AE45" s="62"/>
    </row>
    <row r="46" spans="2:31" x14ac:dyDescent="0.25">
      <c r="B46" s="294" t="s">
        <v>283</v>
      </c>
      <c r="C46" s="294" t="s">
        <v>17</v>
      </c>
      <c r="D46" s="292">
        <f>Data!D38</f>
        <v>0</v>
      </c>
      <c r="E46" s="292">
        <f>Data!E38</f>
        <v>0</v>
      </c>
      <c r="F46" s="292">
        <f>Data!F38</f>
        <v>0</v>
      </c>
      <c r="G46" s="292">
        <f>Data!G38</f>
        <v>0</v>
      </c>
      <c r="H46" s="292">
        <f>Data!H38</f>
        <v>0</v>
      </c>
      <c r="I46" s="175"/>
      <c r="J46" s="176"/>
      <c r="K46" s="176"/>
      <c r="L46" s="199" t="s">
        <v>150</v>
      </c>
      <c r="M46" s="199" t="s">
        <v>149</v>
      </c>
      <c r="N46" s="199" t="s">
        <v>149</v>
      </c>
      <c r="O46" s="199" t="s">
        <v>149</v>
      </c>
      <c r="P46" s="199" t="s">
        <v>149</v>
      </c>
      <c r="Q46" s="199" t="s">
        <v>151</v>
      </c>
      <c r="R46" s="199">
        <f t="shared" si="0"/>
        <v>8</v>
      </c>
      <c r="S46" s="199">
        <f t="shared" si="1"/>
        <v>10</v>
      </c>
      <c r="T46" s="199">
        <f t="shared" si="2"/>
        <v>8</v>
      </c>
      <c r="U46" s="199">
        <f t="shared" si="9"/>
        <v>16</v>
      </c>
      <c r="V46" s="199">
        <f t="shared" si="8"/>
        <v>82</v>
      </c>
      <c r="W46" s="237">
        <f>SimOut!E40</f>
        <v>42758285</v>
      </c>
      <c r="X46" s="236">
        <f>Data!R44</f>
        <v>40</v>
      </c>
      <c r="Y46" s="167">
        <f t="shared" si="3"/>
        <v>8.5516569999999998E-5</v>
      </c>
      <c r="Z46" s="90">
        <f t="shared" si="4"/>
        <v>11693.640191602633</v>
      </c>
      <c r="AA46" s="86">
        <f t="shared" si="5"/>
        <v>1710331400</v>
      </c>
      <c r="AB46" s="91">
        <f t="shared" si="6"/>
        <v>3.4206627999999999E-3</v>
      </c>
      <c r="AD46" s="62"/>
      <c r="AE46" s="62"/>
    </row>
    <row r="47" spans="2:31" x14ac:dyDescent="0.25">
      <c r="B47" s="92"/>
      <c r="C47" s="92" t="s">
        <v>135</v>
      </c>
      <c r="D47" s="285">
        <f>SUM(D34:D46)</f>
        <v>97</v>
      </c>
      <c r="E47" s="285">
        <f>SUM(E34:E46)</f>
        <v>97</v>
      </c>
      <c r="F47" s="285">
        <f>SUM(F34:F46)</f>
        <v>97</v>
      </c>
      <c r="G47" s="285">
        <f>SUM(G34:G46)</f>
        <v>97</v>
      </c>
      <c r="H47" s="285">
        <f>SUM(H34:H46)</f>
        <v>97</v>
      </c>
      <c r="I47" s="175"/>
      <c r="J47" s="177"/>
      <c r="K47" s="177"/>
      <c r="L47" s="33" t="s">
        <v>152</v>
      </c>
      <c r="M47" s="33" t="s">
        <v>149</v>
      </c>
      <c r="N47" s="33" t="s">
        <v>149</v>
      </c>
      <c r="O47" s="33" t="s">
        <v>149</v>
      </c>
      <c r="P47" s="33" t="s">
        <v>151</v>
      </c>
      <c r="Q47" s="33" t="s">
        <v>134</v>
      </c>
      <c r="R47" s="33">
        <f t="shared" si="0"/>
        <v>8</v>
      </c>
      <c r="S47" s="33">
        <f t="shared" si="1"/>
        <v>10</v>
      </c>
      <c r="T47" s="33">
        <f t="shared" si="2"/>
        <v>8</v>
      </c>
      <c r="U47" s="33">
        <f t="shared" si="9"/>
        <v>81</v>
      </c>
      <c r="V47" s="33">
        <f t="shared" si="8"/>
        <v>97</v>
      </c>
      <c r="W47" s="279">
        <f>SimOut!E41</f>
        <v>256200240</v>
      </c>
      <c r="X47" s="234">
        <f>Data!R45</f>
        <v>5</v>
      </c>
      <c r="Y47" s="169">
        <f t="shared" si="3"/>
        <v>5.1240048000000002E-4</v>
      </c>
      <c r="Z47" s="95">
        <f t="shared" si="4"/>
        <v>1951.5984840607487</v>
      </c>
      <c r="AA47" s="93">
        <f t="shared" si="5"/>
        <v>1281001200</v>
      </c>
      <c r="AB47" s="96">
        <f t="shared" si="6"/>
        <v>2.5620024E-3</v>
      </c>
      <c r="AD47" s="62"/>
      <c r="AE47" s="62"/>
    </row>
    <row r="48" spans="2:31" x14ac:dyDescent="0.25">
      <c r="B48" s="292"/>
      <c r="C48" s="283" t="s">
        <v>106</v>
      </c>
      <c r="D48" s="286">
        <f>Data!D40</f>
        <v>8587340257</v>
      </c>
      <c r="E48" s="286"/>
      <c r="F48" s="286"/>
      <c r="G48" s="286"/>
      <c r="H48" s="286"/>
      <c r="I48" s="175"/>
      <c r="J48" s="109"/>
      <c r="K48" s="109"/>
      <c r="L48" s="200" t="s">
        <v>153</v>
      </c>
      <c r="M48" s="200" t="s">
        <v>154</v>
      </c>
      <c r="N48" s="200" t="s">
        <v>154</v>
      </c>
      <c r="O48" s="200" t="s">
        <v>154</v>
      </c>
      <c r="P48" s="200" t="s">
        <v>154</v>
      </c>
      <c r="Q48" s="200" t="s">
        <v>154</v>
      </c>
      <c r="R48" s="200">
        <f t="shared" si="0"/>
        <v>21</v>
      </c>
      <c r="S48" s="200">
        <f t="shared" si="1"/>
        <v>15</v>
      </c>
      <c r="T48" s="200">
        <f t="shared" si="2"/>
        <v>12</v>
      </c>
      <c r="U48" s="200">
        <f t="shared" si="9"/>
        <v>22</v>
      </c>
      <c r="V48" s="200">
        <f t="shared" si="8"/>
        <v>17</v>
      </c>
      <c r="W48" s="278">
        <f>SimOut!E42</f>
        <v>78417173</v>
      </c>
      <c r="X48" s="235">
        <f>Data!R46</f>
        <v>60</v>
      </c>
      <c r="Y48" s="168">
        <f t="shared" si="3"/>
        <v>1.5683434600000001E-4</v>
      </c>
      <c r="Z48" s="101">
        <f t="shared" si="4"/>
        <v>6376.1543660850921</v>
      </c>
      <c r="AA48" s="99">
        <f t="shared" si="5"/>
        <v>4705030380</v>
      </c>
      <c r="AB48" s="102">
        <f t="shared" si="6"/>
        <v>9.41006076E-3</v>
      </c>
      <c r="AD48" s="62"/>
      <c r="AE48" s="62"/>
    </row>
    <row r="49" spans="2:31" x14ac:dyDescent="0.25">
      <c r="I49" s="66"/>
      <c r="J49" s="66"/>
      <c r="K49" s="66"/>
      <c r="L49" s="199" t="s">
        <v>155</v>
      </c>
      <c r="M49" s="199" t="s">
        <v>154</v>
      </c>
      <c r="N49" s="199" t="s">
        <v>154</v>
      </c>
      <c r="O49" s="199" t="s">
        <v>154</v>
      </c>
      <c r="P49" s="199" t="s">
        <v>154</v>
      </c>
      <c r="Q49" s="199" t="s">
        <v>156</v>
      </c>
      <c r="R49" s="199">
        <f t="shared" si="0"/>
        <v>21</v>
      </c>
      <c r="S49" s="199">
        <f t="shared" si="1"/>
        <v>15</v>
      </c>
      <c r="T49" s="199">
        <f t="shared" si="2"/>
        <v>12</v>
      </c>
      <c r="U49" s="199">
        <f t="shared" si="9"/>
        <v>22</v>
      </c>
      <c r="V49" s="199">
        <f t="shared" si="8"/>
        <v>80</v>
      </c>
      <c r="W49" s="237">
        <f>SimOut!E43</f>
        <v>368977534</v>
      </c>
      <c r="X49" s="236">
        <f>Data!R47</f>
        <v>30</v>
      </c>
      <c r="Y49" s="167">
        <f t="shared" si="3"/>
        <v>7.3795506800000004E-4</v>
      </c>
      <c r="Z49" s="90">
        <f t="shared" si="4"/>
        <v>1355.0960530838172</v>
      </c>
      <c r="AA49" s="86">
        <f t="shared" si="5"/>
        <v>11069326020</v>
      </c>
      <c r="AB49" s="91">
        <f t="shared" si="6"/>
        <v>2.2138652040000002E-2</v>
      </c>
      <c r="AD49" s="62"/>
      <c r="AE49" s="62"/>
    </row>
    <row r="50" spans="2:31" x14ac:dyDescent="0.25">
      <c r="B50" s="287" t="s">
        <v>138</v>
      </c>
      <c r="C50" s="287"/>
      <c r="D50" s="287"/>
      <c r="E50" s="287"/>
      <c r="F50" s="287"/>
      <c r="G50" s="287"/>
      <c r="H50" s="287"/>
      <c r="I50" s="66"/>
      <c r="J50" s="66"/>
      <c r="K50" s="66"/>
      <c r="L50" s="33" t="s">
        <v>157</v>
      </c>
      <c r="M50" s="33" t="s">
        <v>154</v>
      </c>
      <c r="N50" s="33" t="s">
        <v>154</v>
      </c>
      <c r="O50" s="33" t="s">
        <v>154</v>
      </c>
      <c r="P50" s="33" t="s">
        <v>156</v>
      </c>
      <c r="Q50" s="33" t="s">
        <v>134</v>
      </c>
      <c r="R50" s="33">
        <f t="shared" si="0"/>
        <v>21</v>
      </c>
      <c r="S50" s="33">
        <f t="shared" si="1"/>
        <v>15</v>
      </c>
      <c r="T50" s="33">
        <f t="shared" si="2"/>
        <v>12</v>
      </c>
      <c r="U50" s="33">
        <f t="shared" si="9"/>
        <v>75</v>
      </c>
      <c r="V50" s="33">
        <f t="shared" si="8"/>
        <v>97</v>
      </c>
      <c r="W50" s="279">
        <f>SimOut!E44</f>
        <v>1524890259</v>
      </c>
      <c r="X50" s="234">
        <f>Data!R48</f>
        <v>5</v>
      </c>
      <c r="Y50" s="169">
        <f t="shared" si="3"/>
        <v>3.0497805179999999E-3</v>
      </c>
      <c r="Z50" s="95">
        <f t="shared" si="4"/>
        <v>327.89244802959951</v>
      </c>
      <c r="AA50" s="93">
        <f t="shared" si="5"/>
        <v>7624451295</v>
      </c>
      <c r="AB50" s="96">
        <f t="shared" si="6"/>
        <v>1.524890259E-2</v>
      </c>
      <c r="AD50" s="62"/>
      <c r="AE50" s="62"/>
    </row>
    <row r="51" spans="2:31" x14ac:dyDescent="0.25">
      <c r="B51" s="284" t="s">
        <v>138</v>
      </c>
      <c r="C51" s="405" t="s">
        <v>60</v>
      </c>
      <c r="D51" s="390" t="s">
        <v>141</v>
      </c>
      <c r="E51" s="390"/>
      <c r="F51" s="390"/>
      <c r="G51" s="390"/>
      <c r="H51" s="390"/>
      <c r="I51" s="66"/>
      <c r="J51" s="66"/>
      <c r="K51" s="66"/>
      <c r="L51" s="200" t="s">
        <v>158</v>
      </c>
      <c r="M51" s="200" t="s">
        <v>159</v>
      </c>
      <c r="N51" s="200" t="s">
        <v>159</v>
      </c>
      <c r="O51" s="200" t="s">
        <v>159</v>
      </c>
      <c r="P51" s="200" t="s">
        <v>159</v>
      </c>
      <c r="Q51" s="200" t="s">
        <v>159</v>
      </c>
      <c r="R51" s="200">
        <f t="shared" si="0"/>
        <v>37</v>
      </c>
      <c r="S51" s="200">
        <f t="shared" si="1"/>
        <v>31</v>
      </c>
      <c r="T51" s="200">
        <f t="shared" si="2"/>
        <v>27</v>
      </c>
      <c r="U51" s="200">
        <f t="shared" si="9"/>
        <v>14</v>
      </c>
      <c r="V51" s="200">
        <f t="shared" si="8"/>
        <v>16</v>
      </c>
      <c r="W51" s="278">
        <f>SimOut!E45</f>
        <v>393009831</v>
      </c>
      <c r="X51" s="235">
        <f>Data!R49</f>
        <v>40</v>
      </c>
      <c r="Y51" s="168">
        <f t="shared" si="3"/>
        <v>7.8601966199999995E-4</v>
      </c>
      <c r="Z51" s="101">
        <f t="shared" si="4"/>
        <v>1272.2328057997104</v>
      </c>
      <c r="AA51" s="99">
        <f t="shared" si="5"/>
        <v>15720393240</v>
      </c>
      <c r="AB51" s="102">
        <f t="shared" si="6"/>
        <v>3.1440786480000003E-2</v>
      </c>
      <c r="AD51" s="62"/>
      <c r="AE51" s="62"/>
    </row>
    <row r="52" spans="2:31" x14ac:dyDescent="0.25">
      <c r="B52" s="294" t="s">
        <v>59</v>
      </c>
      <c r="C52" s="404"/>
      <c r="D52" s="294" t="s">
        <v>61</v>
      </c>
      <c r="E52" s="294" t="s">
        <v>62</v>
      </c>
      <c r="F52" s="294" t="s">
        <v>63</v>
      </c>
      <c r="G52" s="294" t="s">
        <v>64</v>
      </c>
      <c r="H52" s="294" t="s">
        <v>65</v>
      </c>
      <c r="I52" s="66"/>
      <c r="J52" s="66"/>
      <c r="K52" s="66"/>
      <c r="L52" s="199" t="s">
        <v>160</v>
      </c>
      <c r="M52" s="199" t="s">
        <v>159</v>
      </c>
      <c r="N52" s="199" t="s">
        <v>159</v>
      </c>
      <c r="O52" s="199" t="s">
        <v>159</v>
      </c>
      <c r="P52" s="199" t="s">
        <v>159</v>
      </c>
      <c r="Q52" s="199" t="s">
        <v>161</v>
      </c>
      <c r="R52" s="199">
        <f t="shared" si="0"/>
        <v>37</v>
      </c>
      <c r="S52" s="199">
        <f t="shared" si="1"/>
        <v>31</v>
      </c>
      <c r="T52" s="199">
        <f t="shared" si="2"/>
        <v>27</v>
      </c>
      <c r="U52" s="199">
        <f t="shared" si="9"/>
        <v>14</v>
      </c>
      <c r="V52" s="199">
        <f t="shared" si="8"/>
        <v>81</v>
      </c>
      <c r="W52" s="237">
        <f>SimOut!E46</f>
        <v>1989707966</v>
      </c>
      <c r="X52" s="236">
        <f>Data!R50</f>
        <v>20</v>
      </c>
      <c r="Y52" s="167">
        <f t="shared" si="3"/>
        <v>3.9794159319999998E-3</v>
      </c>
      <c r="Z52" s="90">
        <f t="shared" si="4"/>
        <v>251.29315886751596</v>
      </c>
      <c r="AA52" s="86">
        <f t="shared" si="5"/>
        <v>39794159320</v>
      </c>
      <c r="AB52" s="91">
        <f t="shared" si="6"/>
        <v>7.9588318640000003E-2</v>
      </c>
      <c r="AD52" s="62"/>
      <c r="AE52" s="62"/>
    </row>
    <row r="53" spans="2:31" x14ac:dyDescent="0.25">
      <c r="B53" s="290" t="s">
        <v>307</v>
      </c>
      <c r="C53" s="292" t="str">
        <f t="shared" ref="C53:C61" si="10">B35&amp;" or WILD"</f>
        <v>M1 or WILD</v>
      </c>
      <c r="D53" s="290">
        <f t="shared" ref="D53:H62" si="11">D$34+D35</f>
        <v>2</v>
      </c>
      <c r="E53" s="290">
        <f t="shared" si="11"/>
        <v>3</v>
      </c>
      <c r="F53" s="290">
        <f t="shared" si="11"/>
        <v>3</v>
      </c>
      <c r="G53" s="290">
        <f t="shared" si="11"/>
        <v>2</v>
      </c>
      <c r="H53" s="290">
        <f t="shared" si="11"/>
        <v>2</v>
      </c>
      <c r="I53" s="66"/>
      <c r="J53" s="66"/>
      <c r="K53" s="66"/>
      <c r="L53" s="33" t="s">
        <v>164</v>
      </c>
      <c r="M53" s="33" t="s">
        <v>159</v>
      </c>
      <c r="N53" s="33" t="s">
        <v>159</v>
      </c>
      <c r="O53" s="33" t="s">
        <v>159</v>
      </c>
      <c r="P53" s="33" t="s">
        <v>161</v>
      </c>
      <c r="Q53" s="33" t="s">
        <v>134</v>
      </c>
      <c r="R53" s="33">
        <f t="shared" si="0"/>
        <v>37</v>
      </c>
      <c r="S53" s="33">
        <f t="shared" si="1"/>
        <v>31</v>
      </c>
      <c r="T53" s="33">
        <f t="shared" si="2"/>
        <v>27</v>
      </c>
      <c r="U53" s="33">
        <f t="shared" si="9"/>
        <v>83</v>
      </c>
      <c r="V53" s="33">
        <f t="shared" si="8"/>
        <v>97</v>
      </c>
      <c r="W53" s="279">
        <f>SimOut!E47</f>
        <v>14124944409</v>
      </c>
      <c r="X53" s="234">
        <f>Data!R51</f>
        <v>4</v>
      </c>
      <c r="Y53" s="169">
        <f t="shared" si="3"/>
        <v>2.8249888817999998E-2</v>
      </c>
      <c r="Z53" s="95">
        <f t="shared" si="4"/>
        <v>35.398369403947157</v>
      </c>
      <c r="AA53" s="93">
        <f t="shared" si="5"/>
        <v>56499777636</v>
      </c>
      <c r="AB53" s="96">
        <f t="shared" si="6"/>
        <v>0.11299955527199999</v>
      </c>
      <c r="AD53" s="62"/>
      <c r="AE53" s="62"/>
    </row>
    <row r="54" spans="2:31" x14ac:dyDescent="0.25">
      <c r="B54" s="292" t="s">
        <v>308</v>
      </c>
      <c r="C54" s="292" t="str">
        <f t="shared" si="10"/>
        <v>M2 or WILD</v>
      </c>
      <c r="D54" s="290">
        <f t="shared" si="11"/>
        <v>2</v>
      </c>
      <c r="E54" s="290">
        <f t="shared" si="11"/>
        <v>3</v>
      </c>
      <c r="F54" s="290">
        <f t="shared" si="11"/>
        <v>3</v>
      </c>
      <c r="G54" s="290">
        <f t="shared" si="11"/>
        <v>2</v>
      </c>
      <c r="H54" s="290">
        <f t="shared" si="11"/>
        <v>3</v>
      </c>
      <c r="I54" s="66"/>
      <c r="J54" s="66"/>
      <c r="K54" s="66"/>
      <c r="L54" s="199" t="s">
        <v>165</v>
      </c>
      <c r="M54" s="199" t="s">
        <v>162</v>
      </c>
      <c r="N54" s="199" t="s">
        <v>162</v>
      </c>
      <c r="O54" s="199" t="s">
        <v>162</v>
      </c>
      <c r="P54" s="199" t="s">
        <v>162</v>
      </c>
      <c r="Q54" s="199" t="s">
        <v>162</v>
      </c>
      <c r="R54" s="199">
        <f t="shared" si="0"/>
        <v>12</v>
      </c>
      <c r="S54" s="199">
        <f t="shared" si="1"/>
        <v>18</v>
      </c>
      <c r="T54" s="199">
        <f t="shared" si="2"/>
        <v>42</v>
      </c>
      <c r="U54" s="199">
        <f t="shared" si="9"/>
        <v>21</v>
      </c>
      <c r="V54" s="199">
        <f t="shared" si="8"/>
        <v>25</v>
      </c>
      <c r="W54" s="237">
        <f>SimOut!E48</f>
        <v>254239163</v>
      </c>
      <c r="X54" s="236">
        <f>Data!R52</f>
        <v>20</v>
      </c>
      <c r="Y54" s="167">
        <f t="shared" si="3"/>
        <v>5.0847832600000003E-4</v>
      </c>
      <c r="Z54" s="90">
        <f t="shared" si="4"/>
        <v>1966.6521636558407</v>
      </c>
      <c r="AA54" s="86">
        <f t="shared" si="5"/>
        <v>5084783260</v>
      </c>
      <c r="AB54" s="91">
        <f t="shared" si="6"/>
        <v>1.0169566519999999E-2</v>
      </c>
      <c r="AD54" s="62"/>
      <c r="AE54" s="62"/>
    </row>
    <row r="55" spans="2:31" x14ac:dyDescent="0.25">
      <c r="B55" s="292" t="s">
        <v>309</v>
      </c>
      <c r="C55" s="292" t="str">
        <f t="shared" si="10"/>
        <v>M3 or WILD</v>
      </c>
      <c r="D55" s="290">
        <f t="shared" si="11"/>
        <v>2</v>
      </c>
      <c r="E55" s="290">
        <f t="shared" si="11"/>
        <v>2</v>
      </c>
      <c r="F55" s="290">
        <f t="shared" si="11"/>
        <v>3</v>
      </c>
      <c r="G55" s="290">
        <f t="shared" si="11"/>
        <v>3</v>
      </c>
      <c r="H55" s="290">
        <f t="shared" si="11"/>
        <v>4</v>
      </c>
      <c r="I55" s="66"/>
      <c r="J55" s="66"/>
      <c r="K55" s="66"/>
      <c r="L55" s="198" t="s">
        <v>166</v>
      </c>
      <c r="M55" s="199" t="s">
        <v>162</v>
      </c>
      <c r="N55" s="199" t="s">
        <v>162</v>
      </c>
      <c r="O55" s="199" t="s">
        <v>162</v>
      </c>
      <c r="P55" s="199" t="s">
        <v>162</v>
      </c>
      <c r="Q55" s="198" t="s">
        <v>167</v>
      </c>
      <c r="R55" s="199">
        <f t="shared" si="0"/>
        <v>12</v>
      </c>
      <c r="S55" s="199">
        <f t="shared" si="1"/>
        <v>18</v>
      </c>
      <c r="T55" s="199">
        <f t="shared" si="2"/>
        <v>42</v>
      </c>
      <c r="U55" s="199">
        <f t="shared" si="9"/>
        <v>21</v>
      </c>
      <c r="V55" s="199">
        <f t="shared" si="8"/>
        <v>72</v>
      </c>
      <c r="W55" s="237">
        <f>SimOut!E49</f>
        <v>732065841</v>
      </c>
      <c r="X55" s="236">
        <f>Data!R53</f>
        <v>10</v>
      </c>
      <c r="Y55" s="167">
        <f t="shared" si="3"/>
        <v>1.4641316819999999E-3</v>
      </c>
      <c r="Z55" s="90">
        <f t="shared" si="4"/>
        <v>682.99867579806937</v>
      </c>
      <c r="AA55" s="86">
        <f t="shared" si="5"/>
        <v>7320658410</v>
      </c>
      <c r="AB55" s="91">
        <f t="shared" si="6"/>
        <v>1.464131682E-2</v>
      </c>
      <c r="AD55" s="62"/>
      <c r="AE55" s="62"/>
    </row>
    <row r="56" spans="2:31" x14ac:dyDescent="0.25">
      <c r="B56" s="292" t="s">
        <v>310</v>
      </c>
      <c r="C56" s="292" t="str">
        <f>B38&amp;" or WILD"</f>
        <v>M4 or WILD</v>
      </c>
      <c r="D56" s="290">
        <f t="shared" si="11"/>
        <v>4</v>
      </c>
      <c r="E56" s="290">
        <f t="shared" si="11"/>
        <v>3</v>
      </c>
      <c r="F56" s="290">
        <f t="shared" si="11"/>
        <v>4</v>
      </c>
      <c r="G56" s="290">
        <f t="shared" si="11"/>
        <v>4</v>
      </c>
      <c r="H56" s="290">
        <f t="shared" si="11"/>
        <v>4</v>
      </c>
      <c r="I56" s="175"/>
      <c r="J56" s="199"/>
      <c r="K56" s="199"/>
      <c r="L56" s="33" t="s">
        <v>168</v>
      </c>
      <c r="M56" s="33" t="s">
        <v>162</v>
      </c>
      <c r="N56" s="33" t="s">
        <v>162</v>
      </c>
      <c r="O56" s="33" t="s">
        <v>162</v>
      </c>
      <c r="P56" s="33" t="s">
        <v>167</v>
      </c>
      <c r="Q56" s="33" t="s">
        <v>134</v>
      </c>
      <c r="R56" s="33">
        <f t="shared" si="0"/>
        <v>12</v>
      </c>
      <c r="S56" s="33">
        <f t="shared" si="1"/>
        <v>18</v>
      </c>
      <c r="T56" s="33">
        <f t="shared" si="2"/>
        <v>42</v>
      </c>
      <c r="U56" s="33">
        <f t="shared" si="9"/>
        <v>76</v>
      </c>
      <c r="V56" s="33">
        <f t="shared" si="8"/>
        <v>97</v>
      </c>
      <c r="W56" s="279">
        <f>SimOut!E50</f>
        <v>3569461209</v>
      </c>
      <c r="X56" s="234">
        <f>Data!R54</f>
        <v>2</v>
      </c>
      <c r="Y56" s="169">
        <f>W56/D$29</f>
        <v>7.1389224179999999E-3</v>
      </c>
      <c r="Z56" s="95">
        <f t="shared" si="4"/>
        <v>140.07716311338683</v>
      </c>
      <c r="AA56" s="93">
        <f t="shared" si="5"/>
        <v>7138922418</v>
      </c>
      <c r="AB56" s="96">
        <f t="shared" si="6"/>
        <v>1.4277844836E-2</v>
      </c>
      <c r="AD56" s="62"/>
      <c r="AE56" s="62"/>
    </row>
    <row r="57" spans="2:31" x14ac:dyDescent="0.25">
      <c r="B57" s="292" t="s">
        <v>137</v>
      </c>
      <c r="C57" s="292" t="str">
        <f t="shared" si="10"/>
        <v>A or WILD</v>
      </c>
      <c r="D57" s="290">
        <f t="shared" si="11"/>
        <v>9</v>
      </c>
      <c r="E57" s="290">
        <f t="shared" si="11"/>
        <v>9</v>
      </c>
      <c r="F57" s="290">
        <f t="shared" si="11"/>
        <v>5</v>
      </c>
      <c r="G57" s="290">
        <f t="shared" si="11"/>
        <v>8</v>
      </c>
      <c r="H57" s="290">
        <f t="shared" si="11"/>
        <v>6</v>
      </c>
      <c r="I57" s="199"/>
      <c r="J57" s="199"/>
      <c r="K57" s="199"/>
      <c r="L57" s="199"/>
      <c r="M57" s="199"/>
      <c r="N57" s="199"/>
      <c r="O57" s="199"/>
      <c r="P57" s="198"/>
      <c r="Q57" s="198"/>
      <c r="R57" s="198"/>
      <c r="S57" s="198"/>
      <c r="T57" s="198"/>
      <c r="U57" s="198"/>
      <c r="V57" s="45" t="s">
        <v>169</v>
      </c>
      <c r="W57" s="87">
        <f>SUM(W24:W56)</f>
        <v>23826740005</v>
      </c>
      <c r="X57" s="86"/>
      <c r="Y57" s="97">
        <f>SUM(Y24:Y56)</f>
        <v>4.7653480009999992E-2</v>
      </c>
      <c r="Z57" s="90">
        <f>1/SUM(Y24:Y56)</f>
        <v>20.984826287401297</v>
      </c>
      <c r="AA57" s="274">
        <f>SUM(AA24:AA56)</f>
        <v>165929567946</v>
      </c>
      <c r="AB57" s="184">
        <f>SUM(AB24:AB56)</f>
        <v>0.33185913589199995</v>
      </c>
      <c r="AD57" s="343"/>
      <c r="AE57" s="227"/>
    </row>
    <row r="58" spans="2:31" x14ac:dyDescent="0.25">
      <c r="B58" s="292" t="s">
        <v>144</v>
      </c>
      <c r="C58" s="292" t="str">
        <f t="shared" si="10"/>
        <v>K or WILD</v>
      </c>
      <c r="D58" s="290">
        <f t="shared" si="11"/>
        <v>8</v>
      </c>
      <c r="E58" s="290">
        <f t="shared" si="11"/>
        <v>11</v>
      </c>
      <c r="F58" s="290">
        <f t="shared" si="11"/>
        <v>6</v>
      </c>
      <c r="G58" s="290">
        <f t="shared" si="11"/>
        <v>12</v>
      </c>
      <c r="H58" s="290">
        <f t="shared" si="11"/>
        <v>12</v>
      </c>
      <c r="I58" s="199"/>
      <c r="J58" s="199"/>
      <c r="K58" s="199"/>
      <c r="L58" s="199"/>
      <c r="M58" s="199"/>
      <c r="N58" s="199"/>
      <c r="O58" s="199"/>
      <c r="P58" s="198"/>
      <c r="Q58" s="198"/>
      <c r="R58" s="198"/>
      <c r="S58" s="198"/>
      <c r="T58" s="198"/>
      <c r="U58" s="198"/>
      <c r="V58" s="45"/>
      <c r="Y58" s="97"/>
      <c r="Z58" s="98"/>
      <c r="AA58" s="86"/>
      <c r="AD58" s="62"/>
      <c r="AE58" s="62"/>
    </row>
    <row r="59" spans="2:31" x14ac:dyDescent="0.25">
      <c r="B59" s="292" t="s">
        <v>149</v>
      </c>
      <c r="C59" s="292" t="str">
        <f t="shared" si="10"/>
        <v>Q or WILD</v>
      </c>
      <c r="D59" s="290">
        <f t="shared" si="11"/>
        <v>8</v>
      </c>
      <c r="E59" s="290">
        <f t="shared" si="11"/>
        <v>10</v>
      </c>
      <c r="F59" s="290">
        <f t="shared" si="11"/>
        <v>8</v>
      </c>
      <c r="G59" s="290">
        <f t="shared" si="11"/>
        <v>16</v>
      </c>
      <c r="H59" s="290">
        <f t="shared" si="11"/>
        <v>15</v>
      </c>
      <c r="I59" s="199"/>
      <c r="J59" s="199"/>
      <c r="K59" s="199"/>
      <c r="L59" s="394" t="s">
        <v>412</v>
      </c>
      <c r="M59" s="394"/>
      <c r="N59" s="394"/>
      <c r="O59" s="394"/>
      <c r="P59" s="394"/>
      <c r="Q59" s="394"/>
      <c r="R59" s="394"/>
      <c r="S59" s="394"/>
      <c r="T59" s="394"/>
      <c r="U59" s="394"/>
      <c r="V59" s="394"/>
      <c r="W59" s="394"/>
      <c r="X59" s="394"/>
      <c r="Y59" s="394"/>
      <c r="Z59" s="394"/>
      <c r="AA59" s="394"/>
      <c r="AB59" s="394"/>
    </row>
    <row r="60" spans="2:31" x14ac:dyDescent="0.25">
      <c r="B60" s="292" t="s">
        <v>154</v>
      </c>
      <c r="C60" s="292" t="str">
        <f t="shared" si="10"/>
        <v>J or WILD</v>
      </c>
      <c r="D60" s="290">
        <f t="shared" si="11"/>
        <v>21</v>
      </c>
      <c r="E60" s="290">
        <f t="shared" si="11"/>
        <v>15</v>
      </c>
      <c r="F60" s="290">
        <f t="shared" si="11"/>
        <v>12</v>
      </c>
      <c r="G60" s="290">
        <f t="shared" si="11"/>
        <v>22</v>
      </c>
      <c r="H60" s="290">
        <f t="shared" si="11"/>
        <v>17</v>
      </c>
      <c r="I60" s="199"/>
      <c r="J60" s="199"/>
      <c r="K60" s="199"/>
      <c r="L60" s="410" t="s">
        <v>123</v>
      </c>
      <c r="M60" s="390" t="s">
        <v>411</v>
      </c>
      <c r="N60" s="390"/>
      <c r="O60" s="390"/>
      <c r="P60" s="390"/>
      <c r="Q60" s="390"/>
      <c r="R60" s="390"/>
      <c r="S60" s="390"/>
      <c r="T60" s="390"/>
      <c r="U60" s="390"/>
      <c r="V60" s="390"/>
      <c r="W60" s="186" t="s">
        <v>415</v>
      </c>
      <c r="X60" s="405" t="s">
        <v>68</v>
      </c>
      <c r="Y60" s="200" t="s">
        <v>117</v>
      </c>
      <c r="Z60" s="200" t="s">
        <v>118</v>
      </c>
      <c r="AA60" s="200" t="s">
        <v>113</v>
      </c>
      <c r="AB60" s="200" t="s">
        <v>119</v>
      </c>
    </row>
    <row r="61" spans="2:31" x14ac:dyDescent="0.25">
      <c r="B61" s="290" t="s">
        <v>159</v>
      </c>
      <c r="C61" s="290" t="str">
        <f t="shared" si="10"/>
        <v>T or WILD</v>
      </c>
      <c r="D61" s="290">
        <f t="shared" si="11"/>
        <v>37</v>
      </c>
      <c r="E61" s="290">
        <f t="shared" si="11"/>
        <v>31</v>
      </c>
      <c r="F61" s="290">
        <f t="shared" si="11"/>
        <v>27</v>
      </c>
      <c r="G61" s="290">
        <f t="shared" si="11"/>
        <v>14</v>
      </c>
      <c r="H61" s="290">
        <f t="shared" si="11"/>
        <v>16</v>
      </c>
      <c r="I61" s="199"/>
      <c r="J61" s="199"/>
      <c r="K61" s="199"/>
      <c r="L61" s="411"/>
      <c r="M61" s="199" t="s">
        <v>61</v>
      </c>
      <c r="N61" s="199" t="s">
        <v>62</v>
      </c>
      <c r="O61" s="199" t="s">
        <v>63</v>
      </c>
      <c r="P61" s="199" t="s">
        <v>64</v>
      </c>
      <c r="Q61" s="199" t="s">
        <v>65</v>
      </c>
      <c r="R61" s="412"/>
      <c r="S61" s="412"/>
      <c r="T61" s="412"/>
      <c r="U61" s="412"/>
      <c r="V61" s="412"/>
      <c r="W61" s="187" t="s">
        <v>346</v>
      </c>
      <c r="X61" s="404"/>
      <c r="Y61" s="33" t="s">
        <v>125</v>
      </c>
      <c r="Z61" s="199" t="s">
        <v>126</v>
      </c>
      <c r="AA61" s="199" t="s">
        <v>414</v>
      </c>
      <c r="AB61" s="199" t="s">
        <v>127</v>
      </c>
    </row>
    <row r="62" spans="2:31" x14ac:dyDescent="0.25">
      <c r="B62" s="293" t="s">
        <v>162</v>
      </c>
      <c r="C62" s="294" t="s">
        <v>163</v>
      </c>
      <c r="D62" s="294">
        <f t="shared" si="11"/>
        <v>12</v>
      </c>
      <c r="E62" s="294">
        <f t="shared" si="11"/>
        <v>18</v>
      </c>
      <c r="F62" s="294">
        <f t="shared" si="11"/>
        <v>42</v>
      </c>
      <c r="G62" s="294">
        <f t="shared" si="11"/>
        <v>21</v>
      </c>
      <c r="H62" s="294">
        <f t="shared" si="11"/>
        <v>25</v>
      </c>
      <c r="I62" s="198"/>
      <c r="J62" s="198"/>
      <c r="K62" s="198"/>
      <c r="L62" s="200" t="s">
        <v>290</v>
      </c>
      <c r="M62" s="200" t="s">
        <v>174</v>
      </c>
      <c r="N62" s="200" t="s">
        <v>174</v>
      </c>
      <c r="O62" s="200" t="s">
        <v>174</v>
      </c>
      <c r="P62" s="200" t="s">
        <v>174</v>
      </c>
      <c r="Q62" s="200" t="s">
        <v>174</v>
      </c>
      <c r="R62" s="390"/>
      <c r="S62" s="390"/>
      <c r="T62" s="390"/>
      <c r="U62" s="390"/>
      <c r="V62" s="390"/>
      <c r="W62" s="278">
        <f>SUM(SimOut!D98:D108)</f>
        <v>2213</v>
      </c>
      <c r="X62" s="235">
        <f>Data!R56</f>
        <v>10</v>
      </c>
      <c r="Y62" s="167">
        <f>W62/D$28</f>
        <v>2.213E-7</v>
      </c>
      <c r="Z62" s="101">
        <f>IF(Y62=0,"No zero adjusted hits in denominator - something's wrong",1/Y62)</f>
        <v>4518752.8242205149</v>
      </c>
      <c r="AA62" s="99">
        <f>W62*X62</f>
        <v>22130</v>
      </c>
      <c r="AB62" s="102">
        <f>AA62/D$28</f>
        <v>2.2129999999999998E-6</v>
      </c>
    </row>
    <row r="63" spans="2:31" x14ac:dyDescent="0.25">
      <c r="B63" s="292" t="s">
        <v>311</v>
      </c>
      <c r="C63" s="292" t="str">
        <f t="shared" ref="C63:C72" si="12">"Any symbol except "&amp;C35&amp;" or WILD"</f>
        <v>Any symbol except M1 or WILD</v>
      </c>
      <c r="D63" s="292">
        <f>D$47-D35-D34</f>
        <v>95</v>
      </c>
      <c r="E63" s="292">
        <f>E$47-E35-E34</f>
        <v>94</v>
      </c>
      <c r="F63" s="292">
        <f>F$47-F35-F34</f>
        <v>94</v>
      </c>
      <c r="G63" s="292">
        <f>G$47-G35-G34</f>
        <v>95</v>
      </c>
      <c r="H63" s="292">
        <f>H$47-H35-H34</f>
        <v>95</v>
      </c>
      <c r="I63" s="198"/>
      <c r="J63" s="198"/>
      <c r="K63" s="198"/>
      <c r="L63" s="199" t="s">
        <v>289</v>
      </c>
      <c r="M63" s="199" t="s">
        <v>174</v>
      </c>
      <c r="N63" s="199" t="s">
        <v>174</v>
      </c>
      <c r="O63" s="199" t="s">
        <v>174</v>
      </c>
      <c r="P63" s="199" t="s">
        <v>174</v>
      </c>
      <c r="Q63" s="199"/>
      <c r="R63" s="399"/>
      <c r="S63" s="399"/>
      <c r="T63" s="399"/>
      <c r="U63" s="399"/>
      <c r="V63" s="399"/>
      <c r="W63" s="237">
        <f>SUM(SimOut!D109)</f>
        <v>244284</v>
      </c>
      <c r="X63" s="236">
        <f>Data!R57</f>
        <v>5</v>
      </c>
      <c r="Y63" s="167">
        <f>W63/D$28</f>
        <v>2.4428400000000001E-5</v>
      </c>
      <c r="Z63" s="90">
        <f>IF(Y63=0,"No zero adjusted hits in denominator - something's wrong",1/Y63)</f>
        <v>40935.959784513107</v>
      </c>
      <c r="AA63" s="86">
        <f>W63*X63</f>
        <v>1221420</v>
      </c>
      <c r="AB63" s="91">
        <f>AA63/D$28</f>
        <v>1.22142E-4</v>
      </c>
    </row>
    <row r="64" spans="2:31" x14ac:dyDescent="0.25">
      <c r="B64" s="292" t="s">
        <v>312</v>
      </c>
      <c r="C64" s="292" t="str">
        <f t="shared" si="12"/>
        <v>Any symbol except M2 or WILD</v>
      </c>
      <c r="D64" s="292">
        <f>D$47-D36-D34</f>
        <v>95</v>
      </c>
      <c r="E64" s="292">
        <f>E$47-E36-E34</f>
        <v>94</v>
      </c>
      <c r="F64" s="292">
        <f>F$47-F36-F34</f>
        <v>94</v>
      </c>
      <c r="G64" s="292">
        <f>G$47-G36-G34</f>
        <v>95</v>
      </c>
      <c r="H64" s="292">
        <f>H$47-H36-H34</f>
        <v>94</v>
      </c>
      <c r="I64" s="198"/>
      <c r="J64" s="198"/>
      <c r="K64" s="198"/>
      <c r="L64" s="33" t="s">
        <v>291</v>
      </c>
      <c r="M64" s="33" t="s">
        <v>174</v>
      </c>
      <c r="N64" s="33" t="s">
        <v>174</v>
      </c>
      <c r="O64" s="33" t="s">
        <v>174</v>
      </c>
      <c r="P64" s="33"/>
      <c r="Q64" s="33"/>
      <c r="R64" s="412"/>
      <c r="S64" s="412"/>
      <c r="T64" s="412"/>
      <c r="U64" s="412"/>
      <c r="V64" s="412"/>
      <c r="W64" s="279">
        <f>SUM(SimOut!D110)</f>
        <v>10241157</v>
      </c>
      <c r="X64" s="234">
        <f>Data!R58</f>
        <v>1</v>
      </c>
      <c r="Y64" s="169">
        <f>W64/D$28</f>
        <v>1.0241156999999999E-3</v>
      </c>
      <c r="Z64" s="95">
        <f>IF(Y64=0,"No zero adjusted hits in denominator - something's wrong",1/Y64)</f>
        <v>976.45217234732365</v>
      </c>
      <c r="AA64" s="93">
        <f>W64*X64</f>
        <v>10241157</v>
      </c>
      <c r="AB64" s="96">
        <f>AA64/D$28</f>
        <v>1.0241156999999999E-3</v>
      </c>
    </row>
    <row r="65" spans="2:28" x14ac:dyDescent="0.25">
      <c r="B65" s="292" t="s">
        <v>313</v>
      </c>
      <c r="C65" s="292" t="str">
        <f t="shared" si="12"/>
        <v>Any symbol except M3 or WILD</v>
      </c>
      <c r="D65" s="292">
        <f>D$47-D37-D34</f>
        <v>95</v>
      </c>
      <c r="E65" s="292">
        <f>E$47-E37-E34</f>
        <v>95</v>
      </c>
      <c r="F65" s="292">
        <f>F$47-F37-F34</f>
        <v>94</v>
      </c>
      <c r="G65" s="292">
        <f>G$47-G37-G34</f>
        <v>94</v>
      </c>
      <c r="H65" s="292">
        <f>H$47-H37-H34</f>
        <v>93</v>
      </c>
      <c r="I65" s="198"/>
      <c r="J65" s="198"/>
      <c r="K65" s="198"/>
      <c r="W65" s="49"/>
      <c r="Y65" s="97">
        <f>SUM(Y62:Y64)</f>
        <v>1.0487654E-3</v>
      </c>
      <c r="Z65" s="90">
        <f>1/SUM(Y62:Y64)</f>
        <v>953.50208921842761</v>
      </c>
      <c r="AA65" s="86">
        <f>SUM(AA62:AA64)</f>
        <v>11484707</v>
      </c>
      <c r="AB65" s="184">
        <f>SUM(AB62:AB64)</f>
        <v>1.1484707E-3</v>
      </c>
    </row>
    <row r="66" spans="2:28" x14ac:dyDescent="0.25">
      <c r="B66" s="292" t="s">
        <v>314</v>
      </c>
      <c r="C66" s="292" t="str">
        <f t="shared" si="12"/>
        <v>Any symbol except M4 or WILD</v>
      </c>
      <c r="D66" s="292">
        <f>D$47-D38-D34</f>
        <v>93</v>
      </c>
      <c r="E66" s="292">
        <f>E$47-E38-E34</f>
        <v>94</v>
      </c>
      <c r="F66" s="292">
        <f>F$47-F38-F34</f>
        <v>93</v>
      </c>
      <c r="G66" s="292">
        <f>G$47-G38-G34</f>
        <v>93</v>
      </c>
      <c r="H66" s="292">
        <f>H$47-H38-H34</f>
        <v>93</v>
      </c>
      <c r="I66" s="198"/>
      <c r="J66" s="198"/>
      <c r="K66" s="198"/>
    </row>
    <row r="67" spans="2:28" x14ac:dyDescent="0.25">
      <c r="B67" s="292" t="s">
        <v>170</v>
      </c>
      <c r="C67" s="292" t="str">
        <f t="shared" si="12"/>
        <v>Any symbol except ACE or WILD</v>
      </c>
      <c r="D67" s="292">
        <f>D$47-D39-D34</f>
        <v>88</v>
      </c>
      <c r="E67" s="292">
        <f>E$47-E39-E34</f>
        <v>88</v>
      </c>
      <c r="F67" s="292">
        <f>F$47-F39-F34</f>
        <v>92</v>
      </c>
      <c r="G67" s="292">
        <f>G$47-G39-G34</f>
        <v>89</v>
      </c>
      <c r="H67" s="292">
        <f>H$47-H39-H34</f>
        <v>91</v>
      </c>
      <c r="I67" s="198"/>
      <c r="J67" s="198"/>
      <c r="K67" s="198"/>
    </row>
    <row r="68" spans="2:28" x14ac:dyDescent="0.25">
      <c r="B68" s="292" t="s">
        <v>171</v>
      </c>
      <c r="C68" s="292" t="str">
        <f t="shared" si="12"/>
        <v>Any symbol except KING or WILD</v>
      </c>
      <c r="D68" s="292">
        <f>D$47-D40-D34</f>
        <v>89</v>
      </c>
      <c r="E68" s="292">
        <f>E$47-E40-E34</f>
        <v>86</v>
      </c>
      <c r="F68" s="292">
        <f>F$47-F40-F34</f>
        <v>91</v>
      </c>
      <c r="G68" s="292">
        <f>G$47-G40-G34</f>
        <v>85</v>
      </c>
      <c r="H68" s="292">
        <f>H$47-H40-H34</f>
        <v>85</v>
      </c>
      <c r="I68" s="198"/>
      <c r="J68" s="198"/>
      <c r="K68" s="198"/>
    </row>
    <row r="69" spans="2:28" x14ac:dyDescent="0.25">
      <c r="B69" s="292" t="s">
        <v>172</v>
      </c>
      <c r="C69" s="292" t="str">
        <f t="shared" si="12"/>
        <v>Any symbol except QUEEN or WILD</v>
      </c>
      <c r="D69" s="292">
        <f>D$47-D41-D34</f>
        <v>89</v>
      </c>
      <c r="E69" s="292">
        <f>E$47-E41-E34</f>
        <v>87</v>
      </c>
      <c r="F69" s="292">
        <f>F$47-F41-F34</f>
        <v>89</v>
      </c>
      <c r="G69" s="292">
        <f>G$47-G41-G34</f>
        <v>81</v>
      </c>
      <c r="H69" s="292">
        <f>H$47-H41-H34</f>
        <v>82</v>
      </c>
      <c r="I69" s="198"/>
      <c r="J69" s="198"/>
      <c r="K69" s="198"/>
    </row>
    <row r="70" spans="2:28" x14ac:dyDescent="0.25">
      <c r="B70" s="292" t="s">
        <v>176</v>
      </c>
      <c r="C70" s="292" t="str">
        <f t="shared" si="12"/>
        <v>Any symbol except JACK or WILD</v>
      </c>
      <c r="D70" s="292">
        <f>D$47-D42-D34</f>
        <v>76</v>
      </c>
      <c r="E70" s="292">
        <f>E$47-E42-E34</f>
        <v>82</v>
      </c>
      <c r="F70" s="292">
        <f>F$47-F42-F34</f>
        <v>85</v>
      </c>
      <c r="G70" s="292">
        <f>G$47-G42-G34</f>
        <v>75</v>
      </c>
      <c r="H70" s="292">
        <f>H$47-H42-H34</f>
        <v>80</v>
      </c>
      <c r="I70" s="198"/>
      <c r="J70" s="198"/>
      <c r="K70" s="198"/>
    </row>
    <row r="71" spans="2:28" x14ac:dyDescent="0.25">
      <c r="B71" s="292" t="s">
        <v>179</v>
      </c>
      <c r="C71" s="292" t="str">
        <f t="shared" si="12"/>
        <v>Any symbol except TEN or WILD</v>
      </c>
      <c r="D71" s="292">
        <f>D$47-D43-D34</f>
        <v>60</v>
      </c>
      <c r="E71" s="292">
        <f>E$47-E43-E34</f>
        <v>66</v>
      </c>
      <c r="F71" s="292">
        <f>F$47-F43-F34</f>
        <v>70</v>
      </c>
      <c r="G71" s="292">
        <f>G$47-G43-G34</f>
        <v>83</v>
      </c>
      <c r="H71" s="292">
        <f>H$47-H43-H34</f>
        <v>81</v>
      </c>
      <c r="I71" s="198"/>
      <c r="J71" s="198"/>
      <c r="K71" s="198"/>
    </row>
    <row r="72" spans="2:28" x14ac:dyDescent="0.25">
      <c r="B72" s="292" t="s">
        <v>180</v>
      </c>
      <c r="C72" s="292" t="str">
        <f t="shared" si="12"/>
        <v>Any symbol except NINE or WILD</v>
      </c>
      <c r="D72" s="292">
        <f>D$47-D44-D34</f>
        <v>85</v>
      </c>
      <c r="E72" s="292">
        <f>E$47-E44-E35</f>
        <v>78</v>
      </c>
      <c r="F72" s="292">
        <f>F$47-F44-F35</f>
        <v>56</v>
      </c>
      <c r="G72" s="292">
        <f>G$47-G44-G35</f>
        <v>76</v>
      </c>
      <c r="H72" s="292">
        <f>H$47-H44-H35</f>
        <v>72</v>
      </c>
      <c r="I72" s="199"/>
      <c r="J72" s="199"/>
      <c r="K72" s="199"/>
    </row>
    <row r="73" spans="2:28" x14ac:dyDescent="0.25">
      <c r="B73" s="294" t="s">
        <v>133</v>
      </c>
      <c r="C73" s="294" t="s">
        <v>181</v>
      </c>
      <c r="D73" s="294">
        <f>D47-D34</f>
        <v>96</v>
      </c>
      <c r="E73" s="294">
        <f>E47-E34</f>
        <v>96</v>
      </c>
      <c r="F73" s="294">
        <f>F47-F34</f>
        <v>95</v>
      </c>
      <c r="G73" s="294">
        <f>G47-G34</f>
        <v>96</v>
      </c>
      <c r="H73" s="294">
        <f>H47-H34</f>
        <v>96</v>
      </c>
      <c r="I73" s="198"/>
      <c r="J73" s="198"/>
      <c r="K73" s="198"/>
    </row>
    <row r="74" spans="2:28" x14ac:dyDescent="0.25">
      <c r="B74" s="291" t="s">
        <v>134</v>
      </c>
      <c r="C74" s="292" t="s">
        <v>182</v>
      </c>
      <c r="D74" s="292">
        <f>D47</f>
        <v>97</v>
      </c>
      <c r="E74" s="292">
        <f>E47</f>
        <v>97</v>
      </c>
      <c r="F74" s="292">
        <f>F47</f>
        <v>97</v>
      </c>
      <c r="G74" s="292">
        <f>G47</f>
        <v>97</v>
      </c>
      <c r="H74" s="292">
        <f>H47</f>
        <v>97</v>
      </c>
      <c r="I74" s="198"/>
      <c r="J74" s="198"/>
      <c r="K74" s="198"/>
    </row>
    <row r="75" spans="2:28" x14ac:dyDescent="0.25">
      <c r="B75" s="292" t="s">
        <v>174</v>
      </c>
      <c r="C75" s="292" t="s">
        <v>288</v>
      </c>
      <c r="D75" s="292">
        <f>D45*3</f>
        <v>3</v>
      </c>
      <c r="E75" s="292">
        <f t="shared" ref="E75:H75" si="13">E45*3</f>
        <v>3</v>
      </c>
      <c r="F75" s="292">
        <f t="shared" si="13"/>
        <v>6</v>
      </c>
      <c r="G75" s="292">
        <f t="shared" si="13"/>
        <v>6</v>
      </c>
      <c r="H75" s="292">
        <f t="shared" si="13"/>
        <v>6</v>
      </c>
      <c r="I75" s="199"/>
      <c r="J75" s="199"/>
      <c r="K75" s="199"/>
    </row>
    <row r="76" spans="2:28" x14ac:dyDescent="0.25">
      <c r="B76" s="294" t="s">
        <v>184</v>
      </c>
      <c r="C76" s="294" t="str">
        <f>"Any symbol except "&amp;C46</f>
        <v>Any symbol except BONUS</v>
      </c>
      <c r="D76" s="294">
        <f>SUM(D34:D46)-3*D45</f>
        <v>94</v>
      </c>
      <c r="E76" s="294">
        <f t="shared" ref="E76:H76" si="14">SUM(E34:E46)-3*E45</f>
        <v>94</v>
      </c>
      <c r="F76" s="294">
        <f t="shared" si="14"/>
        <v>91</v>
      </c>
      <c r="G76" s="294">
        <f t="shared" si="14"/>
        <v>91</v>
      </c>
      <c r="H76" s="294">
        <f t="shared" si="14"/>
        <v>91</v>
      </c>
    </row>
    <row r="79" spans="2:28" x14ac:dyDescent="0.25">
      <c r="B79" s="287" t="s">
        <v>404</v>
      </c>
      <c r="C79" s="287"/>
      <c r="D79" s="287"/>
      <c r="E79" s="287"/>
      <c r="F79" s="287"/>
      <c r="I79" s="142"/>
    </row>
    <row r="80" spans="2:28" x14ac:dyDescent="0.25">
      <c r="B80" s="410" t="s">
        <v>187</v>
      </c>
      <c r="C80" s="284" t="s">
        <v>406</v>
      </c>
      <c r="D80" s="390" t="s">
        <v>405</v>
      </c>
      <c r="E80" s="390"/>
      <c r="F80" s="390"/>
      <c r="G80" s="142"/>
      <c r="H80" s="142"/>
    </row>
    <row r="81" spans="2:7" x14ac:dyDescent="0.25">
      <c r="B81" s="411"/>
      <c r="C81" s="293" t="s">
        <v>123</v>
      </c>
      <c r="D81" s="294">
        <v>5</v>
      </c>
      <c r="E81" s="294">
        <v>4</v>
      </c>
      <c r="F81" s="294">
        <v>3</v>
      </c>
    </row>
    <row r="82" spans="2:7" x14ac:dyDescent="0.25">
      <c r="B82" s="292">
        <v>0</v>
      </c>
      <c r="C82" s="49" t="str">
        <f>C34</f>
        <v>WILD</v>
      </c>
      <c r="D82" s="49">
        <f>Data!R22</f>
        <v>2500</v>
      </c>
      <c r="E82" s="49">
        <f>Data!R23</f>
        <v>750</v>
      </c>
      <c r="F82" s="49">
        <f>Data!R24</f>
        <v>500</v>
      </c>
    </row>
    <row r="83" spans="2:7" x14ac:dyDescent="0.25">
      <c r="B83" s="292">
        <v>1</v>
      </c>
      <c r="C83" s="49" t="str">
        <f t="shared" ref="C83:C94" si="15">C35</f>
        <v>M1</v>
      </c>
      <c r="D83" s="49">
        <f>Data!R25</f>
        <v>400</v>
      </c>
      <c r="E83" s="49">
        <f>Data!R26</f>
        <v>200</v>
      </c>
      <c r="F83" s="49">
        <f>Data!R27</f>
        <v>50</v>
      </c>
    </row>
    <row r="84" spans="2:7" x14ac:dyDescent="0.25">
      <c r="B84" s="292">
        <v>2</v>
      </c>
      <c r="C84" s="49" t="str">
        <f t="shared" si="15"/>
        <v>M2</v>
      </c>
      <c r="D84" s="49">
        <f>Data!R28</f>
        <v>200</v>
      </c>
      <c r="E84" s="49">
        <f>Data!R29</f>
        <v>150</v>
      </c>
      <c r="F84" s="49">
        <f>Data!R30</f>
        <v>40</v>
      </c>
    </row>
    <row r="85" spans="2:7" x14ac:dyDescent="0.25">
      <c r="B85" s="292">
        <v>3</v>
      </c>
      <c r="C85" s="49" t="str">
        <f t="shared" si="15"/>
        <v>M3</v>
      </c>
      <c r="D85" s="49">
        <f>Data!R31</f>
        <v>150</v>
      </c>
      <c r="E85" s="49">
        <f>Data!R32</f>
        <v>100</v>
      </c>
      <c r="F85" s="49">
        <f>Data!R33</f>
        <v>30</v>
      </c>
    </row>
    <row r="86" spans="2:7" x14ac:dyDescent="0.25">
      <c r="B86" s="292">
        <v>4</v>
      </c>
      <c r="C86" s="49" t="str">
        <f t="shared" si="15"/>
        <v>M4</v>
      </c>
      <c r="D86" s="49">
        <f>Data!R34</f>
        <v>100</v>
      </c>
      <c r="E86" s="49">
        <f>Data!R35</f>
        <v>75</v>
      </c>
      <c r="F86" s="49">
        <f>Data!R36</f>
        <v>15</v>
      </c>
    </row>
    <row r="87" spans="2:7" x14ac:dyDescent="0.25">
      <c r="B87" s="292">
        <v>5</v>
      </c>
      <c r="C87" s="49" t="str">
        <f t="shared" si="15"/>
        <v>ACE</v>
      </c>
      <c r="D87" s="49">
        <f>Data!R37</f>
        <v>80</v>
      </c>
      <c r="E87" s="49">
        <f>Data!R38</f>
        <v>60</v>
      </c>
      <c r="F87" s="49">
        <f>Data!R39</f>
        <v>10</v>
      </c>
    </row>
    <row r="88" spans="2:7" x14ac:dyDescent="0.25">
      <c r="B88" s="292">
        <v>6</v>
      </c>
      <c r="C88" s="49" t="str">
        <f t="shared" si="15"/>
        <v>KING</v>
      </c>
      <c r="D88" s="49">
        <f>Data!R40</f>
        <v>80</v>
      </c>
      <c r="E88" s="49">
        <f>Data!R41</f>
        <v>50</v>
      </c>
      <c r="F88" s="49">
        <f>Data!R42</f>
        <v>7</v>
      </c>
    </row>
    <row r="89" spans="2:7" x14ac:dyDescent="0.25">
      <c r="B89" s="292">
        <v>7</v>
      </c>
      <c r="C89" s="49" t="str">
        <f t="shared" si="15"/>
        <v>QUEEN</v>
      </c>
      <c r="D89" s="49">
        <f>Data!R43</f>
        <v>60</v>
      </c>
      <c r="E89" s="49">
        <f>Data!R44</f>
        <v>40</v>
      </c>
      <c r="F89" s="49">
        <f>Data!R45</f>
        <v>5</v>
      </c>
    </row>
    <row r="90" spans="2:7" x14ac:dyDescent="0.25">
      <c r="B90" s="292">
        <v>8</v>
      </c>
      <c r="C90" s="49" t="str">
        <f t="shared" si="15"/>
        <v>JACK</v>
      </c>
      <c r="D90" s="49">
        <f>Data!R46</f>
        <v>60</v>
      </c>
      <c r="E90" s="49">
        <f>Data!R47</f>
        <v>30</v>
      </c>
      <c r="F90" s="49">
        <f>Data!R48</f>
        <v>5</v>
      </c>
    </row>
    <row r="91" spans="2:7" x14ac:dyDescent="0.25">
      <c r="B91" s="292">
        <v>9</v>
      </c>
      <c r="C91" s="49" t="str">
        <f t="shared" si="15"/>
        <v>TEN</v>
      </c>
      <c r="D91" s="49">
        <f>Data!R49</f>
        <v>40</v>
      </c>
      <c r="E91" s="49">
        <f>Data!R50</f>
        <v>20</v>
      </c>
      <c r="F91" s="49">
        <f>Data!R51</f>
        <v>4</v>
      </c>
    </row>
    <row r="92" spans="2:7" x14ac:dyDescent="0.25">
      <c r="B92" s="292">
        <v>10</v>
      </c>
      <c r="C92" s="49" t="str">
        <f t="shared" si="15"/>
        <v>NINE</v>
      </c>
      <c r="D92" s="49">
        <f>Data!R52</f>
        <v>20</v>
      </c>
      <c r="E92" s="49">
        <f>Data!R53</f>
        <v>10</v>
      </c>
      <c r="F92" s="49">
        <f>Data!R54</f>
        <v>2</v>
      </c>
    </row>
    <row r="93" spans="2:7" x14ac:dyDescent="0.25">
      <c r="B93" s="292">
        <v>11</v>
      </c>
      <c r="C93" s="49" t="str">
        <f t="shared" si="15"/>
        <v>FREE SPIN</v>
      </c>
      <c r="D93" s="49">
        <f>Data!R56</f>
        <v>10</v>
      </c>
      <c r="E93" s="49">
        <f>Data!R57</f>
        <v>5</v>
      </c>
      <c r="F93" s="49">
        <f>Data!R58</f>
        <v>1</v>
      </c>
      <c r="G93" s="175"/>
    </row>
    <row r="94" spans="2:7" x14ac:dyDescent="0.25">
      <c r="B94" s="294">
        <v>12</v>
      </c>
      <c r="C94" s="296" t="str">
        <f t="shared" si="15"/>
        <v>BONUS</v>
      </c>
      <c r="D94" s="296" t="s">
        <v>175</v>
      </c>
      <c r="E94" s="296" t="s">
        <v>175</v>
      </c>
      <c r="F94" s="296" t="s">
        <v>175</v>
      </c>
    </row>
  </sheetData>
  <mergeCells count="18">
    <mergeCell ref="B28:C28"/>
    <mergeCell ref="L21:AB21"/>
    <mergeCell ref="L22:L23"/>
    <mergeCell ref="M22:Q22"/>
    <mergeCell ref="R22:V22"/>
    <mergeCell ref="B24:B25"/>
    <mergeCell ref="R62:V64"/>
    <mergeCell ref="R60:V61"/>
    <mergeCell ref="B80:B81"/>
    <mergeCell ref="D80:F80"/>
    <mergeCell ref="B31:H31"/>
    <mergeCell ref="D51:H51"/>
    <mergeCell ref="C51:C52"/>
    <mergeCell ref="B29:C29"/>
    <mergeCell ref="L59:AB59"/>
    <mergeCell ref="L60:L61"/>
    <mergeCell ref="M60:Q60"/>
    <mergeCell ref="X60:X61"/>
  </mergeCells>
  <pageMargins left="0.7" right="0.7" top="0.75" bottom="0.75" header="0.3" footer="0.3"/>
  <pageSetup scale="31" orientation="portrait" r:id="rId1"/>
  <rowBreaks count="1" manualBreakCount="1">
    <brk id="77" max="28" man="1"/>
  </rowBreaks>
  <colBreaks count="1" manualBreakCount="1">
    <brk id="10" max="9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E96"/>
  <sheetViews>
    <sheetView view="pageBreakPreview" zoomScale="85" zoomScaleNormal="85" zoomScaleSheetLayoutView="85" zoomScalePageLayoutView="55" workbookViewId="0"/>
  </sheetViews>
  <sheetFormatPr defaultColWidth="8.85546875" defaultRowHeight="15" x14ac:dyDescent="0.25"/>
  <cols>
    <col min="1" max="1" width="4.7109375" customWidth="1"/>
    <col min="2" max="2" width="18.7109375" customWidth="1"/>
    <col min="3" max="3" width="39.5703125" bestFit="1" customWidth="1"/>
    <col min="4" max="4" width="27.28515625" bestFit="1" customWidth="1"/>
    <col min="5" max="5" width="13.7109375" customWidth="1"/>
    <col min="6" max="6" width="11" customWidth="1"/>
    <col min="7" max="7" width="11.140625" bestFit="1" customWidth="1"/>
    <col min="8" max="8" width="14.42578125" bestFit="1" customWidth="1"/>
    <col min="9" max="10" width="13.5703125" customWidth="1"/>
    <col min="11" max="11" width="4.28515625" customWidth="1"/>
    <col min="12" max="12" width="21.85546875" customWidth="1"/>
    <col min="13" max="13" width="14" customWidth="1"/>
    <col min="14" max="14" width="21.5703125" bestFit="1" customWidth="1"/>
    <col min="15" max="15" width="20.42578125" bestFit="1" customWidth="1"/>
    <col min="16" max="16" width="19.42578125" bestFit="1" customWidth="1"/>
    <col min="17" max="17" width="16" bestFit="1" customWidth="1"/>
    <col min="18" max="22" width="8.85546875" customWidth="1"/>
    <col min="23" max="23" width="15.42578125" customWidth="1"/>
    <col min="24" max="24" width="11.5703125" customWidth="1"/>
    <col min="25" max="25" width="19.140625" bestFit="1" customWidth="1"/>
    <col min="26" max="26" width="21" customWidth="1"/>
    <col min="27" max="27" width="16.42578125" bestFit="1" customWidth="1"/>
    <col min="28" max="28" width="16.7109375" bestFit="1" customWidth="1"/>
    <col min="29" max="29" width="4.85546875" customWidth="1"/>
    <col min="31" max="31" width="14.85546875" bestFit="1" customWidth="1"/>
  </cols>
  <sheetData>
    <row r="2" spans="2:18" ht="23.25" x14ac:dyDescent="0.35">
      <c r="B2" s="8" t="s">
        <v>496</v>
      </c>
      <c r="L2" s="414" t="s">
        <v>504</v>
      </c>
      <c r="M2" s="414"/>
    </row>
    <row r="3" spans="2:18" x14ac:dyDescent="0.25">
      <c r="L3" s="250" t="s">
        <v>516</v>
      </c>
      <c r="M3" s="256">
        <f>SUMPRODUCT(SimOut!O17:O21,SimOut!P17:P21)/SUM('Base(Sim)'!W62:W64)</f>
        <v>20.899503358901811</v>
      </c>
    </row>
    <row r="4" spans="2:18" x14ac:dyDescent="0.25">
      <c r="B4" s="9" t="s">
        <v>501</v>
      </c>
      <c r="C4" s="3"/>
      <c r="D4" s="3"/>
      <c r="E4" s="3"/>
      <c r="F4" s="3"/>
      <c r="G4" s="10"/>
    </row>
    <row r="5" spans="2:18" x14ac:dyDescent="0.25">
      <c r="B5" s="11" t="s">
        <v>433</v>
      </c>
      <c r="C5" s="7"/>
      <c r="D5" s="7"/>
      <c r="E5" s="7"/>
      <c r="F5" s="7"/>
      <c r="G5" s="12"/>
      <c r="L5" s="394" t="s">
        <v>512</v>
      </c>
      <c r="M5" s="394"/>
      <c r="N5" s="394"/>
      <c r="O5" s="394"/>
      <c r="P5" s="394"/>
      <c r="Q5" s="394"/>
      <c r="R5" s="66"/>
    </row>
    <row r="6" spans="2:18" x14ac:dyDescent="0.25">
      <c r="B6" s="11" t="s">
        <v>4</v>
      </c>
      <c r="C6" s="7"/>
      <c r="D6" s="7"/>
      <c r="E6" s="7"/>
      <c r="F6" s="7"/>
      <c r="G6" s="12"/>
      <c r="L6" s="215" t="s">
        <v>513</v>
      </c>
      <c r="M6" s="215" t="s">
        <v>509</v>
      </c>
      <c r="N6" s="215" t="s">
        <v>124</v>
      </c>
      <c r="O6" s="215" t="s">
        <v>514</v>
      </c>
      <c r="P6" s="215" t="s">
        <v>515</v>
      </c>
      <c r="Q6" s="251" t="s">
        <v>517</v>
      </c>
      <c r="R6" s="252"/>
    </row>
    <row r="7" spans="2:18" x14ac:dyDescent="0.25">
      <c r="B7" s="11" t="s">
        <v>434</v>
      </c>
      <c r="C7" s="7"/>
      <c r="D7" s="7"/>
      <c r="E7" s="7"/>
      <c r="F7" s="7"/>
      <c r="G7" s="12"/>
      <c r="L7" s="240">
        <f>Data!AA23</f>
        <v>5</v>
      </c>
      <c r="M7" s="240">
        <f>Data!AB23</f>
        <v>20</v>
      </c>
      <c r="N7" s="240">
        <f>'Base(Sim)'!W62</f>
        <v>2213</v>
      </c>
      <c r="O7" s="167">
        <f>N7/SUM(N$7:N$9)</f>
        <v>2.1101001234403804E-4</v>
      </c>
      <c r="P7" s="167">
        <f>N7/'Base(Sim)'!D$28</f>
        <v>2.213E-7</v>
      </c>
      <c r="Q7" s="253">
        <f>M7/(1-M7*P7)</f>
        <v>20.000088520391792</v>
      </c>
      <c r="R7" s="252"/>
    </row>
    <row r="8" spans="2:18" x14ac:dyDescent="0.25">
      <c r="B8" s="11" t="s">
        <v>435</v>
      </c>
      <c r="C8" s="7"/>
      <c r="D8" s="7"/>
      <c r="E8" s="7"/>
      <c r="F8" s="7"/>
      <c r="G8" s="12"/>
      <c r="L8" s="240">
        <f>Data!AA24</f>
        <v>4</v>
      </c>
      <c r="M8" s="240">
        <v>20</v>
      </c>
      <c r="N8" s="240">
        <f>'Base(Sim)'!W63</f>
        <v>244284</v>
      </c>
      <c r="O8" s="167">
        <f>N8/SUM(N$7:N$9)</f>
        <v>2.3292530436263437E-2</v>
      </c>
      <c r="P8" s="167">
        <f>N8/'Base(Sim)'!D$28</f>
        <v>2.4428400000000001E-5</v>
      </c>
      <c r="Q8" s="254">
        <f>M8/(1-M8*P8)</f>
        <v>20.009776136307362</v>
      </c>
      <c r="R8" s="252"/>
    </row>
    <row r="9" spans="2:18" x14ac:dyDescent="0.25">
      <c r="B9" s="11" t="s">
        <v>436</v>
      </c>
      <c r="C9" s="7"/>
      <c r="D9" s="7"/>
      <c r="E9" s="7"/>
      <c r="F9" s="7"/>
      <c r="G9" s="12"/>
      <c r="L9" s="241">
        <f>Data!AA25</f>
        <v>3</v>
      </c>
      <c r="M9" s="241">
        <v>20</v>
      </c>
      <c r="N9" s="241">
        <f>'Base(Sim)'!W64</f>
        <v>10241157</v>
      </c>
      <c r="O9" s="169">
        <f>N9/SUM(N$7:N$9)</f>
        <v>0.97649645955139253</v>
      </c>
      <c r="P9" s="169">
        <f>N9/'Base(Sim)'!D$28</f>
        <v>1.0241156999999999E-3</v>
      </c>
      <c r="Q9" s="255">
        <f t="shared" ref="Q9" si="0">M9/(1-M9*P9)</f>
        <v>20.418212234301606</v>
      </c>
    </row>
    <row r="10" spans="2:18" x14ac:dyDescent="0.25">
      <c r="B10" s="11" t="s">
        <v>5</v>
      </c>
      <c r="C10" s="7"/>
      <c r="D10" s="7"/>
      <c r="E10" s="7"/>
      <c r="F10" s="7"/>
      <c r="G10" s="12"/>
      <c r="L10" s="217"/>
      <c r="M10" s="217"/>
      <c r="N10" s="49" t="b">
        <f>SUM(N7:N9)=SimOut!C91</f>
        <v>1</v>
      </c>
      <c r="O10" s="249" t="b">
        <f>SUM(O7:O9)=1</f>
        <v>1</v>
      </c>
      <c r="P10" s="167" t="b">
        <f>SUM(P7:P9)='Base(Sim)'!E25</f>
        <v>1</v>
      </c>
      <c r="Q10" s="246">
        <f>SUMPRODUCT(Q7:Q9,O7:O9)</f>
        <v>20.408610495767775</v>
      </c>
    </row>
    <row r="11" spans="2:18" x14ac:dyDescent="0.25">
      <c r="B11" s="18" t="s">
        <v>2</v>
      </c>
      <c r="C11" s="3"/>
      <c r="D11" s="3"/>
      <c r="E11" s="3"/>
      <c r="F11" s="3"/>
      <c r="G11" s="10"/>
      <c r="L11" s="45"/>
      <c r="M11" s="248"/>
    </row>
    <row r="12" spans="2:18" x14ac:dyDescent="0.25">
      <c r="B12" s="16" t="s">
        <v>437</v>
      </c>
      <c r="C12" s="7"/>
      <c r="D12" s="7"/>
      <c r="E12" s="7"/>
      <c r="F12" s="7"/>
      <c r="G12" s="12"/>
    </row>
    <row r="13" spans="2:18" x14ac:dyDescent="0.25">
      <c r="B13" s="16" t="s">
        <v>438</v>
      </c>
      <c r="C13" s="7"/>
      <c r="D13" s="7"/>
      <c r="E13" s="7"/>
      <c r="F13" s="7"/>
      <c r="G13" s="12"/>
      <c r="L13" s="394" t="s">
        <v>511</v>
      </c>
      <c r="M13" s="394"/>
      <c r="N13" s="394"/>
      <c r="O13" s="394"/>
      <c r="P13" s="394"/>
      <c r="Q13" s="394"/>
    </row>
    <row r="14" spans="2:18" x14ac:dyDescent="0.25">
      <c r="B14" s="202" t="s">
        <v>439</v>
      </c>
      <c r="C14" s="5"/>
      <c r="D14" s="5"/>
      <c r="E14" s="5"/>
      <c r="F14" s="5"/>
      <c r="G14" s="14"/>
      <c r="L14" s="215" t="s">
        <v>513</v>
      </c>
      <c r="M14" s="215" t="s">
        <v>509</v>
      </c>
      <c r="N14" s="215" t="s">
        <v>124</v>
      </c>
      <c r="O14" s="215" t="s">
        <v>514</v>
      </c>
      <c r="P14" s="215" t="s">
        <v>515</v>
      </c>
      <c r="Q14" s="251" t="s">
        <v>517</v>
      </c>
    </row>
    <row r="15" spans="2:18" x14ac:dyDescent="0.25">
      <c r="L15" s="49">
        <f>Data!AA23</f>
        <v>5</v>
      </c>
      <c r="M15" s="49">
        <f>Data!AC23</f>
        <v>20</v>
      </c>
      <c r="N15" s="49">
        <f>W62</f>
        <v>2213</v>
      </c>
      <c r="O15" s="167">
        <f>N15/SUM(N$15:N$17)</f>
        <v>2.1101001234403804E-4</v>
      </c>
      <c r="P15" s="167">
        <f>N15/D$30</f>
        <v>2.213E-7</v>
      </c>
      <c r="Q15" s="253">
        <f>Q7/(1-SUMPRODUCT(M$15:M$17,P$15:P$17))</f>
        <v>20.428584369547028</v>
      </c>
    </row>
    <row r="16" spans="2:18" x14ac:dyDescent="0.25">
      <c r="B16" t="s">
        <v>111</v>
      </c>
      <c r="K16" s="7"/>
      <c r="L16" s="49">
        <f>Data!AA24</f>
        <v>4</v>
      </c>
      <c r="M16" s="49">
        <v>20</v>
      </c>
      <c r="N16" s="49">
        <f>W63</f>
        <v>244284</v>
      </c>
      <c r="O16" s="167">
        <f t="shared" ref="O16:O17" si="1">N16/SUM(N$15:N$17)</f>
        <v>2.3292530436263437E-2</v>
      </c>
      <c r="P16" s="167">
        <f t="shared" ref="P16:P17" si="2">N16/D$30</f>
        <v>2.4428400000000001E-5</v>
      </c>
      <c r="Q16" s="254">
        <f>Q8/(1-SUMPRODUCT(M$15:M$17,P$15:P$17))</f>
        <v>20.43847953970436</v>
      </c>
    </row>
    <row r="17" spans="2:31" x14ac:dyDescent="0.25">
      <c r="B17" s="3" t="s">
        <v>502</v>
      </c>
      <c r="C17" s="3"/>
      <c r="D17" s="3"/>
      <c r="E17" s="3"/>
      <c r="F17" s="3"/>
      <c r="G17" s="3"/>
      <c r="H17" s="3"/>
      <c r="I17" s="3"/>
      <c r="J17" s="3"/>
      <c r="K17" s="7"/>
      <c r="L17" s="241">
        <f>Data!AA25</f>
        <v>3</v>
      </c>
      <c r="M17" s="241">
        <v>20</v>
      </c>
      <c r="N17" s="241">
        <f>W64</f>
        <v>10241157</v>
      </c>
      <c r="O17" s="169">
        <f t="shared" si="1"/>
        <v>0.97649645955139253</v>
      </c>
      <c r="P17" s="169">
        <f t="shared" si="2"/>
        <v>1.0241156999999999E-3</v>
      </c>
      <c r="Q17" s="255">
        <f>Q9/(1-SUMPRODUCT(M$15:M$17,P$15:P$17))</f>
        <v>20.855666257599975</v>
      </c>
    </row>
    <row r="18" spans="2:31" x14ac:dyDescent="0.25">
      <c r="B18" t="s">
        <v>440</v>
      </c>
      <c r="K18" s="7"/>
      <c r="L18" s="216"/>
      <c r="M18" s="216"/>
      <c r="N18" s="49" t="b">
        <f>SUM(N15:N17)=SimOut!C91</f>
        <v>1</v>
      </c>
      <c r="O18" s="247" t="b">
        <f>SUM(O15:O17)=1</f>
        <v>1</v>
      </c>
      <c r="P18" s="245" t="b">
        <f>SUM(P15:P17)='Free(Sim)'!E25</f>
        <v>1</v>
      </c>
      <c r="Q18" s="246">
        <f>SUMPRODUCT(Q15:Q17,O15:O17)</f>
        <v>20.845858804721317</v>
      </c>
    </row>
    <row r="19" spans="2:31" x14ac:dyDescent="0.25">
      <c r="B19" s="5" t="s">
        <v>500</v>
      </c>
      <c r="C19" s="5"/>
      <c r="D19" s="5"/>
      <c r="E19" s="5"/>
      <c r="F19" s="5"/>
      <c r="G19" s="5"/>
      <c r="H19" s="5"/>
      <c r="I19" s="5"/>
      <c r="J19" s="5"/>
      <c r="K19" s="7"/>
      <c r="L19" s="45"/>
      <c r="M19" s="246"/>
    </row>
    <row r="20" spans="2:31" x14ac:dyDescent="0.25">
      <c r="K20" s="7"/>
    </row>
    <row r="21" spans="2:31" x14ac:dyDescent="0.25">
      <c r="B21" s="210" t="s">
        <v>416</v>
      </c>
      <c r="C21" s="206">
        <f>Data!C20</f>
        <v>50000</v>
      </c>
      <c r="L21" s="394" t="s">
        <v>130</v>
      </c>
      <c r="M21" s="394"/>
      <c r="N21" s="394"/>
      <c r="O21" s="394"/>
      <c r="P21" s="394"/>
      <c r="Q21" s="394"/>
      <c r="R21" s="394"/>
      <c r="S21" s="394"/>
      <c r="T21" s="394"/>
      <c r="U21" s="394"/>
      <c r="V21" s="394"/>
      <c r="W21" s="394"/>
      <c r="X21" s="413"/>
      <c r="Y21" s="394"/>
      <c r="Z21" s="394"/>
      <c r="AA21" s="394"/>
      <c r="AB21" s="394"/>
    </row>
    <row r="22" spans="2:31" ht="15" customHeight="1" x14ac:dyDescent="0.25">
      <c r="D22" s="189"/>
      <c r="L22" s="410" t="s">
        <v>123</v>
      </c>
      <c r="M22" s="390" t="s">
        <v>411</v>
      </c>
      <c r="N22" s="390"/>
      <c r="O22" s="390"/>
      <c r="P22" s="390"/>
      <c r="Q22" s="390"/>
      <c r="R22" s="390" t="s">
        <v>112</v>
      </c>
      <c r="S22" s="390"/>
      <c r="T22" s="390"/>
      <c r="U22" s="390"/>
      <c r="V22" s="390"/>
      <c r="W22" s="186" t="s">
        <v>415</v>
      </c>
      <c r="X22" s="405" t="s">
        <v>68</v>
      </c>
      <c r="Y22" s="207" t="s">
        <v>415</v>
      </c>
      <c r="Z22" s="207" t="s">
        <v>118</v>
      </c>
      <c r="AA22" s="207" t="s">
        <v>113</v>
      </c>
      <c r="AB22" s="207" t="s">
        <v>119</v>
      </c>
    </row>
    <row r="23" spans="2:31" x14ac:dyDescent="0.25">
      <c r="B23" s="208" t="s">
        <v>418</v>
      </c>
      <c r="C23" s="208" t="s">
        <v>120</v>
      </c>
      <c r="D23" s="208" t="s">
        <v>121</v>
      </c>
      <c r="E23" s="208" t="s">
        <v>122</v>
      </c>
      <c r="F23" s="208" t="s">
        <v>498</v>
      </c>
      <c r="L23" s="411"/>
      <c r="M23" s="33" t="s">
        <v>61</v>
      </c>
      <c r="N23" s="33" t="s">
        <v>62</v>
      </c>
      <c r="O23" s="33" t="s">
        <v>63</v>
      </c>
      <c r="P23" s="33" t="s">
        <v>64</v>
      </c>
      <c r="Q23" s="33" t="s">
        <v>65</v>
      </c>
      <c r="R23" s="33" t="s">
        <v>61</v>
      </c>
      <c r="S23" s="33" t="s">
        <v>62</v>
      </c>
      <c r="T23" s="33" t="s">
        <v>63</v>
      </c>
      <c r="U23" s="33" t="s">
        <v>64</v>
      </c>
      <c r="V23" s="33" t="s">
        <v>65</v>
      </c>
      <c r="W23" s="187" t="s">
        <v>346</v>
      </c>
      <c r="X23" s="404"/>
      <c r="Y23" s="33" t="s">
        <v>117</v>
      </c>
      <c r="Z23" s="33" t="s">
        <v>126</v>
      </c>
      <c r="AA23" s="33" t="s">
        <v>414</v>
      </c>
      <c r="AB23" s="33" t="s">
        <v>127</v>
      </c>
      <c r="AD23" s="62"/>
      <c r="AE23" s="62"/>
    </row>
    <row r="24" spans="2:31" x14ac:dyDescent="0.25">
      <c r="B24" s="405" t="s">
        <v>417</v>
      </c>
      <c r="C24" s="207" t="s">
        <v>518</v>
      </c>
      <c r="D24" s="204">
        <f>AB57</f>
        <v>8.0876792140000004E-3</v>
      </c>
      <c r="E24" s="242">
        <f>Y57</f>
        <v>6.6867366300000008E-2</v>
      </c>
      <c r="F24" s="205" t="b">
        <f>SUMPRODUCT(SimOut!E55:E87,SimOut!D55:D87)/D31=D24</f>
        <v>1</v>
      </c>
      <c r="L24" s="207" t="s">
        <v>304</v>
      </c>
      <c r="M24" s="207" t="s">
        <v>132</v>
      </c>
      <c r="N24" s="207" t="s">
        <v>132</v>
      </c>
      <c r="O24" s="207" t="s">
        <v>132</v>
      </c>
      <c r="P24" s="207" t="s">
        <v>132</v>
      </c>
      <c r="Q24" s="207" t="s">
        <v>132</v>
      </c>
      <c r="R24" s="207">
        <f t="shared" ref="R24:R56" si="3">VLOOKUP(M24,$B$36:$H$78,3,FALSE)</f>
        <v>1</v>
      </c>
      <c r="S24" s="207">
        <f t="shared" ref="S24:S56" si="4">VLOOKUP(N24,$B$36:$H$78,4,FALSE)</f>
        <v>1</v>
      </c>
      <c r="T24" s="207">
        <f t="shared" ref="T24:T56" si="5">VLOOKUP(O24,$B$36:$H$78,5,FALSE)</f>
        <v>2</v>
      </c>
      <c r="U24" s="207">
        <f>VLOOKUP(P24,$B$36:$H$78,6,FALSE)</f>
        <v>1</v>
      </c>
      <c r="V24" s="207">
        <f>VLOOKUP(Q24,$B$36:$H$78,7,FALSE)</f>
        <v>1</v>
      </c>
      <c r="W24" s="235">
        <f>SimOut!E55</f>
        <v>18</v>
      </c>
      <c r="X24" s="235">
        <f>Data!AF22</f>
        <v>2500</v>
      </c>
      <c r="Y24" s="168">
        <f t="shared" ref="Y24:Y56" si="6">W24/D$30</f>
        <v>1.8E-9</v>
      </c>
      <c r="Z24" s="101">
        <f>IF(Y24=0,"No zero adjusted hits in denominator - something's wrong",1/Y24)</f>
        <v>555555555.55555558</v>
      </c>
      <c r="AA24" s="99">
        <f t="shared" ref="AA24:AA56" si="7">W24*X24</f>
        <v>45000</v>
      </c>
      <c r="AB24" s="102">
        <f t="shared" ref="AB24:AB56" si="8">AA24/D$31</f>
        <v>8.9999999999999999E-8</v>
      </c>
      <c r="AD24" s="62"/>
      <c r="AE24" s="62"/>
    </row>
    <row r="25" spans="2:31" x14ac:dyDescent="0.25">
      <c r="B25" s="404"/>
      <c r="C25" s="33" t="s">
        <v>519</v>
      </c>
      <c r="D25" s="189">
        <f>AB65</f>
        <v>1.1484707E-3</v>
      </c>
      <c r="E25" s="220">
        <f>Y65</f>
        <v>1.0487654E-3</v>
      </c>
      <c r="F25" s="85" t="b">
        <f>SUMPRODUCT(SimOut!D108:D110,Data!AF56:AF58)/D30=D25</f>
        <v>1</v>
      </c>
      <c r="L25" s="209" t="s">
        <v>305</v>
      </c>
      <c r="M25" s="209" t="s">
        <v>132</v>
      </c>
      <c r="N25" s="209" t="s">
        <v>132</v>
      </c>
      <c r="O25" s="209" t="s">
        <v>132</v>
      </c>
      <c r="P25" s="209" t="s">
        <v>132</v>
      </c>
      <c r="Q25" s="209" t="s">
        <v>133</v>
      </c>
      <c r="R25" s="209">
        <f t="shared" si="3"/>
        <v>1</v>
      </c>
      <c r="S25" s="209">
        <f t="shared" si="4"/>
        <v>1</v>
      </c>
      <c r="T25" s="209">
        <f t="shared" si="5"/>
        <v>2</v>
      </c>
      <c r="U25" s="209">
        <f>VLOOKUP(P25,$B$36:$H$78,6,FALSE)</f>
        <v>1</v>
      </c>
      <c r="V25" s="209">
        <f>H49-H36</f>
        <v>96</v>
      </c>
      <c r="W25" s="236">
        <f>SimOut!E56</f>
        <v>707</v>
      </c>
      <c r="X25" s="236">
        <f>Data!AF23</f>
        <v>750</v>
      </c>
      <c r="Y25" s="167">
        <f t="shared" si="6"/>
        <v>7.0700000000000004E-8</v>
      </c>
      <c r="Z25" s="90">
        <f t="shared" ref="Z25:Z56" si="9">IF(Y25=0,"No zero adjusted hits in denominator - something's wrong",1/Y25)</f>
        <v>14144271.570014143</v>
      </c>
      <c r="AA25" s="86">
        <f t="shared" si="7"/>
        <v>530250</v>
      </c>
      <c r="AB25" s="91">
        <f t="shared" si="8"/>
        <v>1.0605000000000001E-6</v>
      </c>
      <c r="AD25" s="62"/>
      <c r="AE25" s="62"/>
    </row>
    <row r="26" spans="2:31" x14ac:dyDescent="0.25">
      <c r="D26" s="188">
        <f>SUM(D24:D25)</f>
        <v>9.2361499139999997E-3</v>
      </c>
      <c r="E26" s="84">
        <f>SUM(E24:E25)</f>
        <v>6.7916131700000007E-2</v>
      </c>
      <c r="L26" s="33" t="s">
        <v>306</v>
      </c>
      <c r="M26" s="33" t="s">
        <v>132</v>
      </c>
      <c r="N26" s="33" t="s">
        <v>132</v>
      </c>
      <c r="O26" s="33" t="s">
        <v>132</v>
      </c>
      <c r="P26" s="33" t="s">
        <v>133</v>
      </c>
      <c r="Q26" s="33" t="s">
        <v>134</v>
      </c>
      <c r="R26" s="33">
        <f t="shared" si="3"/>
        <v>1</v>
      </c>
      <c r="S26" s="33">
        <f t="shared" si="4"/>
        <v>1</v>
      </c>
      <c r="T26" s="33">
        <f t="shared" si="5"/>
        <v>2</v>
      </c>
      <c r="U26" s="33">
        <f>G49-G36</f>
        <v>96</v>
      </c>
      <c r="V26" s="33">
        <f t="shared" ref="V26:V56" si="10">VLOOKUP(Q26,$B$36:$H$78,7,FALSE)</f>
        <v>97</v>
      </c>
      <c r="W26" s="234">
        <f>SimOut!E57</f>
        <v>71313</v>
      </c>
      <c r="X26" s="234">
        <f>Data!AF24</f>
        <v>500</v>
      </c>
      <c r="Y26" s="169">
        <f t="shared" si="6"/>
        <v>7.1312999999999998E-6</v>
      </c>
      <c r="Z26" s="95">
        <f t="shared" si="9"/>
        <v>140226.8871033332</v>
      </c>
      <c r="AA26" s="93">
        <f t="shared" si="7"/>
        <v>35656500</v>
      </c>
      <c r="AB26" s="96">
        <f t="shared" si="8"/>
        <v>7.1313E-5</v>
      </c>
      <c r="AD26" s="62"/>
      <c r="AE26" s="62"/>
    </row>
    <row r="27" spans="2:31" x14ac:dyDescent="0.25">
      <c r="D27" s="188"/>
      <c r="E27" s="84"/>
      <c r="L27" s="207" t="s">
        <v>292</v>
      </c>
      <c r="M27" s="207" t="s">
        <v>307</v>
      </c>
      <c r="N27" s="207" t="s">
        <v>307</v>
      </c>
      <c r="O27" s="207" t="s">
        <v>307</v>
      </c>
      <c r="P27" s="207" t="s">
        <v>307</v>
      </c>
      <c r="Q27" s="207" t="s">
        <v>307</v>
      </c>
      <c r="R27" s="207">
        <f t="shared" si="3"/>
        <v>2</v>
      </c>
      <c r="S27" s="207">
        <f t="shared" si="4"/>
        <v>3</v>
      </c>
      <c r="T27" s="207">
        <f t="shared" si="5"/>
        <v>3</v>
      </c>
      <c r="U27" s="207">
        <f t="shared" ref="U27:U56" si="11">VLOOKUP(P27,$B$36:$H$78,6,FALSE)</f>
        <v>2</v>
      </c>
      <c r="V27" s="207">
        <f t="shared" si="10"/>
        <v>2</v>
      </c>
      <c r="W27" s="235">
        <f>SimOut!E58</f>
        <v>281</v>
      </c>
      <c r="X27" s="235">
        <f>Data!AF25</f>
        <v>400</v>
      </c>
      <c r="Y27" s="168">
        <f t="shared" si="6"/>
        <v>2.81E-8</v>
      </c>
      <c r="Z27" s="101">
        <f t="shared" si="9"/>
        <v>35587188.612099648</v>
      </c>
      <c r="AA27" s="99">
        <f t="shared" si="7"/>
        <v>112400</v>
      </c>
      <c r="AB27" s="102">
        <f t="shared" si="8"/>
        <v>2.248E-7</v>
      </c>
      <c r="AD27" s="62"/>
      <c r="AE27" s="62"/>
    </row>
    <row r="28" spans="2:31" x14ac:dyDescent="0.25">
      <c r="B28" s="218" t="s">
        <v>417</v>
      </c>
      <c r="C28" s="215" t="s">
        <v>520</v>
      </c>
      <c r="D28" s="258">
        <f>M3</f>
        <v>20.899503358901811</v>
      </c>
      <c r="E28" s="257"/>
      <c r="F28" s="97"/>
      <c r="L28" s="209" t="s">
        <v>293</v>
      </c>
      <c r="M28" s="209" t="s">
        <v>307</v>
      </c>
      <c r="N28" s="209" t="s">
        <v>307</v>
      </c>
      <c r="O28" s="209" t="s">
        <v>307</v>
      </c>
      <c r="P28" s="209" t="s">
        <v>307</v>
      </c>
      <c r="Q28" s="209" t="s">
        <v>315</v>
      </c>
      <c r="R28" s="209">
        <f t="shared" si="3"/>
        <v>2</v>
      </c>
      <c r="S28" s="209">
        <f t="shared" si="4"/>
        <v>3</v>
      </c>
      <c r="T28" s="209">
        <f t="shared" si="5"/>
        <v>3</v>
      </c>
      <c r="U28" s="209">
        <f t="shared" si="11"/>
        <v>2</v>
      </c>
      <c r="V28" s="209">
        <f t="shared" si="10"/>
        <v>95</v>
      </c>
      <c r="W28" s="236">
        <f>SimOut!E59</f>
        <v>4897</v>
      </c>
      <c r="X28" s="236">
        <f>Data!AF26</f>
        <v>200</v>
      </c>
      <c r="Y28" s="167">
        <f t="shared" si="6"/>
        <v>4.8970000000000005E-7</v>
      </c>
      <c r="Z28" s="90">
        <f t="shared" si="9"/>
        <v>2042066.5713702266</v>
      </c>
      <c r="AA28" s="86">
        <f t="shared" si="7"/>
        <v>979400</v>
      </c>
      <c r="AB28" s="91">
        <f t="shared" si="8"/>
        <v>1.9588000000000002E-6</v>
      </c>
      <c r="AD28" s="62"/>
      <c r="AE28" s="62"/>
    </row>
    <row r="29" spans="2:31" x14ac:dyDescent="0.25">
      <c r="L29" s="33" t="s">
        <v>294</v>
      </c>
      <c r="M29" s="33" t="s">
        <v>307</v>
      </c>
      <c r="N29" s="33" t="s">
        <v>307</v>
      </c>
      <c r="O29" s="33" t="s">
        <v>307</v>
      </c>
      <c r="P29" s="33" t="s">
        <v>315</v>
      </c>
      <c r="Q29" s="33" t="s">
        <v>134</v>
      </c>
      <c r="R29" s="33">
        <f t="shared" si="3"/>
        <v>2</v>
      </c>
      <c r="S29" s="33">
        <f t="shared" si="4"/>
        <v>3</v>
      </c>
      <c r="T29" s="33">
        <f t="shared" si="5"/>
        <v>3</v>
      </c>
      <c r="U29" s="33">
        <f t="shared" si="11"/>
        <v>95</v>
      </c>
      <c r="V29" s="33">
        <f t="shared" si="10"/>
        <v>97</v>
      </c>
      <c r="W29" s="234">
        <f>SimOut!E60</f>
        <v>161921</v>
      </c>
      <c r="X29" s="234">
        <f>Data!AF27</f>
        <v>50</v>
      </c>
      <c r="Y29" s="169">
        <f t="shared" si="6"/>
        <v>1.61921E-5</v>
      </c>
      <c r="Z29" s="95">
        <f t="shared" si="9"/>
        <v>61758.51186689805</v>
      </c>
      <c r="AA29" s="93">
        <f t="shared" si="7"/>
        <v>8096050</v>
      </c>
      <c r="AB29" s="96">
        <f t="shared" si="8"/>
        <v>1.61921E-5</v>
      </c>
      <c r="AD29" s="62"/>
      <c r="AE29" s="62"/>
    </row>
    <row r="30" spans="2:31" x14ac:dyDescent="0.25">
      <c r="B30" s="409" t="s">
        <v>447</v>
      </c>
      <c r="C30" s="409"/>
      <c r="D30" s="229">
        <f>Summary!C15</f>
        <v>10000000000</v>
      </c>
      <c r="I30" s="66"/>
      <c r="J30" s="66"/>
      <c r="K30" s="66"/>
      <c r="L30" s="207" t="s">
        <v>295</v>
      </c>
      <c r="M30" s="207" t="s">
        <v>308</v>
      </c>
      <c r="N30" s="207" t="s">
        <v>308</v>
      </c>
      <c r="O30" s="207" t="s">
        <v>308</v>
      </c>
      <c r="P30" s="207" t="s">
        <v>308</v>
      </c>
      <c r="Q30" s="207" t="s">
        <v>308</v>
      </c>
      <c r="R30" s="207">
        <f t="shared" si="3"/>
        <v>2</v>
      </c>
      <c r="S30" s="207">
        <f t="shared" si="4"/>
        <v>3</v>
      </c>
      <c r="T30" s="207">
        <f t="shared" si="5"/>
        <v>3</v>
      </c>
      <c r="U30" s="207">
        <f t="shared" si="11"/>
        <v>2</v>
      </c>
      <c r="V30" s="207">
        <f t="shared" si="10"/>
        <v>3</v>
      </c>
      <c r="W30" s="235">
        <f>SimOut!E61</f>
        <v>223</v>
      </c>
      <c r="X30" s="235">
        <f>Data!AF28</f>
        <v>200</v>
      </c>
      <c r="Y30" s="168">
        <f t="shared" si="6"/>
        <v>2.2300000000000001E-8</v>
      </c>
      <c r="Z30" s="101">
        <f t="shared" si="9"/>
        <v>44843049.32735426</v>
      </c>
      <c r="AA30" s="99">
        <f t="shared" si="7"/>
        <v>44600</v>
      </c>
      <c r="AB30" s="102">
        <f t="shared" si="8"/>
        <v>8.9200000000000005E-8</v>
      </c>
      <c r="AD30" s="62"/>
      <c r="AE30" s="62"/>
    </row>
    <row r="31" spans="2:31" x14ac:dyDescent="0.25">
      <c r="B31" s="409" t="s">
        <v>623</v>
      </c>
      <c r="C31" s="409"/>
      <c r="D31" s="229">
        <f>SimOut!C207</f>
        <v>500000000000</v>
      </c>
      <c r="I31" s="66"/>
      <c r="J31" s="66"/>
      <c r="K31" s="66"/>
      <c r="L31" s="209" t="s">
        <v>297</v>
      </c>
      <c r="M31" s="209" t="s">
        <v>308</v>
      </c>
      <c r="N31" s="209" t="s">
        <v>308</v>
      </c>
      <c r="O31" s="209" t="s">
        <v>308</v>
      </c>
      <c r="P31" s="209" t="s">
        <v>308</v>
      </c>
      <c r="Q31" s="209" t="s">
        <v>316</v>
      </c>
      <c r="R31" s="209">
        <f t="shared" si="3"/>
        <v>2</v>
      </c>
      <c r="S31" s="209">
        <f t="shared" si="4"/>
        <v>3</v>
      </c>
      <c r="T31" s="209">
        <f t="shared" si="5"/>
        <v>3</v>
      </c>
      <c r="U31" s="209">
        <f t="shared" si="11"/>
        <v>2</v>
      </c>
      <c r="V31" s="209">
        <f t="shared" si="10"/>
        <v>94</v>
      </c>
      <c r="W31" s="236">
        <f>SimOut!E62</f>
        <v>4310</v>
      </c>
      <c r="X31" s="236">
        <f>Data!AF29</f>
        <v>150</v>
      </c>
      <c r="Y31" s="167">
        <f t="shared" si="6"/>
        <v>4.3099999999999998E-7</v>
      </c>
      <c r="Z31" s="90">
        <f t="shared" si="9"/>
        <v>2320185.6148491879</v>
      </c>
      <c r="AA31" s="86">
        <f t="shared" si="7"/>
        <v>646500</v>
      </c>
      <c r="AB31" s="91">
        <f t="shared" si="8"/>
        <v>1.2929999999999999E-6</v>
      </c>
      <c r="AD31" s="62"/>
      <c r="AE31" s="62"/>
    </row>
    <row r="32" spans="2:31" x14ac:dyDescent="0.25">
      <c r="I32" s="66"/>
      <c r="J32" s="66"/>
      <c r="K32" s="66"/>
      <c r="L32" s="33" t="s">
        <v>298</v>
      </c>
      <c r="M32" s="33" t="s">
        <v>308</v>
      </c>
      <c r="N32" s="33" t="s">
        <v>308</v>
      </c>
      <c r="O32" s="33" t="s">
        <v>308</v>
      </c>
      <c r="P32" s="33" t="s">
        <v>316</v>
      </c>
      <c r="Q32" s="33" t="s">
        <v>134</v>
      </c>
      <c r="R32" s="33">
        <f t="shared" si="3"/>
        <v>2</v>
      </c>
      <c r="S32" s="33">
        <f t="shared" si="4"/>
        <v>3</v>
      </c>
      <c r="T32" s="33">
        <f t="shared" si="5"/>
        <v>3</v>
      </c>
      <c r="U32" s="33">
        <f t="shared" si="11"/>
        <v>95</v>
      </c>
      <c r="V32" s="33">
        <f t="shared" si="10"/>
        <v>97</v>
      </c>
      <c r="W32" s="234">
        <f>SimOut!E63</f>
        <v>212034</v>
      </c>
      <c r="X32" s="234">
        <f>Data!AF30</f>
        <v>40</v>
      </c>
      <c r="Y32" s="169">
        <f t="shared" si="6"/>
        <v>2.1203400000000001E-5</v>
      </c>
      <c r="Z32" s="95">
        <f t="shared" si="9"/>
        <v>47162.247564069912</v>
      </c>
      <c r="AA32" s="93">
        <f t="shared" si="7"/>
        <v>8481360</v>
      </c>
      <c r="AB32" s="96">
        <f t="shared" si="8"/>
        <v>1.6962720000000001E-5</v>
      </c>
      <c r="AD32" s="62"/>
      <c r="AE32" s="62"/>
    </row>
    <row r="33" spans="2:31" x14ac:dyDescent="0.25">
      <c r="B33" s="214" t="s">
        <v>131</v>
      </c>
      <c r="C33" s="214"/>
      <c r="D33" s="214"/>
      <c r="E33" s="214"/>
      <c r="F33" s="214"/>
      <c r="G33" s="214"/>
      <c r="H33" s="214"/>
      <c r="I33" s="175"/>
      <c r="J33" s="175"/>
      <c r="K33" s="175"/>
      <c r="L33" s="207" t="s">
        <v>296</v>
      </c>
      <c r="M33" s="207" t="s">
        <v>309</v>
      </c>
      <c r="N33" s="207" t="s">
        <v>309</v>
      </c>
      <c r="O33" s="207" t="s">
        <v>309</v>
      </c>
      <c r="P33" s="207" t="s">
        <v>309</v>
      </c>
      <c r="Q33" s="207" t="s">
        <v>309</v>
      </c>
      <c r="R33" s="207">
        <f t="shared" si="3"/>
        <v>2</v>
      </c>
      <c r="S33" s="207">
        <f t="shared" si="4"/>
        <v>2</v>
      </c>
      <c r="T33" s="207">
        <f t="shared" si="5"/>
        <v>3</v>
      </c>
      <c r="U33" s="207">
        <f t="shared" si="11"/>
        <v>3</v>
      </c>
      <c r="V33" s="207">
        <f t="shared" si="10"/>
        <v>4</v>
      </c>
      <c r="W33" s="235">
        <f>SimOut!E64</f>
        <v>3078</v>
      </c>
      <c r="X33" s="235">
        <f>Data!AF31</f>
        <v>150</v>
      </c>
      <c r="Y33" s="168">
        <f t="shared" si="6"/>
        <v>3.0779999999999999E-7</v>
      </c>
      <c r="Z33" s="101">
        <f t="shared" si="9"/>
        <v>3248862.8979857052</v>
      </c>
      <c r="AA33" s="99">
        <f t="shared" si="7"/>
        <v>461700</v>
      </c>
      <c r="AB33" s="102">
        <f t="shared" si="8"/>
        <v>9.2340000000000002E-7</v>
      </c>
      <c r="AD33" s="62"/>
      <c r="AE33" s="62"/>
    </row>
    <row r="34" spans="2:31" x14ac:dyDescent="0.25">
      <c r="B34" s="284" t="s">
        <v>50</v>
      </c>
      <c r="C34" s="284"/>
      <c r="D34" s="284" t="s">
        <v>51</v>
      </c>
      <c r="E34" s="284"/>
      <c r="F34" s="284"/>
      <c r="G34" s="284"/>
      <c r="H34" s="284"/>
      <c r="K34" s="175"/>
      <c r="L34" s="209" t="s">
        <v>299</v>
      </c>
      <c r="M34" s="209" t="s">
        <v>309</v>
      </c>
      <c r="N34" s="209" t="s">
        <v>309</v>
      </c>
      <c r="O34" s="209" t="s">
        <v>309</v>
      </c>
      <c r="P34" s="209" t="s">
        <v>309</v>
      </c>
      <c r="Q34" s="209" t="s">
        <v>317</v>
      </c>
      <c r="R34" s="209">
        <f t="shared" si="3"/>
        <v>2</v>
      </c>
      <c r="S34" s="209">
        <f t="shared" si="4"/>
        <v>2</v>
      </c>
      <c r="T34" s="209">
        <f t="shared" si="5"/>
        <v>3</v>
      </c>
      <c r="U34" s="209">
        <f t="shared" si="11"/>
        <v>3</v>
      </c>
      <c r="V34" s="209">
        <f t="shared" si="10"/>
        <v>93</v>
      </c>
      <c r="W34" s="236">
        <f>SimOut!E65</f>
        <v>33092</v>
      </c>
      <c r="X34" s="236">
        <f>Data!AF32</f>
        <v>100</v>
      </c>
      <c r="Y34" s="167">
        <f t="shared" si="6"/>
        <v>3.3092E-6</v>
      </c>
      <c r="Z34" s="90">
        <f t="shared" si="9"/>
        <v>302187.83996131993</v>
      </c>
      <c r="AA34" s="86">
        <f t="shared" si="7"/>
        <v>3309200</v>
      </c>
      <c r="AB34" s="91">
        <f t="shared" si="8"/>
        <v>6.6184E-6</v>
      </c>
      <c r="AD34" s="62"/>
      <c r="AE34" s="62"/>
    </row>
    <row r="35" spans="2:31" x14ac:dyDescent="0.25">
      <c r="B35" s="294" t="s">
        <v>59</v>
      </c>
      <c r="C35" s="294" t="s">
        <v>60</v>
      </c>
      <c r="D35" s="294" t="s">
        <v>61</v>
      </c>
      <c r="E35" s="294" t="s">
        <v>62</v>
      </c>
      <c r="F35" s="294" t="s">
        <v>63</v>
      </c>
      <c r="G35" s="294" t="s">
        <v>64</v>
      </c>
      <c r="H35" s="294" t="s">
        <v>65</v>
      </c>
      <c r="K35" s="175"/>
      <c r="L35" s="33" t="s">
        <v>300</v>
      </c>
      <c r="M35" s="33" t="s">
        <v>309</v>
      </c>
      <c r="N35" s="33" t="s">
        <v>309</v>
      </c>
      <c r="O35" s="33" t="s">
        <v>309</v>
      </c>
      <c r="P35" s="33" t="s">
        <v>317</v>
      </c>
      <c r="Q35" s="33" t="s">
        <v>134</v>
      </c>
      <c r="R35" s="33">
        <f t="shared" si="3"/>
        <v>2</v>
      </c>
      <c r="S35" s="33">
        <f t="shared" si="4"/>
        <v>2</v>
      </c>
      <c r="T35" s="33">
        <f t="shared" si="5"/>
        <v>3</v>
      </c>
      <c r="U35" s="33">
        <f t="shared" si="11"/>
        <v>94</v>
      </c>
      <c r="V35" s="33">
        <f t="shared" si="10"/>
        <v>97</v>
      </c>
      <c r="W35" s="234">
        <f>SimOut!E66</f>
        <v>830678</v>
      </c>
      <c r="X35" s="234">
        <f>Data!AF33</f>
        <v>30</v>
      </c>
      <c r="Y35" s="169">
        <f t="shared" si="6"/>
        <v>8.3067799999999998E-5</v>
      </c>
      <c r="Z35" s="95">
        <f t="shared" si="9"/>
        <v>12038.359027204284</v>
      </c>
      <c r="AA35" s="93">
        <f t="shared" si="7"/>
        <v>24920340</v>
      </c>
      <c r="AB35" s="96">
        <f t="shared" si="8"/>
        <v>4.9840679999999997E-5</v>
      </c>
      <c r="AD35" s="62"/>
      <c r="AE35" s="62"/>
    </row>
    <row r="36" spans="2:31" x14ac:dyDescent="0.25">
      <c r="B36" s="292" t="s">
        <v>132</v>
      </c>
      <c r="C36" s="292" t="s">
        <v>287</v>
      </c>
      <c r="D36" s="292">
        <f>Data!D26</f>
        <v>1</v>
      </c>
      <c r="E36" s="292">
        <f>Data!E26</f>
        <v>1</v>
      </c>
      <c r="F36" s="292">
        <f>Data!F26</f>
        <v>2</v>
      </c>
      <c r="G36" s="292">
        <f>Data!G26</f>
        <v>1</v>
      </c>
      <c r="H36" s="292">
        <f>Data!H26</f>
        <v>1</v>
      </c>
      <c r="K36" s="175"/>
      <c r="L36" s="207" t="s">
        <v>301</v>
      </c>
      <c r="M36" s="207" t="s">
        <v>310</v>
      </c>
      <c r="N36" s="207" t="s">
        <v>310</v>
      </c>
      <c r="O36" s="207" t="s">
        <v>310</v>
      </c>
      <c r="P36" s="207" t="s">
        <v>310</v>
      </c>
      <c r="Q36" s="207" t="s">
        <v>310</v>
      </c>
      <c r="R36" s="207">
        <f t="shared" si="3"/>
        <v>4</v>
      </c>
      <c r="S36" s="207">
        <f t="shared" si="4"/>
        <v>3</v>
      </c>
      <c r="T36" s="207">
        <f t="shared" si="5"/>
        <v>4</v>
      </c>
      <c r="U36" s="207">
        <f t="shared" si="11"/>
        <v>4</v>
      </c>
      <c r="V36" s="207">
        <f t="shared" si="10"/>
        <v>4</v>
      </c>
      <c r="W36" s="235">
        <f>SimOut!E67</f>
        <v>1397</v>
      </c>
      <c r="X36" s="235">
        <f>Data!AF34</f>
        <v>100</v>
      </c>
      <c r="Y36" s="168">
        <f t="shared" si="6"/>
        <v>1.3969999999999999E-7</v>
      </c>
      <c r="Z36" s="101">
        <f t="shared" si="9"/>
        <v>7158196.1345740883</v>
      </c>
      <c r="AA36" s="99">
        <f t="shared" si="7"/>
        <v>139700</v>
      </c>
      <c r="AB36" s="102">
        <f t="shared" si="8"/>
        <v>2.7939999999999997E-7</v>
      </c>
      <c r="AD36" s="62"/>
      <c r="AE36" s="62"/>
    </row>
    <row r="37" spans="2:31" x14ac:dyDescent="0.25">
      <c r="B37" s="292" t="s">
        <v>228</v>
      </c>
      <c r="C37" s="292" t="s">
        <v>228</v>
      </c>
      <c r="D37" s="292">
        <f>Data!D27</f>
        <v>1</v>
      </c>
      <c r="E37" s="292">
        <f>Data!E27</f>
        <v>2</v>
      </c>
      <c r="F37" s="292">
        <f>Data!F27</f>
        <v>1</v>
      </c>
      <c r="G37" s="292">
        <f>Data!G27</f>
        <v>1</v>
      </c>
      <c r="H37" s="292">
        <f>Data!H27</f>
        <v>1</v>
      </c>
      <c r="K37" s="175"/>
      <c r="L37" s="209" t="s">
        <v>302</v>
      </c>
      <c r="M37" s="209" t="s">
        <v>310</v>
      </c>
      <c r="N37" s="209" t="s">
        <v>310</v>
      </c>
      <c r="O37" s="209" t="s">
        <v>310</v>
      </c>
      <c r="P37" s="209" t="s">
        <v>310</v>
      </c>
      <c r="Q37" s="209" t="s">
        <v>318</v>
      </c>
      <c r="R37" s="209">
        <f t="shared" si="3"/>
        <v>4</v>
      </c>
      <c r="S37" s="209">
        <f t="shared" si="4"/>
        <v>3</v>
      </c>
      <c r="T37" s="209">
        <f t="shared" si="5"/>
        <v>4</v>
      </c>
      <c r="U37" s="209">
        <f t="shared" si="11"/>
        <v>4</v>
      </c>
      <c r="V37" s="209">
        <f t="shared" si="10"/>
        <v>93</v>
      </c>
      <c r="W37" s="236">
        <f>SimOut!E68</f>
        <v>26471</v>
      </c>
      <c r="X37" s="236">
        <f>Data!AF35</f>
        <v>75</v>
      </c>
      <c r="Y37" s="167">
        <f t="shared" si="6"/>
        <v>2.6471E-6</v>
      </c>
      <c r="Z37" s="90">
        <f t="shared" si="9"/>
        <v>377771.90132597939</v>
      </c>
      <c r="AA37" s="86">
        <f t="shared" si="7"/>
        <v>1985325</v>
      </c>
      <c r="AB37" s="91">
        <f t="shared" si="8"/>
        <v>3.9706499999999998E-6</v>
      </c>
      <c r="AD37" s="62"/>
      <c r="AE37" s="62"/>
    </row>
    <row r="38" spans="2:31" x14ac:dyDescent="0.25">
      <c r="B38" s="292" t="s">
        <v>229</v>
      </c>
      <c r="C38" s="292" t="s">
        <v>229</v>
      </c>
      <c r="D38" s="292">
        <f>Data!D28</f>
        <v>1</v>
      </c>
      <c r="E38" s="292">
        <f>Data!E28</f>
        <v>2</v>
      </c>
      <c r="F38" s="292">
        <f>Data!F28</f>
        <v>1</v>
      </c>
      <c r="G38" s="292">
        <f>Data!G28</f>
        <v>1</v>
      </c>
      <c r="H38" s="292">
        <f>Data!H28</f>
        <v>2</v>
      </c>
      <c r="K38" s="175"/>
      <c r="L38" s="33" t="s">
        <v>303</v>
      </c>
      <c r="M38" s="33" t="s">
        <v>310</v>
      </c>
      <c r="N38" s="33" t="s">
        <v>310</v>
      </c>
      <c r="O38" s="33" t="s">
        <v>310</v>
      </c>
      <c r="P38" s="33" t="s">
        <v>318</v>
      </c>
      <c r="Q38" s="33" t="s">
        <v>134</v>
      </c>
      <c r="R38" s="33">
        <f t="shared" si="3"/>
        <v>4</v>
      </c>
      <c r="S38" s="33">
        <f t="shared" si="4"/>
        <v>3</v>
      </c>
      <c r="T38" s="33">
        <f t="shared" si="5"/>
        <v>4</v>
      </c>
      <c r="U38" s="33">
        <f t="shared" si="11"/>
        <v>93</v>
      </c>
      <c r="V38" s="33">
        <f t="shared" si="10"/>
        <v>97</v>
      </c>
      <c r="W38" s="234">
        <f>SimOut!E69</f>
        <v>515577</v>
      </c>
      <c r="X38" s="234">
        <f>Data!AF36</f>
        <v>15</v>
      </c>
      <c r="Y38" s="169">
        <f t="shared" si="6"/>
        <v>5.1557700000000003E-5</v>
      </c>
      <c r="Z38" s="95">
        <f t="shared" si="9"/>
        <v>19395.744961470351</v>
      </c>
      <c r="AA38" s="93">
        <f t="shared" si="7"/>
        <v>7733655</v>
      </c>
      <c r="AB38" s="96">
        <f t="shared" si="8"/>
        <v>1.5467310000000001E-5</v>
      </c>
      <c r="AD38" s="62"/>
      <c r="AE38" s="62"/>
    </row>
    <row r="39" spans="2:31" x14ac:dyDescent="0.25">
      <c r="B39" s="292" t="s">
        <v>230</v>
      </c>
      <c r="C39" s="292" t="s">
        <v>230</v>
      </c>
      <c r="D39" s="292">
        <f>Data!D29</f>
        <v>1</v>
      </c>
      <c r="E39" s="292">
        <f>Data!E29</f>
        <v>1</v>
      </c>
      <c r="F39" s="292">
        <f>Data!F29</f>
        <v>1</v>
      </c>
      <c r="G39" s="292">
        <f>Data!G29</f>
        <v>2</v>
      </c>
      <c r="H39" s="292">
        <f>Data!H29</f>
        <v>3</v>
      </c>
      <c r="K39" s="175"/>
      <c r="L39" s="207" t="s">
        <v>136</v>
      </c>
      <c r="M39" s="207" t="s">
        <v>137</v>
      </c>
      <c r="N39" s="207" t="s">
        <v>137</v>
      </c>
      <c r="O39" s="207" t="s">
        <v>137</v>
      </c>
      <c r="P39" s="207" t="s">
        <v>137</v>
      </c>
      <c r="Q39" s="207" t="s">
        <v>137</v>
      </c>
      <c r="R39" s="207">
        <f t="shared" si="3"/>
        <v>9</v>
      </c>
      <c r="S39" s="207">
        <f t="shared" si="4"/>
        <v>9</v>
      </c>
      <c r="T39" s="207">
        <f t="shared" si="5"/>
        <v>5</v>
      </c>
      <c r="U39" s="207">
        <f t="shared" si="11"/>
        <v>8</v>
      </c>
      <c r="V39" s="207">
        <f t="shared" si="10"/>
        <v>6</v>
      </c>
      <c r="W39" s="235">
        <f>SimOut!E70</f>
        <v>43266</v>
      </c>
      <c r="X39" s="235">
        <f>Data!AF37</f>
        <v>80</v>
      </c>
      <c r="Y39" s="168">
        <f t="shared" si="6"/>
        <v>4.3266000000000002E-6</v>
      </c>
      <c r="Z39" s="101">
        <f t="shared" si="9"/>
        <v>231128.36869597374</v>
      </c>
      <c r="AA39" s="99">
        <f t="shared" si="7"/>
        <v>3461280</v>
      </c>
      <c r="AB39" s="102">
        <f t="shared" si="8"/>
        <v>6.9225600000000002E-6</v>
      </c>
      <c r="AD39" s="62"/>
      <c r="AE39" s="62"/>
    </row>
    <row r="40" spans="2:31" x14ac:dyDescent="0.25">
      <c r="B40" s="292" t="s">
        <v>231</v>
      </c>
      <c r="C40" s="292" t="s">
        <v>231</v>
      </c>
      <c r="D40" s="292">
        <f>Data!D30</f>
        <v>3</v>
      </c>
      <c r="E40" s="292">
        <f>Data!E30</f>
        <v>2</v>
      </c>
      <c r="F40" s="292">
        <f>Data!F30</f>
        <v>2</v>
      </c>
      <c r="G40" s="292">
        <f>Data!G30</f>
        <v>3</v>
      </c>
      <c r="H40" s="292">
        <f>Data!H30</f>
        <v>3</v>
      </c>
      <c r="K40" s="175"/>
      <c r="L40" s="66" t="s">
        <v>139</v>
      </c>
      <c r="M40" s="66" t="s">
        <v>137</v>
      </c>
      <c r="N40" s="66" t="s">
        <v>137</v>
      </c>
      <c r="O40" s="66" t="s">
        <v>137</v>
      </c>
      <c r="P40" s="66" t="s">
        <v>137</v>
      </c>
      <c r="Q40" s="66" t="s">
        <v>140</v>
      </c>
      <c r="R40" s="66">
        <f t="shared" si="3"/>
        <v>9</v>
      </c>
      <c r="S40" s="66">
        <f t="shared" si="4"/>
        <v>9</v>
      </c>
      <c r="T40" s="66">
        <f t="shared" si="5"/>
        <v>5</v>
      </c>
      <c r="U40" s="66">
        <f t="shared" si="11"/>
        <v>8</v>
      </c>
      <c r="V40" s="66">
        <f t="shared" si="10"/>
        <v>91</v>
      </c>
      <c r="W40" s="237">
        <f>SimOut!E71</f>
        <v>426670</v>
      </c>
      <c r="X40" s="237">
        <f>Data!AF38</f>
        <v>60</v>
      </c>
      <c r="Y40" s="167">
        <f t="shared" si="6"/>
        <v>4.2667000000000003E-5</v>
      </c>
      <c r="Z40" s="183">
        <f t="shared" si="9"/>
        <v>23437.316895961747</v>
      </c>
      <c r="AA40" s="87">
        <f t="shared" si="7"/>
        <v>25600200</v>
      </c>
      <c r="AB40" s="108">
        <f t="shared" si="8"/>
        <v>5.1200399999999999E-5</v>
      </c>
      <c r="AD40" s="62"/>
      <c r="AE40" s="62"/>
    </row>
    <row r="41" spans="2:31" x14ac:dyDescent="0.25">
      <c r="B41" s="292" t="s">
        <v>89</v>
      </c>
      <c r="C41" s="292" t="s">
        <v>99</v>
      </c>
      <c r="D41" s="292">
        <f>Data!D31</f>
        <v>8</v>
      </c>
      <c r="E41" s="292">
        <f>Data!E31</f>
        <v>8</v>
      </c>
      <c r="F41" s="292">
        <f>Data!F31</f>
        <v>3</v>
      </c>
      <c r="G41" s="292">
        <f>Data!G31</f>
        <v>7</v>
      </c>
      <c r="H41" s="292">
        <f>Data!H31</f>
        <v>5</v>
      </c>
      <c r="K41" s="175"/>
      <c r="L41" s="33" t="s">
        <v>142</v>
      </c>
      <c r="M41" s="33" t="s">
        <v>137</v>
      </c>
      <c r="N41" s="33" t="s">
        <v>137</v>
      </c>
      <c r="O41" s="33" t="s">
        <v>137</v>
      </c>
      <c r="P41" s="33" t="s">
        <v>140</v>
      </c>
      <c r="Q41" s="33" t="s">
        <v>134</v>
      </c>
      <c r="R41" s="33">
        <f t="shared" si="3"/>
        <v>9</v>
      </c>
      <c r="S41" s="33">
        <f t="shared" si="4"/>
        <v>9</v>
      </c>
      <c r="T41" s="33">
        <f t="shared" si="5"/>
        <v>5</v>
      </c>
      <c r="U41" s="33">
        <f t="shared" si="11"/>
        <v>89</v>
      </c>
      <c r="V41" s="33">
        <f t="shared" si="10"/>
        <v>97</v>
      </c>
      <c r="W41" s="234">
        <f>SimOut!E72</f>
        <v>1799895</v>
      </c>
      <c r="X41" s="234">
        <f>Data!AF39</f>
        <v>10</v>
      </c>
      <c r="Y41" s="169">
        <f t="shared" si="6"/>
        <v>1.7998950000000001E-4</v>
      </c>
      <c r="Z41" s="95">
        <f t="shared" si="9"/>
        <v>5555.8796485350531</v>
      </c>
      <c r="AA41" s="93">
        <f t="shared" si="7"/>
        <v>17998950</v>
      </c>
      <c r="AB41" s="96">
        <f t="shared" si="8"/>
        <v>3.5997900000000003E-5</v>
      </c>
      <c r="AD41" s="62"/>
      <c r="AE41" s="62"/>
    </row>
    <row r="42" spans="2:31" x14ac:dyDescent="0.25">
      <c r="B42" s="292" t="s">
        <v>93</v>
      </c>
      <c r="C42" s="292" t="s">
        <v>100</v>
      </c>
      <c r="D42" s="292">
        <f>Data!D32</f>
        <v>7</v>
      </c>
      <c r="E42" s="292">
        <f>Data!E32</f>
        <v>10</v>
      </c>
      <c r="F42" s="292">
        <f>Data!F32</f>
        <v>4</v>
      </c>
      <c r="G42" s="292">
        <f>Data!G32</f>
        <v>11</v>
      </c>
      <c r="H42" s="292">
        <f>Data!H32</f>
        <v>11</v>
      </c>
      <c r="K42" s="175"/>
      <c r="L42" s="207" t="s">
        <v>143</v>
      </c>
      <c r="M42" s="207" t="s">
        <v>144</v>
      </c>
      <c r="N42" s="207" t="s">
        <v>144</v>
      </c>
      <c r="O42" s="207" t="s">
        <v>144</v>
      </c>
      <c r="P42" s="207" t="s">
        <v>144</v>
      </c>
      <c r="Q42" s="207" t="s">
        <v>144</v>
      </c>
      <c r="R42" s="207">
        <f t="shared" si="3"/>
        <v>8</v>
      </c>
      <c r="S42" s="207">
        <f t="shared" si="4"/>
        <v>11</v>
      </c>
      <c r="T42" s="207">
        <f t="shared" si="5"/>
        <v>6</v>
      </c>
      <c r="U42" s="207">
        <f t="shared" si="11"/>
        <v>12</v>
      </c>
      <c r="V42" s="207">
        <f t="shared" si="10"/>
        <v>12</v>
      </c>
      <c r="W42" s="235">
        <f>SimOut!E73</f>
        <v>98598</v>
      </c>
      <c r="X42" s="235">
        <f>Data!AF40</f>
        <v>80</v>
      </c>
      <c r="Y42" s="168">
        <f t="shared" si="6"/>
        <v>9.8598E-6</v>
      </c>
      <c r="Z42" s="101">
        <f t="shared" si="9"/>
        <v>101421.93553621777</v>
      </c>
      <c r="AA42" s="99">
        <f t="shared" si="7"/>
        <v>7887840</v>
      </c>
      <c r="AB42" s="102">
        <f t="shared" si="8"/>
        <v>1.5775680000000001E-5</v>
      </c>
      <c r="AD42" s="62"/>
      <c r="AE42" s="62"/>
    </row>
    <row r="43" spans="2:31" x14ac:dyDescent="0.25">
      <c r="B43" s="292" t="s">
        <v>91</v>
      </c>
      <c r="C43" s="292" t="s">
        <v>101</v>
      </c>
      <c r="D43" s="292">
        <f>Data!D33</f>
        <v>7</v>
      </c>
      <c r="E43" s="292">
        <f>Data!E33</f>
        <v>9</v>
      </c>
      <c r="F43" s="292">
        <f>Data!F33</f>
        <v>6</v>
      </c>
      <c r="G43" s="292">
        <f>Data!G33</f>
        <v>15</v>
      </c>
      <c r="H43" s="292">
        <f>Data!H33</f>
        <v>14</v>
      </c>
      <c r="K43" s="175"/>
      <c r="L43" s="209" t="s">
        <v>145</v>
      </c>
      <c r="M43" s="209" t="s">
        <v>144</v>
      </c>
      <c r="N43" s="209" t="s">
        <v>144</v>
      </c>
      <c r="O43" s="209" t="s">
        <v>144</v>
      </c>
      <c r="P43" s="209" t="s">
        <v>144</v>
      </c>
      <c r="Q43" s="209" t="s">
        <v>146</v>
      </c>
      <c r="R43" s="209">
        <f t="shared" si="3"/>
        <v>8</v>
      </c>
      <c r="S43" s="209">
        <f t="shared" si="4"/>
        <v>11</v>
      </c>
      <c r="T43" s="209">
        <f t="shared" si="5"/>
        <v>6</v>
      </c>
      <c r="U43" s="209">
        <f t="shared" si="11"/>
        <v>12</v>
      </c>
      <c r="V43" s="209">
        <f t="shared" si="10"/>
        <v>85</v>
      </c>
      <c r="W43" s="236">
        <f>SimOut!E74</f>
        <v>587477</v>
      </c>
      <c r="X43" s="236">
        <f>Data!AF41</f>
        <v>50</v>
      </c>
      <c r="Y43" s="167">
        <f t="shared" si="6"/>
        <v>5.87477E-5</v>
      </c>
      <c r="Z43" s="90">
        <f t="shared" si="9"/>
        <v>17021.942986704162</v>
      </c>
      <c r="AA43" s="86">
        <f t="shared" si="7"/>
        <v>29373850</v>
      </c>
      <c r="AB43" s="91">
        <f t="shared" si="8"/>
        <v>5.87477E-5</v>
      </c>
      <c r="AD43" s="62"/>
      <c r="AE43" s="62"/>
    </row>
    <row r="44" spans="2:31" x14ac:dyDescent="0.25">
      <c r="B44" s="292" t="s">
        <v>95</v>
      </c>
      <c r="C44" s="292" t="s">
        <v>102</v>
      </c>
      <c r="D44" s="292">
        <f>Data!D34</f>
        <v>20</v>
      </c>
      <c r="E44" s="292">
        <f>Data!E34</f>
        <v>14</v>
      </c>
      <c r="F44" s="292">
        <f>Data!F34</f>
        <v>10</v>
      </c>
      <c r="G44" s="292">
        <f>Data!G34</f>
        <v>21</v>
      </c>
      <c r="H44" s="292">
        <f>Data!H34</f>
        <v>16</v>
      </c>
      <c r="J44" s="175"/>
      <c r="K44" s="175"/>
      <c r="L44" s="33" t="s">
        <v>147</v>
      </c>
      <c r="M44" s="33" t="s">
        <v>144</v>
      </c>
      <c r="N44" s="33" t="s">
        <v>144</v>
      </c>
      <c r="O44" s="33" t="s">
        <v>144</v>
      </c>
      <c r="P44" s="33" t="s">
        <v>146</v>
      </c>
      <c r="Q44" s="33" t="s">
        <v>134</v>
      </c>
      <c r="R44" s="33">
        <f t="shared" si="3"/>
        <v>8</v>
      </c>
      <c r="S44" s="33">
        <f t="shared" si="4"/>
        <v>11</v>
      </c>
      <c r="T44" s="33">
        <f t="shared" si="5"/>
        <v>6</v>
      </c>
      <c r="U44" s="33">
        <f t="shared" si="11"/>
        <v>85</v>
      </c>
      <c r="V44" s="33">
        <f t="shared" si="10"/>
        <v>97</v>
      </c>
      <c r="W44" s="234">
        <f>SimOut!E75</f>
        <v>3753591</v>
      </c>
      <c r="X44" s="234">
        <f>Data!AF42</f>
        <v>7</v>
      </c>
      <c r="Y44" s="169">
        <f t="shared" si="6"/>
        <v>3.753591E-4</v>
      </c>
      <c r="Z44" s="95">
        <f t="shared" si="9"/>
        <v>2664.1155096546213</v>
      </c>
      <c r="AA44" s="93">
        <f t="shared" si="7"/>
        <v>26275137</v>
      </c>
      <c r="AB44" s="96">
        <f t="shared" si="8"/>
        <v>5.2550274E-5</v>
      </c>
      <c r="AD44" s="62"/>
      <c r="AE44" s="62"/>
    </row>
    <row r="45" spans="2:31" x14ac:dyDescent="0.25">
      <c r="B45" s="292" t="s">
        <v>98</v>
      </c>
      <c r="C45" s="292" t="s">
        <v>103</v>
      </c>
      <c r="D45" s="292">
        <f>Data!D35</f>
        <v>36</v>
      </c>
      <c r="E45" s="292">
        <f>Data!E35</f>
        <v>30</v>
      </c>
      <c r="F45" s="292">
        <f>Data!F35</f>
        <v>25</v>
      </c>
      <c r="G45" s="292">
        <f>Data!G35</f>
        <v>13</v>
      </c>
      <c r="H45" s="292">
        <f>Data!H35</f>
        <v>15</v>
      </c>
      <c r="J45" s="175"/>
      <c r="K45" s="175"/>
      <c r="L45" s="207" t="s">
        <v>148</v>
      </c>
      <c r="M45" s="207" t="s">
        <v>149</v>
      </c>
      <c r="N45" s="207" t="s">
        <v>149</v>
      </c>
      <c r="O45" s="207" t="s">
        <v>149</v>
      </c>
      <c r="P45" s="207" t="s">
        <v>149</v>
      </c>
      <c r="Q45" s="207" t="s">
        <v>149</v>
      </c>
      <c r="R45" s="207">
        <f t="shared" si="3"/>
        <v>8</v>
      </c>
      <c r="S45" s="207">
        <f t="shared" si="4"/>
        <v>10</v>
      </c>
      <c r="T45" s="207">
        <f t="shared" si="5"/>
        <v>8</v>
      </c>
      <c r="U45" s="207">
        <f t="shared" si="11"/>
        <v>16</v>
      </c>
      <c r="V45" s="207">
        <f t="shared" si="10"/>
        <v>15</v>
      </c>
      <c r="W45" s="235">
        <f>SimOut!E76</f>
        <v>282314</v>
      </c>
      <c r="X45" s="235">
        <f>Data!AF43</f>
        <v>60</v>
      </c>
      <c r="Y45" s="168">
        <f t="shared" si="6"/>
        <v>2.8231399999999999E-5</v>
      </c>
      <c r="Z45" s="101">
        <f t="shared" si="9"/>
        <v>35421.551889031361</v>
      </c>
      <c r="AA45" s="99">
        <f t="shared" si="7"/>
        <v>16938840</v>
      </c>
      <c r="AB45" s="102">
        <f t="shared" si="8"/>
        <v>3.3877680000000001E-5</v>
      </c>
      <c r="AD45" s="62"/>
      <c r="AE45" s="62"/>
    </row>
    <row r="46" spans="2:31" x14ac:dyDescent="0.25">
      <c r="B46" s="292" t="s">
        <v>94</v>
      </c>
      <c r="C46" s="292" t="s">
        <v>104</v>
      </c>
      <c r="D46" s="292">
        <f>Data!D36</f>
        <v>11</v>
      </c>
      <c r="E46" s="292">
        <f>Data!E36</f>
        <v>17</v>
      </c>
      <c r="F46" s="292">
        <f>Data!F36</f>
        <v>40</v>
      </c>
      <c r="G46" s="292">
        <f>Data!G36</f>
        <v>20</v>
      </c>
      <c r="H46" s="292">
        <f>Data!H36</f>
        <v>24</v>
      </c>
      <c r="I46" s="175"/>
      <c r="J46" s="176"/>
      <c r="K46" s="176"/>
      <c r="L46" s="209" t="s">
        <v>150</v>
      </c>
      <c r="M46" s="209" t="s">
        <v>149</v>
      </c>
      <c r="N46" s="209" t="s">
        <v>149</v>
      </c>
      <c r="O46" s="209" t="s">
        <v>149</v>
      </c>
      <c r="P46" s="209" t="s">
        <v>149</v>
      </c>
      <c r="Q46" s="209" t="s">
        <v>151</v>
      </c>
      <c r="R46" s="209">
        <f t="shared" si="3"/>
        <v>8</v>
      </c>
      <c r="S46" s="209">
        <f t="shared" si="4"/>
        <v>10</v>
      </c>
      <c r="T46" s="209">
        <f t="shared" si="5"/>
        <v>8</v>
      </c>
      <c r="U46" s="209">
        <f t="shared" si="11"/>
        <v>16</v>
      </c>
      <c r="V46" s="209">
        <f t="shared" si="10"/>
        <v>82</v>
      </c>
      <c r="W46" s="236">
        <f>SimOut!E77</f>
        <v>820114</v>
      </c>
      <c r="X46" s="236">
        <f>Data!AF44</f>
        <v>40</v>
      </c>
      <c r="Y46" s="167">
        <f t="shared" si="6"/>
        <v>8.2011399999999999E-5</v>
      </c>
      <c r="Z46" s="90">
        <f t="shared" si="9"/>
        <v>12193.426767498177</v>
      </c>
      <c r="AA46" s="86">
        <f t="shared" si="7"/>
        <v>32804560</v>
      </c>
      <c r="AB46" s="91">
        <f t="shared" si="8"/>
        <v>6.5609119999999996E-5</v>
      </c>
      <c r="AD46" s="62"/>
      <c r="AE46" s="62"/>
    </row>
    <row r="47" spans="2:31" x14ac:dyDescent="0.25">
      <c r="B47" s="292" t="s">
        <v>238</v>
      </c>
      <c r="C47" s="292" t="s">
        <v>284</v>
      </c>
      <c r="D47" s="292">
        <f>Data!D37</f>
        <v>1</v>
      </c>
      <c r="E47" s="292">
        <f>Data!E37</f>
        <v>1</v>
      </c>
      <c r="F47" s="292">
        <f>Data!F37</f>
        <v>2</v>
      </c>
      <c r="G47" s="292">
        <f>Data!G37</f>
        <v>2</v>
      </c>
      <c r="H47" s="292">
        <f>Data!H37</f>
        <v>2</v>
      </c>
      <c r="I47" s="175"/>
      <c r="J47" s="177"/>
      <c r="K47" s="177"/>
      <c r="L47" s="33" t="s">
        <v>152</v>
      </c>
      <c r="M47" s="33" t="s">
        <v>149</v>
      </c>
      <c r="N47" s="33" t="s">
        <v>149</v>
      </c>
      <c r="O47" s="33" t="s">
        <v>149</v>
      </c>
      <c r="P47" s="33" t="s">
        <v>151</v>
      </c>
      <c r="Q47" s="33" t="s">
        <v>134</v>
      </c>
      <c r="R47" s="33">
        <f t="shared" si="3"/>
        <v>8</v>
      </c>
      <c r="S47" s="33">
        <f t="shared" si="4"/>
        <v>10</v>
      </c>
      <c r="T47" s="33">
        <f t="shared" si="5"/>
        <v>8</v>
      </c>
      <c r="U47" s="33">
        <f t="shared" si="11"/>
        <v>81</v>
      </c>
      <c r="V47" s="33">
        <f t="shared" si="10"/>
        <v>97</v>
      </c>
      <c r="W47" s="234">
        <f>SimOut!E78</f>
        <v>10800681</v>
      </c>
      <c r="X47" s="234">
        <f>Data!AF45</f>
        <v>5</v>
      </c>
      <c r="Y47" s="169">
        <f t="shared" si="6"/>
        <v>1.0800681E-3</v>
      </c>
      <c r="Z47" s="95">
        <f t="shared" si="9"/>
        <v>925.86754483351558</v>
      </c>
      <c r="AA47" s="93">
        <f t="shared" si="7"/>
        <v>54003405</v>
      </c>
      <c r="AB47" s="96">
        <f t="shared" si="8"/>
        <v>1.0800681E-4</v>
      </c>
      <c r="AD47" s="62"/>
      <c r="AE47" s="62"/>
    </row>
    <row r="48" spans="2:31" x14ac:dyDescent="0.25">
      <c r="B48" s="294" t="s">
        <v>283</v>
      </c>
      <c r="C48" s="294" t="s">
        <v>17</v>
      </c>
      <c r="D48" s="292">
        <f>Data!D38</f>
        <v>0</v>
      </c>
      <c r="E48" s="292">
        <f>Data!E38</f>
        <v>0</v>
      </c>
      <c r="F48" s="292">
        <f>Data!F38</f>
        <v>0</v>
      </c>
      <c r="G48" s="292">
        <f>Data!G38</f>
        <v>0</v>
      </c>
      <c r="H48" s="292">
        <f>Data!H38</f>
        <v>0</v>
      </c>
      <c r="I48" s="175"/>
      <c r="J48" s="109"/>
      <c r="K48" s="109"/>
      <c r="L48" s="207" t="s">
        <v>153</v>
      </c>
      <c r="M48" s="207" t="s">
        <v>154</v>
      </c>
      <c r="N48" s="207" t="s">
        <v>154</v>
      </c>
      <c r="O48" s="207" t="s">
        <v>154</v>
      </c>
      <c r="P48" s="207" t="s">
        <v>154</v>
      </c>
      <c r="Q48" s="207" t="s">
        <v>154</v>
      </c>
      <c r="R48" s="207">
        <f t="shared" si="3"/>
        <v>21</v>
      </c>
      <c r="S48" s="207">
        <f t="shared" si="4"/>
        <v>15</v>
      </c>
      <c r="T48" s="207">
        <f t="shared" si="5"/>
        <v>12</v>
      </c>
      <c r="U48" s="207">
        <f t="shared" si="11"/>
        <v>22</v>
      </c>
      <c r="V48" s="207">
        <f t="shared" si="10"/>
        <v>17</v>
      </c>
      <c r="W48" s="235">
        <f>SimOut!E79</f>
        <v>967242</v>
      </c>
      <c r="X48" s="235">
        <f>Data!AF46</f>
        <v>60</v>
      </c>
      <c r="Y48" s="168">
        <f t="shared" si="6"/>
        <v>9.6724200000000005E-5</v>
      </c>
      <c r="Z48" s="101">
        <f t="shared" si="9"/>
        <v>10338.674292472824</v>
      </c>
      <c r="AA48" s="99">
        <f t="shared" si="7"/>
        <v>58034520</v>
      </c>
      <c r="AB48" s="102">
        <f t="shared" si="8"/>
        <v>1.1606904000000001E-4</v>
      </c>
      <c r="AD48" s="62"/>
      <c r="AE48" s="62"/>
    </row>
    <row r="49" spans="2:31" x14ac:dyDescent="0.25">
      <c r="B49" s="92"/>
      <c r="C49" s="92" t="s">
        <v>135</v>
      </c>
      <c r="D49" s="285">
        <f>SUM(D36:D48)</f>
        <v>97</v>
      </c>
      <c r="E49" s="285">
        <f>SUM(E36:E48)</f>
        <v>97</v>
      </c>
      <c r="F49" s="285">
        <f>SUM(F36:F48)</f>
        <v>97</v>
      </c>
      <c r="G49" s="285">
        <f>SUM(G36:G48)</f>
        <v>97</v>
      </c>
      <c r="H49" s="285">
        <f>SUM(H36:H48)</f>
        <v>97</v>
      </c>
      <c r="I49" s="66"/>
      <c r="J49" s="66"/>
      <c r="K49" s="66"/>
      <c r="L49" s="209" t="s">
        <v>155</v>
      </c>
      <c r="M49" s="209" t="s">
        <v>154</v>
      </c>
      <c r="N49" s="209" t="s">
        <v>154</v>
      </c>
      <c r="O49" s="209" t="s">
        <v>154</v>
      </c>
      <c r="P49" s="209" t="s">
        <v>154</v>
      </c>
      <c r="Q49" s="209" t="s">
        <v>156</v>
      </c>
      <c r="R49" s="209">
        <f t="shared" si="3"/>
        <v>21</v>
      </c>
      <c r="S49" s="209">
        <f t="shared" si="4"/>
        <v>15</v>
      </c>
      <c r="T49" s="209">
        <f t="shared" si="5"/>
        <v>12</v>
      </c>
      <c r="U49" s="209">
        <f t="shared" si="11"/>
        <v>22</v>
      </c>
      <c r="V49" s="209">
        <f t="shared" si="10"/>
        <v>80</v>
      </c>
      <c r="W49" s="236">
        <f>SimOut!E80</f>
        <v>9408927</v>
      </c>
      <c r="X49" s="236">
        <f>Data!AF47</f>
        <v>30</v>
      </c>
      <c r="Y49" s="167">
        <f t="shared" si="6"/>
        <v>9.4089270000000005E-4</v>
      </c>
      <c r="Z49" s="90">
        <f t="shared" si="9"/>
        <v>1062.8204470074004</v>
      </c>
      <c r="AA49" s="86">
        <f t="shared" si="7"/>
        <v>282267810</v>
      </c>
      <c r="AB49" s="91">
        <f t="shared" si="8"/>
        <v>5.6453562000000003E-4</v>
      </c>
      <c r="AD49" s="62"/>
      <c r="AE49" s="62"/>
    </row>
    <row r="50" spans="2:31" x14ac:dyDescent="0.25">
      <c r="B50" s="292"/>
      <c r="C50" s="283" t="s">
        <v>106</v>
      </c>
      <c r="D50" s="286">
        <f>Data!D40</f>
        <v>8587340257</v>
      </c>
      <c r="E50" s="286"/>
      <c r="F50" s="286"/>
      <c r="G50" s="286"/>
      <c r="H50" s="286"/>
      <c r="I50" s="66"/>
      <c r="J50" s="66"/>
      <c r="K50" s="66"/>
      <c r="L50" s="33" t="s">
        <v>157</v>
      </c>
      <c r="M50" s="33" t="s">
        <v>154</v>
      </c>
      <c r="N50" s="33" t="s">
        <v>154</v>
      </c>
      <c r="O50" s="33" t="s">
        <v>154</v>
      </c>
      <c r="P50" s="33" t="s">
        <v>156</v>
      </c>
      <c r="Q50" s="33" t="s">
        <v>134</v>
      </c>
      <c r="R50" s="33">
        <f t="shared" si="3"/>
        <v>21</v>
      </c>
      <c r="S50" s="33">
        <f t="shared" si="4"/>
        <v>15</v>
      </c>
      <c r="T50" s="33">
        <f t="shared" si="5"/>
        <v>12</v>
      </c>
      <c r="U50" s="33">
        <f t="shared" si="11"/>
        <v>75</v>
      </c>
      <c r="V50" s="33">
        <f t="shared" si="10"/>
        <v>97</v>
      </c>
      <c r="W50" s="234">
        <f>SimOut!E81</f>
        <v>42599931</v>
      </c>
      <c r="X50" s="234">
        <f>Data!AF48</f>
        <v>5</v>
      </c>
      <c r="Y50" s="169">
        <f t="shared" si="6"/>
        <v>4.2599930999999997E-3</v>
      </c>
      <c r="Z50" s="95">
        <f t="shared" si="9"/>
        <v>234.74216425374024</v>
      </c>
      <c r="AA50" s="93">
        <f t="shared" si="7"/>
        <v>212999655</v>
      </c>
      <c r="AB50" s="96">
        <f t="shared" si="8"/>
        <v>4.2599930999999999E-4</v>
      </c>
      <c r="AD50" s="62"/>
      <c r="AE50" s="62"/>
    </row>
    <row r="51" spans="2:31" x14ac:dyDescent="0.25">
      <c r="I51" s="66"/>
      <c r="J51" s="66"/>
      <c r="K51" s="66"/>
      <c r="L51" s="207" t="s">
        <v>158</v>
      </c>
      <c r="M51" s="207" t="s">
        <v>159</v>
      </c>
      <c r="N51" s="207" t="s">
        <v>159</v>
      </c>
      <c r="O51" s="207" t="s">
        <v>159</v>
      </c>
      <c r="P51" s="207" t="s">
        <v>159</v>
      </c>
      <c r="Q51" s="207" t="s">
        <v>159</v>
      </c>
      <c r="R51" s="207">
        <f t="shared" si="3"/>
        <v>37</v>
      </c>
      <c r="S51" s="207">
        <f t="shared" si="4"/>
        <v>31</v>
      </c>
      <c r="T51" s="207">
        <f t="shared" si="5"/>
        <v>27</v>
      </c>
      <c r="U51" s="207">
        <f t="shared" si="11"/>
        <v>14</v>
      </c>
      <c r="V51" s="207">
        <f t="shared" si="10"/>
        <v>16</v>
      </c>
      <c r="W51" s="235">
        <f>SimOut!E82</f>
        <v>3803780</v>
      </c>
      <c r="X51" s="235">
        <f>Data!AF49</f>
        <v>40</v>
      </c>
      <c r="Y51" s="168">
        <f t="shared" si="6"/>
        <v>3.8037800000000001E-4</v>
      </c>
      <c r="Z51" s="101">
        <f t="shared" si="9"/>
        <v>2628.9638201999064</v>
      </c>
      <c r="AA51" s="99">
        <f t="shared" si="7"/>
        <v>152151200</v>
      </c>
      <c r="AB51" s="102">
        <f t="shared" si="8"/>
        <v>3.0430239999999998E-4</v>
      </c>
      <c r="AD51" s="62"/>
      <c r="AE51" s="62"/>
    </row>
    <row r="52" spans="2:31" x14ac:dyDescent="0.25">
      <c r="B52" s="287" t="s">
        <v>138</v>
      </c>
      <c r="C52" s="287"/>
      <c r="D52" s="287"/>
      <c r="E52" s="287"/>
      <c r="F52" s="287"/>
      <c r="G52" s="287"/>
      <c r="H52" s="287"/>
      <c r="I52" s="66"/>
      <c r="J52" s="66"/>
      <c r="K52" s="66"/>
      <c r="L52" s="209" t="s">
        <v>160</v>
      </c>
      <c r="M52" s="209" t="s">
        <v>159</v>
      </c>
      <c r="N52" s="209" t="s">
        <v>159</v>
      </c>
      <c r="O52" s="209" t="s">
        <v>159</v>
      </c>
      <c r="P52" s="209" t="s">
        <v>159</v>
      </c>
      <c r="Q52" s="209" t="s">
        <v>161</v>
      </c>
      <c r="R52" s="209">
        <f t="shared" si="3"/>
        <v>37</v>
      </c>
      <c r="S52" s="209">
        <f t="shared" si="4"/>
        <v>31</v>
      </c>
      <c r="T52" s="209">
        <f t="shared" si="5"/>
        <v>27</v>
      </c>
      <c r="U52" s="209">
        <f t="shared" si="11"/>
        <v>14</v>
      </c>
      <c r="V52" s="209">
        <f t="shared" si="10"/>
        <v>81</v>
      </c>
      <c r="W52" s="236">
        <f>SimOut!E83</f>
        <v>42305864</v>
      </c>
      <c r="X52" s="236">
        <f>Data!AF50</f>
        <v>20</v>
      </c>
      <c r="Y52" s="167">
        <f t="shared" si="6"/>
        <v>4.2305863999999999E-3</v>
      </c>
      <c r="Z52" s="90">
        <f t="shared" si="9"/>
        <v>236.37385115217126</v>
      </c>
      <c r="AA52" s="86">
        <f t="shared" si="7"/>
        <v>846117280</v>
      </c>
      <c r="AB52" s="91">
        <f t="shared" si="8"/>
        <v>1.6922345600000001E-3</v>
      </c>
      <c r="AD52" s="62"/>
      <c r="AE52" s="62"/>
    </row>
    <row r="53" spans="2:31" x14ac:dyDescent="0.25">
      <c r="B53" s="284" t="s">
        <v>138</v>
      </c>
      <c r="C53" s="284"/>
      <c r="D53" s="284" t="s">
        <v>141</v>
      </c>
      <c r="E53" s="284"/>
      <c r="F53" s="284"/>
      <c r="G53" s="284"/>
      <c r="H53" s="284"/>
      <c r="I53" s="66"/>
      <c r="J53" s="66"/>
      <c r="K53" s="66"/>
      <c r="L53" s="33" t="s">
        <v>164</v>
      </c>
      <c r="M53" s="33" t="s">
        <v>159</v>
      </c>
      <c r="N53" s="33" t="s">
        <v>159</v>
      </c>
      <c r="O53" s="33" t="s">
        <v>159</v>
      </c>
      <c r="P53" s="33" t="s">
        <v>161</v>
      </c>
      <c r="Q53" s="33" t="s">
        <v>134</v>
      </c>
      <c r="R53" s="33">
        <f t="shared" si="3"/>
        <v>37</v>
      </c>
      <c r="S53" s="33">
        <f t="shared" si="4"/>
        <v>31</v>
      </c>
      <c r="T53" s="33">
        <f t="shared" si="5"/>
        <v>27</v>
      </c>
      <c r="U53" s="33">
        <f t="shared" si="11"/>
        <v>83</v>
      </c>
      <c r="V53" s="33">
        <f t="shared" si="10"/>
        <v>97</v>
      </c>
      <c r="W53" s="234">
        <f>SimOut!E84</f>
        <v>513109002</v>
      </c>
      <c r="X53" s="234">
        <f>Data!AF51</f>
        <v>4</v>
      </c>
      <c r="Y53" s="169">
        <f t="shared" si="6"/>
        <v>5.1310900200000002E-2</v>
      </c>
      <c r="Z53" s="95">
        <f t="shared" si="9"/>
        <v>19.489036366584735</v>
      </c>
      <c r="AA53" s="93">
        <f t="shared" si="7"/>
        <v>2052436008</v>
      </c>
      <c r="AB53" s="96">
        <f t="shared" si="8"/>
        <v>4.1048720159999998E-3</v>
      </c>
      <c r="AD53" s="62"/>
      <c r="AE53" s="62"/>
    </row>
    <row r="54" spans="2:31" x14ac:dyDescent="0.25">
      <c r="B54" s="294" t="s">
        <v>59</v>
      </c>
      <c r="C54" s="294" t="s">
        <v>60</v>
      </c>
      <c r="D54" s="294" t="s">
        <v>61</v>
      </c>
      <c r="E54" s="294" t="s">
        <v>62</v>
      </c>
      <c r="F54" s="294" t="s">
        <v>63</v>
      </c>
      <c r="G54" s="294" t="s">
        <v>64</v>
      </c>
      <c r="H54" s="294" t="s">
        <v>65</v>
      </c>
      <c r="I54" s="66"/>
      <c r="J54" s="66"/>
      <c r="K54" s="66"/>
      <c r="L54" s="209" t="s">
        <v>165</v>
      </c>
      <c r="M54" s="209" t="s">
        <v>162</v>
      </c>
      <c r="N54" s="209" t="s">
        <v>162</v>
      </c>
      <c r="O54" s="209" t="s">
        <v>162</v>
      </c>
      <c r="P54" s="209" t="s">
        <v>162</v>
      </c>
      <c r="Q54" s="209" t="s">
        <v>162</v>
      </c>
      <c r="R54" s="209">
        <f t="shared" si="3"/>
        <v>12</v>
      </c>
      <c r="S54" s="209">
        <f t="shared" si="4"/>
        <v>18</v>
      </c>
      <c r="T54" s="209">
        <f t="shared" si="5"/>
        <v>42</v>
      </c>
      <c r="U54" s="209">
        <f t="shared" si="11"/>
        <v>21</v>
      </c>
      <c r="V54" s="209">
        <f t="shared" si="10"/>
        <v>25</v>
      </c>
      <c r="W54" s="236">
        <f>SimOut!E85</f>
        <v>1287516</v>
      </c>
      <c r="X54" s="236">
        <f>Data!AF52</f>
        <v>20</v>
      </c>
      <c r="Y54" s="167">
        <f t="shared" si="6"/>
        <v>1.2875159999999999E-4</v>
      </c>
      <c r="Z54" s="90">
        <f t="shared" si="9"/>
        <v>7766.8937706405204</v>
      </c>
      <c r="AA54" s="86">
        <f t="shared" si="7"/>
        <v>25750320</v>
      </c>
      <c r="AB54" s="91">
        <f t="shared" si="8"/>
        <v>5.1500640000000002E-5</v>
      </c>
      <c r="AD54" s="62"/>
      <c r="AE54" s="62"/>
    </row>
    <row r="55" spans="2:31" x14ac:dyDescent="0.25">
      <c r="B55" s="290" t="s">
        <v>307</v>
      </c>
      <c r="C55" s="292" t="str">
        <f t="shared" ref="C55:C63" si="12">B37&amp;" or WILD"</f>
        <v>M1 or WILD</v>
      </c>
      <c r="D55" s="290">
        <f t="shared" ref="D55:H64" si="13">D$36+D37</f>
        <v>2</v>
      </c>
      <c r="E55" s="290">
        <f t="shared" si="13"/>
        <v>3</v>
      </c>
      <c r="F55" s="290">
        <f t="shared" si="13"/>
        <v>3</v>
      </c>
      <c r="G55" s="290">
        <f t="shared" si="13"/>
        <v>2</v>
      </c>
      <c r="H55" s="290">
        <f t="shared" si="13"/>
        <v>2</v>
      </c>
      <c r="I55" s="66"/>
      <c r="J55" s="66"/>
      <c r="K55" s="66"/>
      <c r="L55" s="210" t="s">
        <v>166</v>
      </c>
      <c r="M55" s="209" t="s">
        <v>162</v>
      </c>
      <c r="N55" s="209" t="s">
        <v>162</v>
      </c>
      <c r="O55" s="209" t="s">
        <v>162</v>
      </c>
      <c r="P55" s="209" t="s">
        <v>162</v>
      </c>
      <c r="Q55" s="210" t="s">
        <v>167</v>
      </c>
      <c r="R55" s="209">
        <f t="shared" si="3"/>
        <v>12</v>
      </c>
      <c r="S55" s="209">
        <f t="shared" si="4"/>
        <v>18</v>
      </c>
      <c r="T55" s="209">
        <f t="shared" si="5"/>
        <v>42</v>
      </c>
      <c r="U55" s="209">
        <f t="shared" si="11"/>
        <v>21</v>
      </c>
      <c r="V55" s="209">
        <f t="shared" si="10"/>
        <v>72</v>
      </c>
      <c r="W55" s="236">
        <f>SimOut!E86</f>
        <v>4646397</v>
      </c>
      <c r="X55" s="236">
        <f>Data!AF53</f>
        <v>10</v>
      </c>
      <c r="Y55" s="167">
        <f t="shared" si="6"/>
        <v>4.646397E-4</v>
      </c>
      <c r="Z55" s="90">
        <f t="shared" si="9"/>
        <v>2152.2052463446407</v>
      </c>
      <c r="AA55" s="86">
        <f t="shared" si="7"/>
        <v>46463970</v>
      </c>
      <c r="AB55" s="91">
        <f t="shared" si="8"/>
        <v>9.2927939999999998E-5</v>
      </c>
      <c r="AD55" s="62"/>
      <c r="AE55" s="62"/>
    </row>
    <row r="56" spans="2:31" x14ac:dyDescent="0.25">
      <c r="B56" s="292" t="s">
        <v>308</v>
      </c>
      <c r="C56" s="292" t="str">
        <f t="shared" si="12"/>
        <v>M2 or WILD</v>
      </c>
      <c r="D56" s="290">
        <f t="shared" si="13"/>
        <v>2</v>
      </c>
      <c r="E56" s="290">
        <f t="shared" si="13"/>
        <v>3</v>
      </c>
      <c r="F56" s="290">
        <f t="shared" si="13"/>
        <v>3</v>
      </c>
      <c r="G56" s="290">
        <f t="shared" si="13"/>
        <v>2</v>
      </c>
      <c r="H56" s="290">
        <f t="shared" si="13"/>
        <v>3</v>
      </c>
      <c r="I56" s="175"/>
      <c r="J56" s="209"/>
      <c r="K56" s="209"/>
      <c r="L56" s="33" t="s">
        <v>168</v>
      </c>
      <c r="M56" s="33" t="s">
        <v>162</v>
      </c>
      <c r="N56" s="33" t="s">
        <v>162</v>
      </c>
      <c r="O56" s="33" t="s">
        <v>162</v>
      </c>
      <c r="P56" s="33" t="s">
        <v>167</v>
      </c>
      <c r="Q56" s="33" t="s">
        <v>134</v>
      </c>
      <c r="R56" s="33">
        <f t="shared" si="3"/>
        <v>12</v>
      </c>
      <c r="S56" s="33">
        <f t="shared" si="4"/>
        <v>18</v>
      </c>
      <c r="T56" s="33">
        <f t="shared" si="5"/>
        <v>42</v>
      </c>
      <c r="U56" s="33">
        <f t="shared" si="11"/>
        <v>76</v>
      </c>
      <c r="V56" s="33">
        <f t="shared" si="10"/>
        <v>97</v>
      </c>
      <c r="W56" s="234">
        <f>SimOut!E87</f>
        <v>30066401</v>
      </c>
      <c r="X56" s="234">
        <f>Data!AF54</f>
        <v>2</v>
      </c>
      <c r="Y56" s="169">
        <f t="shared" si="6"/>
        <v>3.0066401000000001E-3</v>
      </c>
      <c r="Z56" s="95">
        <f t="shared" si="9"/>
        <v>332.59717383533865</v>
      </c>
      <c r="AA56" s="93">
        <f t="shared" si="7"/>
        <v>60132802</v>
      </c>
      <c r="AB56" s="96">
        <f t="shared" si="8"/>
        <v>1.20265604E-4</v>
      </c>
      <c r="AD56" s="62"/>
      <c r="AE56" s="62"/>
    </row>
    <row r="57" spans="2:31" x14ac:dyDescent="0.25">
      <c r="B57" s="292" t="s">
        <v>309</v>
      </c>
      <c r="C57" s="292" t="str">
        <f t="shared" si="12"/>
        <v>M3 or WILD</v>
      </c>
      <c r="D57" s="290">
        <f t="shared" si="13"/>
        <v>2</v>
      </c>
      <c r="E57" s="290">
        <f t="shared" si="13"/>
        <v>2</v>
      </c>
      <c r="F57" s="290">
        <f t="shared" si="13"/>
        <v>3</v>
      </c>
      <c r="G57" s="290">
        <f t="shared" si="13"/>
        <v>3</v>
      </c>
      <c r="H57" s="290">
        <f t="shared" si="13"/>
        <v>4</v>
      </c>
      <c r="I57" s="209"/>
      <c r="J57" s="209"/>
      <c r="K57" s="209"/>
      <c r="L57" s="209"/>
      <c r="M57" s="209"/>
      <c r="N57" s="209"/>
      <c r="O57" s="209"/>
      <c r="P57" s="210"/>
      <c r="Q57" s="210"/>
      <c r="R57" s="210"/>
      <c r="S57" s="210"/>
      <c r="T57" s="210"/>
      <c r="U57" s="210"/>
      <c r="V57" s="45" t="s">
        <v>169</v>
      </c>
      <c r="W57" s="87">
        <f>SUM(W24:W56)</f>
        <v>668673663</v>
      </c>
      <c r="X57" s="86"/>
      <c r="Y57" s="185">
        <f>SUM(Y24:Y56)</f>
        <v>6.6867366300000008E-2</v>
      </c>
      <c r="Z57" s="90">
        <f>1/SUM(Y24:Y56)</f>
        <v>14.95497812062025</v>
      </c>
      <c r="AA57" s="86">
        <f>SUM(AA27:AA53)</f>
        <v>3875260765</v>
      </c>
      <c r="AB57" s="184">
        <f>SUM(AB24:AB56)</f>
        <v>8.0876792140000004E-3</v>
      </c>
      <c r="AD57" s="62"/>
      <c r="AE57" s="227"/>
    </row>
    <row r="58" spans="2:31" x14ac:dyDescent="0.25">
      <c r="B58" s="292" t="s">
        <v>310</v>
      </c>
      <c r="C58" s="292" t="str">
        <f>B40&amp;" or WILD"</f>
        <v>M4 or WILD</v>
      </c>
      <c r="D58" s="290">
        <f t="shared" si="13"/>
        <v>4</v>
      </c>
      <c r="E58" s="290">
        <f t="shared" si="13"/>
        <v>3</v>
      </c>
      <c r="F58" s="290">
        <f t="shared" si="13"/>
        <v>4</v>
      </c>
      <c r="G58" s="290">
        <f t="shared" si="13"/>
        <v>4</v>
      </c>
      <c r="H58" s="290">
        <f t="shared" si="13"/>
        <v>4</v>
      </c>
      <c r="I58" s="209"/>
      <c r="J58" s="209"/>
      <c r="K58" s="209"/>
      <c r="L58" s="209"/>
      <c r="M58" s="209"/>
      <c r="N58" s="209"/>
      <c r="O58" s="209"/>
      <c r="P58" s="210"/>
      <c r="Q58" s="210"/>
      <c r="R58" s="210"/>
      <c r="S58" s="210"/>
      <c r="T58" s="210"/>
      <c r="U58" s="210"/>
      <c r="V58" s="45"/>
      <c r="W58" s="45"/>
      <c r="X58" s="86"/>
      <c r="Y58" s="97"/>
      <c r="Z58" s="98"/>
      <c r="AA58" s="86"/>
      <c r="AB58" s="185"/>
      <c r="AD58" s="62"/>
      <c r="AE58" s="62"/>
    </row>
    <row r="59" spans="2:31" x14ac:dyDescent="0.25">
      <c r="B59" s="292" t="s">
        <v>137</v>
      </c>
      <c r="C59" s="292" t="str">
        <f t="shared" si="12"/>
        <v>A or WILD</v>
      </c>
      <c r="D59" s="290">
        <f t="shared" si="13"/>
        <v>9</v>
      </c>
      <c r="E59" s="290">
        <f t="shared" si="13"/>
        <v>9</v>
      </c>
      <c r="F59" s="290">
        <f t="shared" si="13"/>
        <v>5</v>
      </c>
      <c r="G59" s="290">
        <f t="shared" si="13"/>
        <v>8</v>
      </c>
      <c r="H59" s="290">
        <f t="shared" si="13"/>
        <v>6</v>
      </c>
      <c r="I59" s="209"/>
      <c r="J59" s="209"/>
      <c r="K59" s="209"/>
      <c r="L59" s="394" t="s">
        <v>598</v>
      </c>
      <c r="M59" s="394"/>
      <c r="N59" s="394"/>
      <c r="O59" s="394"/>
      <c r="P59" s="394"/>
      <c r="Q59" s="394"/>
      <c r="R59" s="394"/>
      <c r="S59" s="394"/>
      <c r="T59" s="394"/>
      <c r="U59" s="394"/>
      <c r="V59" s="394"/>
      <c r="W59" s="394"/>
      <c r="X59" s="394"/>
      <c r="Y59" s="394"/>
      <c r="Z59" s="394"/>
      <c r="AA59" s="394"/>
      <c r="AB59" s="394"/>
    </row>
    <row r="60" spans="2:31" x14ac:dyDescent="0.25">
      <c r="B60" s="292" t="s">
        <v>144</v>
      </c>
      <c r="C60" s="292" t="str">
        <f t="shared" si="12"/>
        <v>K or WILD</v>
      </c>
      <c r="D60" s="290">
        <f t="shared" si="13"/>
        <v>8</v>
      </c>
      <c r="E60" s="290">
        <f t="shared" si="13"/>
        <v>11</v>
      </c>
      <c r="F60" s="290">
        <f t="shared" si="13"/>
        <v>6</v>
      </c>
      <c r="G60" s="290">
        <f t="shared" si="13"/>
        <v>12</v>
      </c>
      <c r="H60" s="290">
        <f t="shared" si="13"/>
        <v>12</v>
      </c>
      <c r="I60" s="209"/>
      <c r="J60" s="209"/>
      <c r="K60" s="209"/>
      <c r="L60" s="410" t="s">
        <v>123</v>
      </c>
      <c r="M60" s="390" t="s">
        <v>411</v>
      </c>
      <c r="N60" s="390"/>
      <c r="O60" s="390"/>
      <c r="P60" s="390"/>
      <c r="Q60" s="390"/>
      <c r="R60" s="207"/>
      <c r="S60" s="207"/>
      <c r="T60" s="207"/>
      <c r="U60" s="207"/>
      <c r="V60" s="207"/>
      <c r="W60" s="186" t="s">
        <v>415</v>
      </c>
      <c r="X60" s="405" t="s">
        <v>68</v>
      </c>
      <c r="Y60" s="207" t="s">
        <v>117</v>
      </c>
      <c r="Z60" s="207" t="s">
        <v>118</v>
      </c>
      <c r="AA60" s="207" t="s">
        <v>113</v>
      </c>
      <c r="AB60" s="207" t="s">
        <v>119</v>
      </c>
    </row>
    <row r="61" spans="2:31" x14ac:dyDescent="0.25">
      <c r="B61" s="292" t="s">
        <v>149</v>
      </c>
      <c r="C61" s="292" t="str">
        <f t="shared" si="12"/>
        <v>Q or WILD</v>
      </c>
      <c r="D61" s="290">
        <f t="shared" si="13"/>
        <v>8</v>
      </c>
      <c r="E61" s="290">
        <f t="shared" si="13"/>
        <v>10</v>
      </c>
      <c r="F61" s="290">
        <f t="shared" si="13"/>
        <v>8</v>
      </c>
      <c r="G61" s="290">
        <f t="shared" si="13"/>
        <v>16</v>
      </c>
      <c r="H61" s="290">
        <f t="shared" si="13"/>
        <v>15</v>
      </c>
      <c r="I61" s="209"/>
      <c r="J61" s="209"/>
      <c r="K61" s="209"/>
      <c r="L61" s="411"/>
      <c r="M61" s="209" t="s">
        <v>61</v>
      </c>
      <c r="N61" s="209" t="s">
        <v>62</v>
      </c>
      <c r="O61" s="209" t="s">
        <v>63</v>
      </c>
      <c r="P61" s="209" t="s">
        <v>64</v>
      </c>
      <c r="Q61" s="209" t="s">
        <v>65</v>
      </c>
      <c r="R61" s="209"/>
      <c r="S61" s="209"/>
      <c r="T61" s="209"/>
      <c r="U61" s="209"/>
      <c r="V61" s="209"/>
      <c r="W61" s="187" t="s">
        <v>346</v>
      </c>
      <c r="X61" s="404"/>
      <c r="Y61" s="209" t="s">
        <v>125</v>
      </c>
      <c r="Z61" s="209" t="s">
        <v>126</v>
      </c>
      <c r="AA61" s="209" t="s">
        <v>414</v>
      </c>
      <c r="AB61" s="209" t="s">
        <v>127</v>
      </c>
    </row>
    <row r="62" spans="2:31" x14ac:dyDescent="0.25">
      <c r="B62" s="292" t="s">
        <v>154</v>
      </c>
      <c r="C62" s="292" t="str">
        <f t="shared" si="12"/>
        <v>J or WILD</v>
      </c>
      <c r="D62" s="290">
        <f t="shared" si="13"/>
        <v>21</v>
      </c>
      <c r="E62" s="290">
        <f t="shared" si="13"/>
        <v>15</v>
      </c>
      <c r="F62" s="290">
        <f t="shared" si="13"/>
        <v>12</v>
      </c>
      <c r="G62" s="290">
        <f t="shared" si="13"/>
        <v>22</v>
      </c>
      <c r="H62" s="290">
        <f t="shared" si="13"/>
        <v>17</v>
      </c>
      <c r="I62" s="210"/>
      <c r="J62" s="210"/>
      <c r="K62" s="210"/>
      <c r="L62" s="207" t="s">
        <v>290</v>
      </c>
      <c r="M62" s="207" t="s">
        <v>174</v>
      </c>
      <c r="N62" s="207" t="s">
        <v>174</v>
      </c>
      <c r="O62" s="207" t="s">
        <v>174</v>
      </c>
      <c r="P62" s="207" t="s">
        <v>174</v>
      </c>
      <c r="Q62" s="207" t="s">
        <v>174</v>
      </c>
      <c r="R62" s="207"/>
      <c r="S62" s="207"/>
      <c r="T62" s="207"/>
      <c r="U62" s="207"/>
      <c r="V62" s="207"/>
      <c r="W62" s="165">
        <f>SUM(SimOut!D98:D108)</f>
        <v>2213</v>
      </c>
      <c r="X62" s="99">
        <f>Data!R56</f>
        <v>10</v>
      </c>
      <c r="Y62" s="152">
        <f>W62/D$30</f>
        <v>2.213E-7</v>
      </c>
      <c r="Z62" s="101">
        <f>IF(Y62=0,"No zero adjusted hits in denominator - something's wrong",1/Y62)</f>
        <v>4518752.8242205149</v>
      </c>
      <c r="AA62" s="99">
        <f>W62*X62</f>
        <v>22130</v>
      </c>
      <c r="AB62" s="102">
        <f>AA62/D$30</f>
        <v>2.2129999999999998E-6</v>
      </c>
    </row>
    <row r="63" spans="2:31" x14ac:dyDescent="0.25">
      <c r="B63" s="290" t="s">
        <v>159</v>
      </c>
      <c r="C63" s="290" t="str">
        <f t="shared" si="12"/>
        <v>T or WILD</v>
      </c>
      <c r="D63" s="290">
        <f t="shared" si="13"/>
        <v>37</v>
      </c>
      <c r="E63" s="290">
        <f t="shared" si="13"/>
        <v>31</v>
      </c>
      <c r="F63" s="290">
        <f t="shared" si="13"/>
        <v>27</v>
      </c>
      <c r="G63" s="290">
        <f t="shared" si="13"/>
        <v>14</v>
      </c>
      <c r="H63" s="290">
        <f t="shared" si="13"/>
        <v>16</v>
      </c>
      <c r="I63" s="210"/>
      <c r="J63" s="210"/>
      <c r="K63" s="210"/>
      <c r="L63" s="209" t="s">
        <v>289</v>
      </c>
      <c r="M63" s="209" t="s">
        <v>174</v>
      </c>
      <c r="N63" s="209" t="s">
        <v>174</v>
      </c>
      <c r="O63" s="209" t="s">
        <v>174</v>
      </c>
      <c r="P63" s="209" t="s">
        <v>174</v>
      </c>
      <c r="Q63" s="209"/>
      <c r="R63" s="209"/>
      <c r="S63" s="209"/>
      <c r="T63" s="209"/>
      <c r="U63" s="209"/>
      <c r="V63" s="209"/>
      <c r="W63" s="87">
        <f>SimOut!D109</f>
        <v>244284</v>
      </c>
      <c r="X63" s="86">
        <f>Data!R57</f>
        <v>5</v>
      </c>
      <c r="Y63" s="151">
        <f>W63/D$30</f>
        <v>2.4428400000000001E-5</v>
      </c>
      <c r="Z63" s="90">
        <f>IF(Y63=0,"No zero adjusted hits in denominator - something's wrong",1/Y63)</f>
        <v>40935.959784513107</v>
      </c>
      <c r="AA63" s="86">
        <f>W63*X63</f>
        <v>1221420</v>
      </c>
      <c r="AB63" s="91">
        <f>AA63/D$30</f>
        <v>1.22142E-4</v>
      </c>
    </row>
    <row r="64" spans="2:31" x14ac:dyDescent="0.25">
      <c r="B64" s="293" t="s">
        <v>162</v>
      </c>
      <c r="C64" s="294" t="s">
        <v>163</v>
      </c>
      <c r="D64" s="294">
        <f t="shared" si="13"/>
        <v>12</v>
      </c>
      <c r="E64" s="294">
        <f t="shared" si="13"/>
        <v>18</v>
      </c>
      <c r="F64" s="294">
        <f t="shared" si="13"/>
        <v>42</v>
      </c>
      <c r="G64" s="294">
        <f t="shared" si="13"/>
        <v>21</v>
      </c>
      <c r="H64" s="294">
        <f t="shared" si="13"/>
        <v>25</v>
      </c>
      <c r="I64" s="210"/>
      <c r="J64" s="210"/>
      <c r="K64" s="210"/>
      <c r="L64" s="33" t="s">
        <v>291</v>
      </c>
      <c r="M64" s="33" t="s">
        <v>174</v>
      </c>
      <c r="N64" s="33" t="s">
        <v>174</v>
      </c>
      <c r="O64" s="33" t="s">
        <v>174</v>
      </c>
      <c r="P64" s="33"/>
      <c r="Q64" s="33"/>
      <c r="R64" s="33"/>
      <c r="S64" s="33"/>
      <c r="T64" s="33"/>
      <c r="U64" s="33"/>
      <c r="V64" s="33"/>
      <c r="W64" s="166">
        <f>SimOut!D110</f>
        <v>10241157</v>
      </c>
      <c r="X64" s="93">
        <f>Data!R58</f>
        <v>1</v>
      </c>
      <c r="Y64" s="103">
        <f>W64/D$30</f>
        <v>1.0241156999999999E-3</v>
      </c>
      <c r="Z64" s="95">
        <f>IF(Y64=0,"No zero adjusted hits in denominator - something's wrong",1/Y64)</f>
        <v>976.45217234732365</v>
      </c>
      <c r="AA64" s="93">
        <f>W64*X64</f>
        <v>10241157</v>
      </c>
      <c r="AB64" s="96">
        <f>AA64/D$30</f>
        <v>1.0241156999999999E-3</v>
      </c>
    </row>
    <row r="65" spans="2:28" x14ac:dyDescent="0.25">
      <c r="B65" s="292" t="s">
        <v>311</v>
      </c>
      <c r="C65" s="292" t="str">
        <f t="shared" ref="C65:C74" si="14">"Any symbol except "&amp;C37&amp;" or WILD"</f>
        <v>Any symbol except M1 or WILD</v>
      </c>
      <c r="D65" s="292">
        <f>D$49-D37-D36</f>
        <v>95</v>
      </c>
      <c r="E65" s="292">
        <f>E$49-E37-E36</f>
        <v>94</v>
      </c>
      <c r="F65" s="292">
        <f>F$49-F37-F36</f>
        <v>94</v>
      </c>
      <c r="G65" s="292">
        <f>G$49-G37-G36</f>
        <v>95</v>
      </c>
      <c r="H65" s="292">
        <f>H$49-H37-H36</f>
        <v>95</v>
      </c>
      <c r="I65" s="210"/>
      <c r="J65" s="210"/>
      <c r="K65" s="210"/>
      <c r="W65" s="49"/>
      <c r="Y65" s="185">
        <f>SUM(Y62:Y64)</f>
        <v>1.0487654E-3</v>
      </c>
      <c r="Z65" s="90">
        <f>1/SUM(Y62:Y64)</f>
        <v>953.50208921842761</v>
      </c>
      <c r="AA65" s="86">
        <f>SUM(AA62:AA64)</f>
        <v>11484707</v>
      </c>
      <c r="AB65" s="184">
        <f>SUM(AB62:AB64)</f>
        <v>1.1484707E-3</v>
      </c>
    </row>
    <row r="66" spans="2:28" x14ac:dyDescent="0.25">
      <c r="B66" s="292" t="s">
        <v>312</v>
      </c>
      <c r="C66" s="292" t="str">
        <f t="shared" si="14"/>
        <v>Any symbol except M2 or WILD</v>
      </c>
      <c r="D66" s="292">
        <f>D$49-D38-D36</f>
        <v>95</v>
      </c>
      <c r="E66" s="292">
        <f>E$49-E38-E36</f>
        <v>94</v>
      </c>
      <c r="F66" s="292">
        <f>F$49-F38-F36</f>
        <v>94</v>
      </c>
      <c r="G66" s="292">
        <f>G$49-G38-G36</f>
        <v>95</v>
      </c>
      <c r="H66" s="292">
        <f>H$49-H38-H36</f>
        <v>94</v>
      </c>
      <c r="I66" s="210"/>
      <c r="J66" s="210"/>
      <c r="K66" s="210"/>
    </row>
    <row r="67" spans="2:28" x14ac:dyDescent="0.25">
      <c r="B67" s="292" t="s">
        <v>313</v>
      </c>
      <c r="C67" s="292" t="str">
        <f t="shared" si="14"/>
        <v>Any symbol except M3 or WILD</v>
      </c>
      <c r="D67" s="292">
        <f>D$49-D39-D36</f>
        <v>95</v>
      </c>
      <c r="E67" s="292">
        <f>E$49-E39-E36</f>
        <v>95</v>
      </c>
      <c r="F67" s="292">
        <f>F$49-F39-F36</f>
        <v>94</v>
      </c>
      <c r="G67" s="292">
        <f>G$49-G39-G36</f>
        <v>94</v>
      </c>
      <c r="H67" s="292">
        <f>H$49-H39-H36</f>
        <v>93</v>
      </c>
      <c r="I67" s="210"/>
      <c r="J67" s="210"/>
      <c r="K67" s="210"/>
    </row>
    <row r="68" spans="2:28" x14ac:dyDescent="0.25">
      <c r="B68" s="292" t="s">
        <v>314</v>
      </c>
      <c r="C68" s="292" t="str">
        <f t="shared" si="14"/>
        <v>Any symbol except M4 or WILD</v>
      </c>
      <c r="D68" s="292">
        <f>D$49-D40-D36</f>
        <v>93</v>
      </c>
      <c r="E68" s="292">
        <f>E$49-E40-E36</f>
        <v>94</v>
      </c>
      <c r="F68" s="292">
        <f>F$49-F40-F36</f>
        <v>93</v>
      </c>
      <c r="G68" s="292">
        <f>G$49-G40-G36</f>
        <v>93</v>
      </c>
      <c r="H68" s="292">
        <f>H$49-H40-H36</f>
        <v>93</v>
      </c>
      <c r="I68" s="210"/>
      <c r="J68" s="210"/>
      <c r="K68" s="210"/>
    </row>
    <row r="69" spans="2:28" x14ac:dyDescent="0.25">
      <c r="B69" s="292" t="s">
        <v>170</v>
      </c>
      <c r="C69" s="292" t="str">
        <f t="shared" si="14"/>
        <v>Any symbol except ACE or WILD</v>
      </c>
      <c r="D69" s="292">
        <f>D$49-D41-D36</f>
        <v>88</v>
      </c>
      <c r="E69" s="292">
        <f>E$49-E41-E36</f>
        <v>88</v>
      </c>
      <c r="F69" s="292">
        <f>F$49-F41-F36</f>
        <v>92</v>
      </c>
      <c r="G69" s="292">
        <f>G$49-G41-G36</f>
        <v>89</v>
      </c>
      <c r="H69" s="292">
        <f>H$49-H41-H36</f>
        <v>91</v>
      </c>
      <c r="I69" s="210"/>
      <c r="J69" s="210"/>
      <c r="K69" s="210"/>
    </row>
    <row r="70" spans="2:28" x14ac:dyDescent="0.25">
      <c r="B70" s="292" t="s">
        <v>171</v>
      </c>
      <c r="C70" s="292" t="str">
        <f t="shared" si="14"/>
        <v>Any symbol except KING or WILD</v>
      </c>
      <c r="D70" s="292">
        <f>D$49-D42-D36</f>
        <v>89</v>
      </c>
      <c r="E70" s="292">
        <f>E$49-E42-E36</f>
        <v>86</v>
      </c>
      <c r="F70" s="292">
        <f>F$49-F42-F36</f>
        <v>91</v>
      </c>
      <c r="G70" s="292">
        <f>G$49-G42-G36</f>
        <v>85</v>
      </c>
      <c r="H70" s="292">
        <f>H$49-H42-H36</f>
        <v>85</v>
      </c>
      <c r="I70" s="210"/>
      <c r="J70" s="210"/>
      <c r="K70" s="210"/>
    </row>
    <row r="71" spans="2:28" x14ac:dyDescent="0.25">
      <c r="B71" s="292" t="s">
        <v>172</v>
      </c>
      <c r="C71" s="292" t="str">
        <f t="shared" si="14"/>
        <v>Any symbol except QUEEN or WILD</v>
      </c>
      <c r="D71" s="292">
        <f>D$49-D43-D36</f>
        <v>89</v>
      </c>
      <c r="E71" s="292">
        <f>E$49-E43-E36</f>
        <v>87</v>
      </c>
      <c r="F71" s="292">
        <f>F$49-F43-F36</f>
        <v>89</v>
      </c>
      <c r="G71" s="292">
        <f>G$49-G43-G36</f>
        <v>81</v>
      </c>
      <c r="H71" s="292">
        <f>H$49-H43-H36</f>
        <v>82</v>
      </c>
      <c r="I71" s="210"/>
      <c r="J71" s="210"/>
      <c r="K71" s="210"/>
    </row>
    <row r="72" spans="2:28" x14ac:dyDescent="0.25">
      <c r="B72" s="292" t="s">
        <v>176</v>
      </c>
      <c r="C72" s="292" t="str">
        <f t="shared" si="14"/>
        <v>Any symbol except JACK or WILD</v>
      </c>
      <c r="D72" s="292">
        <f>D$49-D44-D36</f>
        <v>76</v>
      </c>
      <c r="E72" s="292">
        <f>E$49-E44-E36</f>
        <v>82</v>
      </c>
      <c r="F72" s="292">
        <f>F$49-F44-F36</f>
        <v>85</v>
      </c>
      <c r="G72" s="292">
        <f>G$49-G44-G36</f>
        <v>75</v>
      </c>
      <c r="H72" s="292">
        <f>H$49-H44-H36</f>
        <v>80</v>
      </c>
      <c r="I72" s="209"/>
      <c r="J72" s="209"/>
      <c r="K72" s="209"/>
    </row>
    <row r="73" spans="2:28" x14ac:dyDescent="0.25">
      <c r="B73" s="292" t="s">
        <v>179</v>
      </c>
      <c r="C73" s="292" t="str">
        <f t="shared" si="14"/>
        <v>Any symbol except TEN or WILD</v>
      </c>
      <c r="D73" s="292">
        <f>D$49-D45-D36</f>
        <v>60</v>
      </c>
      <c r="E73" s="292">
        <f>E$49-E45-E36</f>
        <v>66</v>
      </c>
      <c r="F73" s="292">
        <f>F$49-F45-F36</f>
        <v>70</v>
      </c>
      <c r="G73" s="292">
        <f>G$49-G45-G36</f>
        <v>83</v>
      </c>
      <c r="H73" s="292">
        <f>H$49-H45-H36</f>
        <v>81</v>
      </c>
      <c r="I73" s="210"/>
      <c r="J73" s="210"/>
      <c r="K73" s="210"/>
    </row>
    <row r="74" spans="2:28" x14ac:dyDescent="0.25">
      <c r="B74" s="292" t="s">
        <v>180</v>
      </c>
      <c r="C74" s="292" t="str">
        <f t="shared" si="14"/>
        <v>Any symbol except NINE or WILD</v>
      </c>
      <c r="D74" s="292">
        <f>D$49-D46-D36</f>
        <v>85</v>
      </c>
      <c r="E74" s="292">
        <f>E$49-E46-E37</f>
        <v>78</v>
      </c>
      <c r="F74" s="292">
        <f>F$49-F46-F37</f>
        <v>56</v>
      </c>
      <c r="G74" s="292">
        <f>G$49-G46-G37</f>
        <v>76</v>
      </c>
      <c r="H74" s="292">
        <f>H$49-H46-H37</f>
        <v>72</v>
      </c>
      <c r="I74" s="210"/>
      <c r="J74" s="210"/>
      <c r="K74" s="210"/>
    </row>
    <row r="75" spans="2:28" x14ac:dyDescent="0.25">
      <c r="B75" s="294" t="s">
        <v>133</v>
      </c>
      <c r="C75" s="294" t="s">
        <v>181</v>
      </c>
      <c r="D75" s="294">
        <f>D49-D36</f>
        <v>96</v>
      </c>
      <c r="E75" s="294">
        <f>E49-E36</f>
        <v>96</v>
      </c>
      <c r="F75" s="294">
        <f>F49-F36</f>
        <v>95</v>
      </c>
      <c r="G75" s="294">
        <f>G49-G36</f>
        <v>96</v>
      </c>
      <c r="H75" s="294">
        <f>H49-H36</f>
        <v>96</v>
      </c>
      <c r="I75" s="209"/>
      <c r="J75" s="209"/>
      <c r="K75" s="209"/>
    </row>
    <row r="76" spans="2:28" x14ac:dyDescent="0.25">
      <c r="B76" s="291" t="s">
        <v>134</v>
      </c>
      <c r="C76" s="292" t="s">
        <v>182</v>
      </c>
      <c r="D76" s="292">
        <f>D49</f>
        <v>97</v>
      </c>
      <c r="E76" s="292">
        <f>E49</f>
        <v>97</v>
      </c>
      <c r="F76" s="292">
        <f>F49</f>
        <v>97</v>
      </c>
      <c r="G76" s="292">
        <f>G49</f>
        <v>97</v>
      </c>
      <c r="H76" s="292">
        <f>H49</f>
        <v>97</v>
      </c>
    </row>
    <row r="77" spans="2:28" x14ac:dyDescent="0.25">
      <c r="B77" s="292" t="s">
        <v>174</v>
      </c>
      <c r="C77" s="292" t="s">
        <v>288</v>
      </c>
      <c r="D77" s="292">
        <f>D47*3</f>
        <v>3</v>
      </c>
      <c r="E77" s="292">
        <f t="shared" ref="E77:H77" si="15">E47*3</f>
        <v>3</v>
      </c>
      <c r="F77" s="292">
        <f t="shared" si="15"/>
        <v>6</v>
      </c>
      <c r="G77" s="292">
        <f t="shared" si="15"/>
        <v>6</v>
      </c>
      <c r="H77" s="292">
        <f t="shared" si="15"/>
        <v>6</v>
      </c>
    </row>
    <row r="78" spans="2:28" x14ac:dyDescent="0.25">
      <c r="B78" s="294" t="s">
        <v>184</v>
      </c>
      <c r="C78" s="294" t="str">
        <f>"Any symbol except "&amp;C48</f>
        <v>Any symbol except BONUS</v>
      </c>
      <c r="D78" s="294">
        <f>SUM(D36:D48)-3*D47</f>
        <v>94</v>
      </c>
      <c r="E78" s="294">
        <f t="shared" ref="E78:H78" si="16">SUM(E36:E48)-3*E47</f>
        <v>94</v>
      </c>
      <c r="F78" s="294">
        <f t="shared" si="16"/>
        <v>91</v>
      </c>
      <c r="G78" s="294">
        <f t="shared" si="16"/>
        <v>91</v>
      </c>
      <c r="H78" s="294">
        <f t="shared" si="16"/>
        <v>91</v>
      </c>
    </row>
    <row r="79" spans="2:28" x14ac:dyDescent="0.25">
      <c r="I79" s="142"/>
    </row>
    <row r="81" spans="2:8" x14ac:dyDescent="0.25">
      <c r="B81" s="287" t="s">
        <v>404</v>
      </c>
      <c r="C81" s="287"/>
      <c r="D81" s="287"/>
      <c r="E81" s="287"/>
      <c r="F81" s="287"/>
    </row>
    <row r="82" spans="2:8" x14ac:dyDescent="0.25">
      <c r="B82" s="288" t="s">
        <v>187</v>
      </c>
      <c r="C82" s="284" t="s">
        <v>406</v>
      </c>
      <c r="D82" s="284" t="s">
        <v>405</v>
      </c>
      <c r="E82" s="284"/>
      <c r="F82" s="284"/>
      <c r="G82" s="142"/>
      <c r="H82" s="142"/>
    </row>
    <row r="83" spans="2:8" x14ac:dyDescent="0.25">
      <c r="B83" s="293"/>
      <c r="C83" s="293" t="s">
        <v>123</v>
      </c>
      <c r="D83" s="294">
        <v>5</v>
      </c>
      <c r="E83" s="294">
        <v>4</v>
      </c>
      <c r="F83" s="294">
        <v>3</v>
      </c>
    </row>
    <row r="84" spans="2:8" x14ac:dyDescent="0.25">
      <c r="B84" s="292">
        <v>0</v>
      </c>
      <c r="C84" s="49" t="str">
        <f>C36</f>
        <v>WILD</v>
      </c>
      <c r="D84" s="49">
        <f>Data!R22</f>
        <v>2500</v>
      </c>
      <c r="E84" s="49">
        <f>Data!R23</f>
        <v>750</v>
      </c>
      <c r="F84" s="49">
        <f>Data!R24</f>
        <v>500</v>
      </c>
    </row>
    <row r="85" spans="2:8" x14ac:dyDescent="0.25">
      <c r="B85" s="292">
        <v>1</v>
      </c>
      <c r="C85" s="49" t="str">
        <f t="shared" ref="C85:C96" si="17">C37</f>
        <v>M1</v>
      </c>
      <c r="D85" s="49">
        <f>Data!R25</f>
        <v>400</v>
      </c>
      <c r="E85" s="49">
        <f>Data!R26</f>
        <v>200</v>
      </c>
      <c r="F85" s="49">
        <f>Data!R27</f>
        <v>50</v>
      </c>
    </row>
    <row r="86" spans="2:8" x14ac:dyDescent="0.25">
      <c r="B86" s="292">
        <v>2</v>
      </c>
      <c r="C86" s="49" t="str">
        <f t="shared" si="17"/>
        <v>M2</v>
      </c>
      <c r="D86" s="49">
        <f>Data!R28</f>
        <v>200</v>
      </c>
      <c r="E86" s="49">
        <f>Data!R29</f>
        <v>150</v>
      </c>
      <c r="F86" s="49">
        <f>Data!R30</f>
        <v>40</v>
      </c>
    </row>
    <row r="87" spans="2:8" x14ac:dyDescent="0.25">
      <c r="B87" s="292">
        <v>3</v>
      </c>
      <c r="C87" s="49" t="str">
        <f t="shared" si="17"/>
        <v>M3</v>
      </c>
      <c r="D87" s="49">
        <f>Data!R31</f>
        <v>150</v>
      </c>
      <c r="E87" s="49">
        <f>Data!R32</f>
        <v>100</v>
      </c>
      <c r="F87" s="49">
        <f>Data!R33</f>
        <v>30</v>
      </c>
    </row>
    <row r="88" spans="2:8" x14ac:dyDescent="0.25">
      <c r="B88" s="292">
        <v>4</v>
      </c>
      <c r="C88" s="49" t="str">
        <f t="shared" si="17"/>
        <v>M4</v>
      </c>
      <c r="D88" s="49">
        <f>Data!R34</f>
        <v>100</v>
      </c>
      <c r="E88" s="49">
        <f>Data!R35</f>
        <v>75</v>
      </c>
      <c r="F88" s="49">
        <f>Data!R36</f>
        <v>15</v>
      </c>
    </row>
    <row r="89" spans="2:8" x14ac:dyDescent="0.25">
      <c r="B89" s="292">
        <v>5</v>
      </c>
      <c r="C89" s="49" t="str">
        <f t="shared" si="17"/>
        <v>ACE</v>
      </c>
      <c r="D89" s="49">
        <f>Data!R37</f>
        <v>80</v>
      </c>
      <c r="E89" s="49">
        <f>Data!R38</f>
        <v>60</v>
      </c>
      <c r="F89" s="49">
        <f>Data!R39</f>
        <v>10</v>
      </c>
    </row>
    <row r="90" spans="2:8" x14ac:dyDescent="0.25">
      <c r="B90" s="292">
        <v>6</v>
      </c>
      <c r="C90" s="49" t="str">
        <f t="shared" si="17"/>
        <v>KING</v>
      </c>
      <c r="D90" s="49">
        <f>Data!R40</f>
        <v>80</v>
      </c>
      <c r="E90" s="49">
        <f>Data!R41</f>
        <v>50</v>
      </c>
      <c r="F90" s="49">
        <f>Data!R42</f>
        <v>7</v>
      </c>
    </row>
    <row r="91" spans="2:8" x14ac:dyDescent="0.25">
      <c r="B91" s="292">
        <v>7</v>
      </c>
      <c r="C91" s="49" t="str">
        <f t="shared" si="17"/>
        <v>QUEEN</v>
      </c>
      <c r="D91" s="49">
        <f>Data!R43</f>
        <v>60</v>
      </c>
      <c r="E91" s="49">
        <f>Data!R44</f>
        <v>40</v>
      </c>
      <c r="F91" s="49">
        <f>Data!R45</f>
        <v>5</v>
      </c>
    </row>
    <row r="92" spans="2:8" x14ac:dyDescent="0.25">
      <c r="B92" s="292">
        <v>8</v>
      </c>
      <c r="C92" s="49" t="str">
        <f t="shared" si="17"/>
        <v>JACK</v>
      </c>
      <c r="D92" s="49">
        <f>Data!R46</f>
        <v>60</v>
      </c>
      <c r="E92" s="49">
        <f>Data!R47</f>
        <v>30</v>
      </c>
      <c r="F92" s="49">
        <f>Data!R48</f>
        <v>5</v>
      </c>
    </row>
    <row r="93" spans="2:8" x14ac:dyDescent="0.25">
      <c r="B93" s="292">
        <v>9</v>
      </c>
      <c r="C93" s="49" t="str">
        <f t="shared" si="17"/>
        <v>TEN</v>
      </c>
      <c r="D93" s="49">
        <f>Data!R49</f>
        <v>40</v>
      </c>
      <c r="E93" s="49">
        <f>Data!R50</f>
        <v>20</v>
      </c>
      <c r="F93" s="49">
        <f>Data!R51</f>
        <v>4</v>
      </c>
    </row>
    <row r="94" spans="2:8" x14ac:dyDescent="0.25">
      <c r="B94" s="292">
        <v>10</v>
      </c>
      <c r="C94" s="49" t="str">
        <f t="shared" si="17"/>
        <v>NINE</v>
      </c>
      <c r="D94" s="49">
        <f>Data!R52</f>
        <v>20</v>
      </c>
      <c r="E94" s="49">
        <f>Data!R53</f>
        <v>10</v>
      </c>
      <c r="F94" s="49">
        <f>Data!R54</f>
        <v>2</v>
      </c>
    </row>
    <row r="95" spans="2:8" x14ac:dyDescent="0.25">
      <c r="B95" s="292">
        <v>11</v>
      </c>
      <c r="C95" s="49" t="str">
        <f t="shared" si="17"/>
        <v>FREE SPIN</v>
      </c>
      <c r="D95" s="49">
        <f>Data!R56</f>
        <v>10</v>
      </c>
      <c r="E95" s="49">
        <f>Data!R57</f>
        <v>5</v>
      </c>
      <c r="F95" s="49">
        <f>Data!R58</f>
        <v>1</v>
      </c>
      <c r="G95" s="175"/>
    </row>
    <row r="96" spans="2:8" x14ac:dyDescent="0.25">
      <c r="B96" s="294">
        <v>12</v>
      </c>
      <c r="C96" s="296" t="str">
        <f t="shared" si="17"/>
        <v>BONUS</v>
      </c>
      <c r="D96" s="296" t="s">
        <v>175</v>
      </c>
      <c r="E96" s="296" t="s">
        <v>175</v>
      </c>
      <c r="F96" s="296" t="s">
        <v>175</v>
      </c>
    </row>
  </sheetData>
  <mergeCells count="15">
    <mergeCell ref="B24:B25"/>
    <mergeCell ref="L13:Q13"/>
    <mergeCell ref="L2:M2"/>
    <mergeCell ref="L5:Q5"/>
    <mergeCell ref="L21:AB21"/>
    <mergeCell ref="L22:L23"/>
    <mergeCell ref="M22:Q22"/>
    <mergeCell ref="R22:V22"/>
    <mergeCell ref="X22:X23"/>
    <mergeCell ref="B30:C30"/>
    <mergeCell ref="L59:AB59"/>
    <mergeCell ref="L60:L61"/>
    <mergeCell ref="M60:Q60"/>
    <mergeCell ref="X60:X61"/>
    <mergeCell ref="B31:C31"/>
  </mergeCells>
  <pageMargins left="0.7" right="0.7" top="0.75" bottom="0.75" header="0.3" footer="0.3"/>
  <pageSetup scale="31" orientation="portrait" r:id="rId1"/>
  <rowBreaks count="1" manualBreakCount="1">
    <brk id="77" max="29" man="1"/>
  </rowBreaks>
  <colBreaks count="1" manualBreakCount="1">
    <brk id="10" max="96"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BM13044"/>
  <sheetViews>
    <sheetView view="pageBreakPreview" topLeftCell="A11" zoomScaleNormal="100" zoomScaleSheetLayoutView="100" workbookViewId="0"/>
  </sheetViews>
  <sheetFormatPr defaultRowHeight="15" x14ac:dyDescent="0.25"/>
  <cols>
    <col min="1" max="1" width="4.28515625" customWidth="1"/>
    <col min="2" max="2" width="36.28515625" customWidth="1"/>
    <col min="3" max="3" width="24.85546875" bestFit="1" customWidth="1"/>
    <col min="4" max="4" width="19.28515625" customWidth="1"/>
    <col min="5" max="5" width="23.140625" bestFit="1" customWidth="1"/>
    <col min="6" max="6" width="16.42578125" bestFit="1" customWidth="1"/>
    <col min="7" max="7" width="15.5703125" customWidth="1"/>
    <col min="8" max="8" width="15.42578125" customWidth="1"/>
    <col min="9" max="9" width="15.28515625" bestFit="1" customWidth="1"/>
    <col min="13" max="13" width="12.5703125" bestFit="1" customWidth="1"/>
    <col min="14" max="14" width="4.42578125" customWidth="1"/>
    <col min="15" max="15" width="61" bestFit="1" customWidth="1"/>
    <col min="16" max="16" width="24.85546875" style="49" bestFit="1" customWidth="1"/>
    <col min="17" max="17" width="14" bestFit="1" customWidth="1"/>
    <col min="27" max="27" width="4.85546875" customWidth="1"/>
    <col min="28" max="28" width="29" customWidth="1"/>
    <col min="29" max="30" width="13.42578125" bestFit="1" customWidth="1"/>
  </cols>
  <sheetData>
    <row r="2" spans="2:39" ht="23.25" x14ac:dyDescent="0.35">
      <c r="B2" s="8" t="s">
        <v>448</v>
      </c>
      <c r="C2" s="198"/>
      <c r="D2" s="158"/>
      <c r="E2" s="158"/>
      <c r="F2" s="198"/>
      <c r="G2" s="198"/>
      <c r="H2" s="198"/>
      <c r="I2" s="198"/>
      <c r="J2" s="198"/>
      <c r="K2" s="198"/>
      <c r="L2" s="198"/>
      <c r="M2" s="198"/>
    </row>
    <row r="3" spans="2:39" x14ac:dyDescent="0.25">
      <c r="C3" s="198"/>
      <c r="D3" s="158"/>
      <c r="E3" s="158"/>
      <c r="F3" s="198"/>
      <c r="G3" s="198"/>
      <c r="H3" s="198"/>
      <c r="I3" s="198"/>
      <c r="J3" s="198"/>
      <c r="K3" s="198"/>
      <c r="L3" s="198"/>
      <c r="M3" s="198"/>
      <c r="O3" s="282"/>
      <c r="P3" s="313"/>
    </row>
    <row r="4" spans="2:39" x14ac:dyDescent="0.25">
      <c r="B4" s="9" t="str">
        <f>"This worksheet includes independent output from the Simulation program of the FULL game."</f>
        <v>This worksheet includes independent output from the Simulation program of the FULL game.</v>
      </c>
      <c r="C4" s="200"/>
      <c r="D4" s="159"/>
      <c r="E4" s="159"/>
      <c r="F4" s="200"/>
      <c r="G4" s="200"/>
      <c r="H4" s="200"/>
      <c r="I4" s="200"/>
      <c r="J4" s="200"/>
      <c r="K4" s="200"/>
      <c r="L4" s="200"/>
      <c r="M4" s="160"/>
    </row>
    <row r="5" spans="2:39" x14ac:dyDescent="0.25">
      <c r="B5" s="11" t="s">
        <v>621</v>
      </c>
      <c r="C5" s="199"/>
      <c r="D5" s="161"/>
      <c r="E5" s="161"/>
      <c r="F5" s="199"/>
      <c r="G5" s="199"/>
      <c r="H5" s="199"/>
      <c r="I5" s="199"/>
      <c r="J5" s="199"/>
      <c r="K5" s="199"/>
      <c r="L5" s="199"/>
      <c r="M5" s="162"/>
      <c r="O5" s="282"/>
      <c r="P5" s="170"/>
    </row>
    <row r="6" spans="2:39" x14ac:dyDescent="0.25">
      <c r="B6" s="11" t="s">
        <v>622</v>
      </c>
      <c r="C6" s="199"/>
      <c r="D6" s="161"/>
      <c r="E6" s="161"/>
      <c r="F6" s="199"/>
      <c r="G6" s="199"/>
      <c r="H6" s="199"/>
      <c r="I6" s="199"/>
      <c r="J6" s="199"/>
      <c r="K6" s="199"/>
      <c r="L6" s="199"/>
      <c r="M6" s="162"/>
      <c r="O6" s="282"/>
      <c r="P6" s="170"/>
    </row>
    <row r="7" spans="2:39" x14ac:dyDescent="0.25">
      <c r="B7" s="18" t="s">
        <v>2</v>
      </c>
      <c r="C7" s="200"/>
      <c r="D7" s="159"/>
      <c r="E7" s="159"/>
      <c r="F7" s="200"/>
      <c r="G7" s="200"/>
      <c r="H7" s="200"/>
      <c r="I7" s="200"/>
      <c r="J7" s="200"/>
      <c r="K7" s="200"/>
      <c r="L7" s="200"/>
      <c r="M7" s="160"/>
      <c r="P7" s="170"/>
    </row>
    <row r="8" spans="2:39" x14ac:dyDescent="0.25">
      <c r="B8" s="16" t="s">
        <v>575</v>
      </c>
      <c r="C8" s="199"/>
      <c r="D8" s="161"/>
      <c r="E8" s="161"/>
      <c r="F8" s="199"/>
      <c r="G8" s="199"/>
      <c r="H8" s="199"/>
      <c r="I8" s="199"/>
      <c r="J8" s="199"/>
      <c r="K8" s="199"/>
      <c r="L8" s="199"/>
      <c r="M8" s="162"/>
    </row>
    <row r="9" spans="2:39" x14ac:dyDescent="0.25">
      <c r="B9" s="13" t="s">
        <v>430</v>
      </c>
      <c r="C9" s="33"/>
      <c r="D9" s="163"/>
      <c r="E9" s="163"/>
      <c r="F9" s="33"/>
      <c r="G9" s="33"/>
      <c r="H9" s="33"/>
      <c r="I9" s="33"/>
      <c r="J9" s="33"/>
      <c r="K9" s="33"/>
      <c r="L9" s="33"/>
      <c r="M9" s="164"/>
    </row>
    <row r="10" spans="2:39" x14ac:dyDescent="0.25">
      <c r="B10" s="7"/>
      <c r="C10" s="199"/>
      <c r="D10" s="161"/>
      <c r="E10" s="161"/>
      <c r="F10" s="199"/>
      <c r="G10" s="199"/>
      <c r="H10" s="199"/>
      <c r="I10" s="199"/>
      <c r="J10" s="199"/>
      <c r="K10" s="199"/>
      <c r="L10" s="199"/>
      <c r="M10" s="199"/>
    </row>
    <row r="11" spans="2:39" ht="26.25" x14ac:dyDescent="0.4">
      <c r="B11" s="415" t="s">
        <v>574</v>
      </c>
      <c r="C11" s="415"/>
      <c r="D11" s="415"/>
      <c r="E11" s="415"/>
      <c r="F11" s="415"/>
      <c r="G11" s="415"/>
      <c r="H11" s="415"/>
      <c r="I11" s="415"/>
      <c r="J11" s="415"/>
      <c r="K11" s="415"/>
      <c r="L11" s="415"/>
      <c r="M11" s="415"/>
      <c r="O11" s="415" t="s">
        <v>576</v>
      </c>
      <c r="P11" s="415"/>
      <c r="Q11" s="415"/>
      <c r="R11" s="415"/>
      <c r="S11" s="415"/>
      <c r="T11" s="415"/>
      <c r="U11" s="415"/>
      <c r="V11" s="415"/>
      <c r="W11" s="415"/>
      <c r="X11" s="415"/>
      <c r="Y11" s="415"/>
      <c r="Z11" s="415"/>
      <c r="AB11" s="415" t="s">
        <v>663</v>
      </c>
      <c r="AC11" s="415"/>
      <c r="AD11" s="415"/>
      <c r="AE11" s="415"/>
      <c r="AF11" s="415"/>
      <c r="AG11" s="415"/>
      <c r="AH11" s="415"/>
      <c r="AI11" s="415"/>
      <c r="AJ11" s="415"/>
      <c r="AK11" s="415"/>
      <c r="AL11" s="415"/>
      <c r="AM11" s="415"/>
    </row>
    <row r="12" spans="2:39" x14ac:dyDescent="0.25">
      <c r="B12" s="7"/>
      <c r="C12" s="281"/>
      <c r="D12" s="161"/>
      <c r="E12" s="161"/>
      <c r="F12" s="281"/>
      <c r="G12" s="281"/>
      <c r="H12" s="281"/>
      <c r="I12" s="281"/>
      <c r="J12" s="281"/>
      <c r="K12" s="281"/>
      <c r="L12" s="281"/>
      <c r="M12" s="281"/>
      <c r="O12" s="312" t="s">
        <v>566</v>
      </c>
      <c r="P12" s="229">
        <v>19250</v>
      </c>
      <c r="AB12" s="312" t="s">
        <v>566</v>
      </c>
      <c r="AC12" s="229">
        <v>19250</v>
      </c>
    </row>
    <row r="13" spans="2:39" x14ac:dyDescent="0.25">
      <c r="B13" s="297" t="s">
        <v>566</v>
      </c>
      <c r="C13" s="239">
        <v>19250</v>
      </c>
      <c r="D13" s="239"/>
      <c r="E13" s="239"/>
      <c r="F13" s="239"/>
      <c r="G13" s="239"/>
      <c r="H13" s="239"/>
      <c r="I13" s="239"/>
      <c r="J13" s="239"/>
      <c r="K13" s="239"/>
      <c r="L13" s="239"/>
      <c r="M13" s="239"/>
      <c r="O13" s="193"/>
      <c r="P13" s="229"/>
    </row>
    <row r="14" spans="2:39" x14ac:dyDescent="0.25">
      <c r="B14" s="298"/>
      <c r="C14" s="239"/>
      <c r="D14" s="239"/>
      <c r="E14" s="239"/>
      <c r="F14" s="239"/>
      <c r="G14" s="239"/>
      <c r="H14" s="239"/>
      <c r="I14" s="239"/>
      <c r="J14" s="239"/>
      <c r="K14" s="239"/>
      <c r="L14" s="239"/>
      <c r="M14" s="239"/>
      <c r="O14" s="193"/>
      <c r="P14" s="229"/>
      <c r="AB14" s="192" t="s">
        <v>322</v>
      </c>
      <c r="AC14" s="192"/>
      <c r="AD14" s="192"/>
      <c r="AE14" s="192"/>
      <c r="AF14" s="192"/>
      <c r="AG14" s="192"/>
      <c r="AH14" s="192"/>
      <c r="AI14" s="192"/>
      <c r="AJ14" s="192"/>
      <c r="AK14" s="192"/>
    </row>
    <row r="15" spans="2:39" x14ac:dyDescent="0.25">
      <c r="B15" s="193" t="s">
        <v>346</v>
      </c>
      <c r="C15" s="193"/>
      <c r="D15" s="193"/>
      <c r="E15" s="193"/>
      <c r="F15" s="193"/>
      <c r="G15" s="192"/>
      <c r="H15" s="192"/>
      <c r="I15" s="192"/>
      <c r="J15" s="192"/>
      <c r="K15" s="192"/>
      <c r="L15" s="192"/>
      <c r="M15" s="192"/>
      <c r="O15" s="193" t="s">
        <v>577</v>
      </c>
      <c r="P15" s="229"/>
      <c r="AB15" s="192" t="s">
        <v>323</v>
      </c>
      <c r="AC15" s="192"/>
      <c r="AD15" s="192"/>
      <c r="AE15" s="192"/>
      <c r="AF15" s="192"/>
      <c r="AG15" s="192"/>
      <c r="AH15" s="192"/>
      <c r="AI15" s="192"/>
      <c r="AJ15" s="192"/>
      <c r="AK15" s="192"/>
    </row>
    <row r="16" spans="2:39" x14ac:dyDescent="0.25">
      <c r="B16" s="193" t="s">
        <v>347</v>
      </c>
      <c r="C16" s="193"/>
      <c r="D16" s="193"/>
      <c r="E16" s="193"/>
      <c r="F16" s="193"/>
      <c r="G16" s="192"/>
      <c r="H16" s="192"/>
      <c r="I16" s="192"/>
      <c r="J16" s="192"/>
      <c r="K16" s="192"/>
      <c r="L16" s="192"/>
      <c r="M16" s="192"/>
      <c r="O16" s="193" t="s">
        <v>578</v>
      </c>
      <c r="P16" s="229" t="s">
        <v>503</v>
      </c>
      <c r="AB16" s="192" t="s">
        <v>324</v>
      </c>
      <c r="AC16" s="192"/>
      <c r="AD16" s="192"/>
      <c r="AE16" s="192"/>
      <c r="AF16" s="192"/>
      <c r="AG16" s="192"/>
      <c r="AH16" s="192"/>
      <c r="AI16" s="192"/>
      <c r="AJ16" s="192"/>
      <c r="AK16" s="192"/>
    </row>
    <row r="17" spans="2:37" x14ac:dyDescent="0.25">
      <c r="B17" s="193" t="s">
        <v>187</v>
      </c>
      <c r="C17" s="193" t="s">
        <v>348</v>
      </c>
      <c r="D17" s="193" t="s">
        <v>68</v>
      </c>
      <c r="E17" s="193" t="s">
        <v>124</v>
      </c>
      <c r="F17" s="302" t="s">
        <v>118</v>
      </c>
      <c r="G17" s="192"/>
      <c r="H17" s="192"/>
      <c r="I17" s="192"/>
      <c r="J17" s="192"/>
      <c r="K17" s="192"/>
      <c r="L17" s="192"/>
      <c r="M17" s="192"/>
      <c r="O17" s="193">
        <v>0</v>
      </c>
      <c r="P17" s="229">
        <v>9989512346</v>
      </c>
      <c r="AB17" s="311" t="s">
        <v>325</v>
      </c>
      <c r="AC17" s="193">
        <v>0</v>
      </c>
      <c r="AD17" s="193"/>
      <c r="AE17" s="193"/>
      <c r="AF17" s="193"/>
      <c r="AG17" s="192"/>
      <c r="AH17" s="192"/>
      <c r="AI17" s="192"/>
      <c r="AJ17" s="192"/>
      <c r="AK17" s="192"/>
    </row>
    <row r="18" spans="2:37" x14ac:dyDescent="0.25">
      <c r="B18" s="193" t="s">
        <v>350</v>
      </c>
      <c r="C18" s="193" t="s">
        <v>333</v>
      </c>
      <c r="D18" s="299">
        <v>2500</v>
      </c>
      <c r="E18" s="299">
        <v>116</v>
      </c>
      <c r="F18" s="308">
        <v>86206900</v>
      </c>
      <c r="G18" s="192"/>
      <c r="H18" s="192"/>
      <c r="I18" s="192"/>
      <c r="J18" s="192"/>
      <c r="K18" s="192"/>
      <c r="L18" s="192"/>
      <c r="M18" s="192"/>
      <c r="O18" s="193">
        <v>20</v>
      </c>
      <c r="P18" s="229">
        <v>10045204</v>
      </c>
      <c r="AB18" s="193">
        <v>5</v>
      </c>
      <c r="AC18" s="193">
        <v>65</v>
      </c>
      <c r="AD18" s="193">
        <v>51</v>
      </c>
      <c r="AE18" s="193">
        <v>70</v>
      </c>
      <c r="AF18" s="193">
        <v>61</v>
      </c>
      <c r="AG18" s="192"/>
      <c r="AH18" s="192"/>
      <c r="AI18" s="192"/>
      <c r="AJ18" s="192"/>
      <c r="AK18" s="192"/>
    </row>
    <row r="19" spans="2:37" x14ac:dyDescent="0.25">
      <c r="B19" s="193" t="s">
        <v>351</v>
      </c>
      <c r="C19" s="193" t="s">
        <v>333</v>
      </c>
      <c r="D19" s="299">
        <v>750</v>
      </c>
      <c r="E19" s="299">
        <v>10975</v>
      </c>
      <c r="F19" s="308">
        <v>911162</v>
      </c>
      <c r="G19" s="192"/>
      <c r="H19" s="192"/>
      <c r="I19" s="192"/>
      <c r="J19" s="192"/>
      <c r="K19" s="192"/>
      <c r="L19" s="192"/>
      <c r="M19" s="192"/>
      <c r="O19" s="193">
        <v>40</v>
      </c>
      <c r="P19" s="229">
        <v>415175</v>
      </c>
      <c r="AB19" s="193">
        <v>6</v>
      </c>
      <c r="AC19" s="193">
        <v>66</v>
      </c>
      <c r="AD19" s="193">
        <v>52</v>
      </c>
      <c r="AE19" s="193">
        <v>71</v>
      </c>
      <c r="AF19" s="193">
        <v>62</v>
      </c>
      <c r="AG19" s="192"/>
      <c r="AH19" s="192"/>
      <c r="AI19" s="192"/>
      <c r="AJ19" s="192"/>
      <c r="AK19" s="192"/>
    </row>
    <row r="20" spans="2:37" x14ac:dyDescent="0.25">
      <c r="B20" s="193" t="s">
        <v>352</v>
      </c>
      <c r="C20" s="193" t="s">
        <v>333</v>
      </c>
      <c r="D20" s="299">
        <v>500</v>
      </c>
      <c r="E20" s="299">
        <v>1083016</v>
      </c>
      <c r="F20" s="308">
        <v>9233.4699999999993</v>
      </c>
      <c r="G20" s="192"/>
      <c r="H20" s="192"/>
      <c r="I20" s="192"/>
      <c r="J20" s="192"/>
      <c r="K20" s="192"/>
      <c r="L20" s="192"/>
      <c r="M20" s="192"/>
      <c r="O20" s="193">
        <v>60</v>
      </c>
      <c r="P20" s="229">
        <v>25316</v>
      </c>
      <c r="AB20" s="193">
        <v>7</v>
      </c>
      <c r="AC20" s="193">
        <v>67</v>
      </c>
      <c r="AD20" s="193">
        <v>53</v>
      </c>
      <c r="AE20" s="193">
        <v>72</v>
      </c>
      <c r="AF20" s="193">
        <v>63</v>
      </c>
      <c r="AG20" s="192"/>
      <c r="AH20" s="192"/>
      <c r="AI20" s="192"/>
      <c r="AJ20" s="192"/>
      <c r="AK20" s="192"/>
    </row>
    <row r="21" spans="2:37" x14ac:dyDescent="0.25">
      <c r="B21" s="193" t="s">
        <v>353</v>
      </c>
      <c r="C21" s="193" t="s">
        <v>334</v>
      </c>
      <c r="D21" s="299">
        <v>400</v>
      </c>
      <c r="E21" s="299">
        <v>2153</v>
      </c>
      <c r="F21" s="308">
        <v>4644680</v>
      </c>
      <c r="G21" s="192"/>
      <c r="H21" s="192"/>
      <c r="I21" s="192"/>
      <c r="J21" s="192"/>
      <c r="K21" s="192"/>
      <c r="L21" s="192"/>
      <c r="M21" s="192"/>
      <c r="O21" s="193">
        <v>80</v>
      </c>
      <c r="P21" s="229">
        <v>1959</v>
      </c>
      <c r="AB21" s="192"/>
      <c r="AC21" s="192"/>
      <c r="AD21" s="192"/>
      <c r="AE21" s="192"/>
      <c r="AF21" s="192"/>
      <c r="AG21" s="192"/>
      <c r="AH21" s="192"/>
      <c r="AI21" s="192"/>
      <c r="AJ21" s="192"/>
      <c r="AK21" s="192"/>
    </row>
    <row r="22" spans="2:37" x14ac:dyDescent="0.25">
      <c r="B22" s="193" t="s">
        <v>354</v>
      </c>
      <c r="C22" s="193" t="s">
        <v>334</v>
      </c>
      <c r="D22" s="299">
        <v>200</v>
      </c>
      <c r="E22" s="299">
        <v>100458</v>
      </c>
      <c r="F22" s="308">
        <v>99544.1</v>
      </c>
      <c r="G22" s="192"/>
      <c r="H22" s="192"/>
      <c r="I22" s="192"/>
      <c r="J22" s="192"/>
      <c r="K22" s="192"/>
      <c r="L22" s="192"/>
      <c r="M22" s="192"/>
      <c r="O22" s="193"/>
      <c r="P22" s="229"/>
      <c r="AB22" s="192" t="s">
        <v>326</v>
      </c>
      <c r="AC22" s="192"/>
      <c r="AD22" s="192"/>
      <c r="AE22" s="192"/>
      <c r="AF22" s="192"/>
      <c r="AG22" s="192"/>
      <c r="AH22" s="192"/>
      <c r="AI22" s="192"/>
      <c r="AJ22" s="192"/>
      <c r="AK22" s="192"/>
    </row>
    <row r="23" spans="2:37" x14ac:dyDescent="0.25">
      <c r="B23" s="193" t="s">
        <v>355</v>
      </c>
      <c r="C23" s="193" t="s">
        <v>334</v>
      </c>
      <c r="D23" s="299">
        <v>50</v>
      </c>
      <c r="E23" s="299">
        <v>4825758</v>
      </c>
      <c r="F23" s="308">
        <v>2072.21</v>
      </c>
      <c r="G23" s="192"/>
      <c r="H23" s="192"/>
      <c r="I23" s="192"/>
      <c r="J23" s="192"/>
      <c r="K23" s="192"/>
      <c r="L23" s="192"/>
      <c r="M23" s="192"/>
      <c r="O23" s="193"/>
      <c r="P23" s="229"/>
      <c r="AB23" s="192" t="s">
        <v>327</v>
      </c>
      <c r="AC23" s="192"/>
      <c r="AD23" s="192"/>
      <c r="AE23" s="192"/>
      <c r="AF23" s="192"/>
      <c r="AG23" s="192"/>
      <c r="AH23" s="192"/>
      <c r="AI23" s="192"/>
      <c r="AJ23" s="192"/>
      <c r="AK23" s="192"/>
    </row>
    <row r="24" spans="2:37" x14ac:dyDescent="0.25">
      <c r="B24" s="193" t="s">
        <v>356</v>
      </c>
      <c r="C24" s="193" t="s">
        <v>335</v>
      </c>
      <c r="D24" s="299">
        <v>200</v>
      </c>
      <c r="E24" s="299">
        <v>3116</v>
      </c>
      <c r="F24" s="308">
        <v>3209240</v>
      </c>
      <c r="G24" s="192"/>
      <c r="H24" s="192"/>
      <c r="I24" s="192"/>
      <c r="J24" s="192"/>
      <c r="K24" s="192"/>
      <c r="L24" s="192"/>
      <c r="M24" s="192"/>
      <c r="O24" s="193" t="s">
        <v>579</v>
      </c>
      <c r="P24" s="229"/>
      <c r="AB24" s="193" t="s">
        <v>328</v>
      </c>
      <c r="AC24" s="193">
        <v>0</v>
      </c>
      <c r="AD24" s="193">
        <v>6</v>
      </c>
      <c r="AE24" s="193">
        <v>66</v>
      </c>
      <c r="AF24" s="193">
        <v>52</v>
      </c>
      <c r="AG24" s="193">
        <v>71</v>
      </c>
      <c r="AH24" s="193">
        <v>62</v>
      </c>
      <c r="AI24" s="192"/>
      <c r="AJ24" s="192"/>
      <c r="AK24" s="192"/>
    </row>
    <row r="25" spans="2:37" x14ac:dyDescent="0.25">
      <c r="B25" s="193" t="s">
        <v>357</v>
      </c>
      <c r="C25" s="193" t="s">
        <v>335</v>
      </c>
      <c r="D25" s="299">
        <v>150</v>
      </c>
      <c r="E25" s="299">
        <v>99218</v>
      </c>
      <c r="F25" s="308">
        <v>100788</v>
      </c>
      <c r="G25" s="192"/>
      <c r="H25" s="192"/>
      <c r="I25" s="192"/>
      <c r="J25" s="192"/>
      <c r="K25" s="192"/>
      <c r="L25" s="192"/>
      <c r="M25" s="192"/>
      <c r="O25" s="193" t="s">
        <v>192</v>
      </c>
      <c r="P25" s="229" t="s">
        <v>580</v>
      </c>
      <c r="AB25" s="193" t="s">
        <v>328</v>
      </c>
      <c r="AC25" s="193">
        <v>1</v>
      </c>
      <c r="AD25" s="193">
        <v>5</v>
      </c>
      <c r="AE25" s="193">
        <v>65</v>
      </c>
      <c r="AF25" s="193">
        <v>51</v>
      </c>
      <c r="AG25" s="193">
        <v>70</v>
      </c>
      <c r="AH25" s="193">
        <v>61</v>
      </c>
      <c r="AI25" s="192"/>
      <c r="AJ25" s="192"/>
      <c r="AK25" s="192"/>
    </row>
    <row r="26" spans="2:37" x14ac:dyDescent="0.25">
      <c r="B26" s="193" t="s">
        <v>358</v>
      </c>
      <c r="C26" s="193" t="s">
        <v>335</v>
      </c>
      <c r="D26" s="299">
        <v>40</v>
      </c>
      <c r="E26" s="299">
        <v>4830630</v>
      </c>
      <c r="F26" s="308">
        <v>2070.12</v>
      </c>
      <c r="G26" s="192"/>
      <c r="H26" s="192"/>
      <c r="I26" s="192"/>
      <c r="J26" s="192"/>
      <c r="K26" s="192"/>
      <c r="L26" s="192"/>
      <c r="M26" s="192"/>
      <c r="O26" s="193">
        <v>0</v>
      </c>
      <c r="P26" s="229">
        <v>8273593428</v>
      </c>
      <c r="AB26" s="193" t="s">
        <v>328</v>
      </c>
      <c r="AC26" s="193">
        <v>2</v>
      </c>
      <c r="AD26" s="193">
        <v>7</v>
      </c>
      <c r="AE26" s="193">
        <v>67</v>
      </c>
      <c r="AF26" s="193">
        <v>53</v>
      </c>
      <c r="AG26" s="193">
        <v>72</v>
      </c>
      <c r="AH26" s="193">
        <v>63</v>
      </c>
      <c r="AI26" s="192"/>
      <c r="AJ26" s="192"/>
      <c r="AK26" s="192"/>
    </row>
    <row r="27" spans="2:37" x14ac:dyDescent="0.25">
      <c r="B27" s="193" t="s">
        <v>359</v>
      </c>
      <c r="C27" s="193" t="s">
        <v>336</v>
      </c>
      <c r="D27" s="299">
        <v>150</v>
      </c>
      <c r="E27" s="299">
        <v>4171</v>
      </c>
      <c r="F27" s="308">
        <v>2397510</v>
      </c>
      <c r="G27" s="192"/>
      <c r="H27" s="192"/>
      <c r="I27" s="192"/>
      <c r="J27" s="192"/>
      <c r="K27" s="192"/>
      <c r="L27" s="192"/>
      <c r="M27" s="192"/>
      <c r="O27" s="193">
        <v>1</v>
      </c>
      <c r="P27" s="229">
        <v>1601712286</v>
      </c>
      <c r="AB27" s="193" t="s">
        <v>328</v>
      </c>
      <c r="AC27" s="193">
        <v>3</v>
      </c>
      <c r="AD27" s="193">
        <v>5</v>
      </c>
      <c r="AE27" s="193">
        <v>66</v>
      </c>
      <c r="AF27" s="193">
        <v>53</v>
      </c>
      <c r="AG27" s="193">
        <v>71</v>
      </c>
      <c r="AH27" s="193">
        <v>61</v>
      </c>
      <c r="AI27" s="192"/>
      <c r="AJ27" s="192"/>
      <c r="AK27" s="192"/>
    </row>
    <row r="28" spans="2:37" x14ac:dyDescent="0.25">
      <c r="B28" s="193" t="s">
        <v>360</v>
      </c>
      <c r="C28" s="193" t="s">
        <v>336</v>
      </c>
      <c r="D28" s="299">
        <v>100</v>
      </c>
      <c r="E28" s="299">
        <v>98042</v>
      </c>
      <c r="F28" s="308">
        <v>101997</v>
      </c>
      <c r="G28" s="192"/>
      <c r="H28" s="192"/>
      <c r="I28" s="192"/>
      <c r="J28" s="192"/>
      <c r="K28" s="192"/>
      <c r="L28" s="192"/>
      <c r="M28" s="192"/>
      <c r="O28" s="193">
        <v>2</v>
      </c>
      <c r="P28" s="229">
        <v>120207424</v>
      </c>
      <c r="AB28" s="193" t="s">
        <v>328</v>
      </c>
      <c r="AC28" s="193">
        <v>4</v>
      </c>
      <c r="AD28" s="193">
        <v>7</v>
      </c>
      <c r="AE28" s="193">
        <v>66</v>
      </c>
      <c r="AF28" s="193">
        <v>51</v>
      </c>
      <c r="AG28" s="193">
        <v>71</v>
      </c>
      <c r="AH28" s="193">
        <v>63</v>
      </c>
      <c r="AI28" s="192"/>
      <c r="AJ28" s="192"/>
      <c r="AK28" s="192"/>
    </row>
    <row r="29" spans="2:37" x14ac:dyDescent="0.25">
      <c r="B29" s="193" t="s">
        <v>361</v>
      </c>
      <c r="C29" s="193" t="s">
        <v>336</v>
      </c>
      <c r="D29" s="299">
        <v>30</v>
      </c>
      <c r="E29" s="299">
        <v>3184219</v>
      </c>
      <c r="F29" s="308">
        <v>3140.49</v>
      </c>
      <c r="G29" s="192"/>
      <c r="H29" s="192"/>
      <c r="I29" s="192"/>
      <c r="J29" s="192"/>
      <c r="K29" s="192"/>
      <c r="L29" s="192"/>
      <c r="M29" s="192"/>
      <c r="O29" s="193">
        <v>3</v>
      </c>
      <c r="P29" s="229">
        <v>4407335</v>
      </c>
      <c r="AB29" s="193" t="s">
        <v>328</v>
      </c>
      <c r="AC29" s="193">
        <v>5</v>
      </c>
      <c r="AD29" s="193">
        <v>6</v>
      </c>
      <c r="AE29" s="193">
        <v>65</v>
      </c>
      <c r="AF29" s="193">
        <v>51</v>
      </c>
      <c r="AG29" s="193">
        <v>70</v>
      </c>
      <c r="AH29" s="193">
        <v>62</v>
      </c>
      <c r="AI29" s="192"/>
      <c r="AJ29" s="192"/>
      <c r="AK29" s="192"/>
    </row>
    <row r="30" spans="2:37" x14ac:dyDescent="0.25">
      <c r="B30" s="193" t="s">
        <v>362</v>
      </c>
      <c r="C30" s="193" t="s">
        <v>337</v>
      </c>
      <c r="D30" s="299">
        <v>100</v>
      </c>
      <c r="E30" s="299">
        <v>33639</v>
      </c>
      <c r="F30" s="308">
        <v>297274</v>
      </c>
      <c r="G30" s="192"/>
      <c r="H30" s="192"/>
      <c r="I30" s="192"/>
      <c r="J30" s="192"/>
      <c r="K30" s="192"/>
      <c r="L30" s="192"/>
      <c r="M30" s="192"/>
      <c r="O30" s="193">
        <v>4</v>
      </c>
      <c r="P30" s="229">
        <v>78942</v>
      </c>
      <c r="AB30" s="193" t="s">
        <v>328</v>
      </c>
      <c r="AC30" s="193">
        <v>6</v>
      </c>
      <c r="AD30" s="193">
        <v>6</v>
      </c>
      <c r="AE30" s="193">
        <v>67</v>
      </c>
      <c r="AF30" s="193">
        <v>53</v>
      </c>
      <c r="AG30" s="193">
        <v>72</v>
      </c>
      <c r="AH30" s="193">
        <v>62</v>
      </c>
      <c r="AI30" s="192"/>
      <c r="AJ30" s="192"/>
      <c r="AK30" s="192"/>
    </row>
    <row r="31" spans="2:37" x14ac:dyDescent="0.25">
      <c r="B31" s="193" t="s">
        <v>363</v>
      </c>
      <c r="C31" s="193" t="s">
        <v>337</v>
      </c>
      <c r="D31" s="299">
        <v>75</v>
      </c>
      <c r="E31" s="299">
        <v>778956</v>
      </c>
      <c r="F31" s="308">
        <v>12837.7</v>
      </c>
      <c r="G31" s="192"/>
      <c r="H31" s="192"/>
      <c r="I31" s="192"/>
      <c r="J31" s="192"/>
      <c r="K31" s="192"/>
      <c r="L31" s="192"/>
      <c r="M31" s="192"/>
      <c r="O31" s="193">
        <v>5</v>
      </c>
      <c r="P31" s="229">
        <v>585</v>
      </c>
      <c r="AB31" s="193" t="s">
        <v>328</v>
      </c>
      <c r="AC31" s="193">
        <v>7</v>
      </c>
      <c r="AD31" s="193">
        <v>5</v>
      </c>
      <c r="AE31" s="193">
        <v>65</v>
      </c>
      <c r="AF31" s="193">
        <v>52</v>
      </c>
      <c r="AG31" s="193">
        <v>72</v>
      </c>
      <c r="AH31" s="193">
        <v>63</v>
      </c>
      <c r="AI31" s="192"/>
      <c r="AJ31" s="192"/>
      <c r="AK31" s="192"/>
    </row>
    <row r="32" spans="2:37" x14ac:dyDescent="0.25">
      <c r="B32" s="193" t="s">
        <v>364</v>
      </c>
      <c r="C32" s="193" t="s">
        <v>337</v>
      </c>
      <c r="D32" s="299">
        <v>15</v>
      </c>
      <c r="E32" s="299">
        <v>18905041</v>
      </c>
      <c r="F32" s="308">
        <v>528.95899999999995</v>
      </c>
      <c r="G32" s="192"/>
      <c r="H32" s="192"/>
      <c r="I32" s="192"/>
      <c r="J32" s="192"/>
      <c r="K32" s="192"/>
      <c r="L32" s="192"/>
      <c r="M32" s="192"/>
      <c r="O32" s="193"/>
      <c r="P32" s="229"/>
      <c r="AB32" s="193" t="s">
        <v>328</v>
      </c>
      <c r="AC32" s="193">
        <v>8</v>
      </c>
      <c r="AD32" s="193">
        <v>7</v>
      </c>
      <c r="AE32" s="193">
        <v>67</v>
      </c>
      <c r="AF32" s="193">
        <v>52</v>
      </c>
      <c r="AG32" s="193">
        <v>70</v>
      </c>
      <c r="AH32" s="193">
        <v>61</v>
      </c>
      <c r="AI32" s="192"/>
      <c r="AJ32" s="192"/>
      <c r="AK32" s="192"/>
    </row>
    <row r="33" spans="2:37" x14ac:dyDescent="0.25">
      <c r="B33" s="193" t="s">
        <v>365</v>
      </c>
      <c r="C33" s="193" t="s">
        <v>338</v>
      </c>
      <c r="D33" s="299">
        <v>80</v>
      </c>
      <c r="E33" s="299">
        <v>1006719</v>
      </c>
      <c r="F33" s="308">
        <v>9933.26</v>
      </c>
      <c r="G33" s="192"/>
      <c r="H33" s="192"/>
      <c r="I33" s="192"/>
      <c r="J33" s="192"/>
      <c r="K33" s="192"/>
      <c r="L33" s="192"/>
      <c r="M33" s="192"/>
      <c r="O33" s="193" t="s">
        <v>581</v>
      </c>
      <c r="P33" s="229"/>
      <c r="AB33" s="193" t="s">
        <v>328</v>
      </c>
      <c r="AC33" s="193">
        <v>9</v>
      </c>
      <c r="AD33" s="193">
        <v>6</v>
      </c>
      <c r="AE33" s="193">
        <v>67</v>
      </c>
      <c r="AF33" s="193">
        <v>52</v>
      </c>
      <c r="AG33" s="193">
        <v>70</v>
      </c>
      <c r="AH33" s="193">
        <v>62</v>
      </c>
      <c r="AI33" s="192"/>
      <c r="AJ33" s="192"/>
      <c r="AK33" s="192"/>
    </row>
    <row r="34" spans="2:37" x14ac:dyDescent="0.25">
      <c r="B34" s="193" t="s">
        <v>366</v>
      </c>
      <c r="C34" s="193" t="s">
        <v>338</v>
      </c>
      <c r="D34" s="299">
        <v>60</v>
      </c>
      <c r="E34" s="299">
        <v>15258174</v>
      </c>
      <c r="F34" s="308">
        <v>655.38599999999997</v>
      </c>
      <c r="G34" s="192"/>
      <c r="H34" s="192"/>
      <c r="I34" s="192"/>
      <c r="J34" s="192"/>
      <c r="K34" s="192"/>
      <c r="L34" s="192"/>
      <c r="M34" s="192"/>
      <c r="O34" s="193" t="s">
        <v>192</v>
      </c>
      <c r="P34" s="229" t="s">
        <v>580</v>
      </c>
      <c r="AB34" s="193" t="s">
        <v>328</v>
      </c>
      <c r="AC34" s="193">
        <v>10</v>
      </c>
      <c r="AD34" s="193">
        <v>6</v>
      </c>
      <c r="AE34" s="193">
        <v>65</v>
      </c>
      <c r="AF34" s="193">
        <v>52</v>
      </c>
      <c r="AG34" s="193">
        <v>72</v>
      </c>
      <c r="AH34" s="193">
        <v>62</v>
      </c>
      <c r="AI34" s="192"/>
      <c r="AJ34" s="192"/>
      <c r="AK34" s="192"/>
    </row>
    <row r="35" spans="2:37" x14ac:dyDescent="0.25">
      <c r="B35" s="193" t="s">
        <v>367</v>
      </c>
      <c r="C35" s="193" t="s">
        <v>338</v>
      </c>
      <c r="D35" s="299">
        <v>10</v>
      </c>
      <c r="E35" s="299">
        <v>180971812</v>
      </c>
      <c r="F35" s="308">
        <v>55.257199999999997</v>
      </c>
      <c r="G35" s="192"/>
      <c r="H35" s="192"/>
      <c r="I35" s="192"/>
      <c r="J35" s="192"/>
      <c r="K35" s="192"/>
      <c r="L35" s="192"/>
      <c r="M35" s="192"/>
      <c r="O35" s="193">
        <v>0</v>
      </c>
      <c r="P35" s="229">
        <v>164360277</v>
      </c>
      <c r="AB35" s="193" t="s">
        <v>328</v>
      </c>
      <c r="AC35" s="193">
        <v>11</v>
      </c>
      <c r="AD35" s="193">
        <v>5</v>
      </c>
      <c r="AE35" s="193">
        <v>66</v>
      </c>
      <c r="AF35" s="193">
        <v>52</v>
      </c>
      <c r="AG35" s="193">
        <v>71</v>
      </c>
      <c r="AH35" s="193">
        <v>61</v>
      </c>
      <c r="AI35" s="192"/>
      <c r="AJ35" s="192"/>
      <c r="AK35" s="192"/>
    </row>
    <row r="36" spans="2:37" x14ac:dyDescent="0.25">
      <c r="B36" s="193" t="s">
        <v>368</v>
      </c>
      <c r="C36" s="193" t="s">
        <v>339</v>
      </c>
      <c r="D36" s="299">
        <v>80</v>
      </c>
      <c r="E36" s="299">
        <v>3869263</v>
      </c>
      <c r="F36" s="308">
        <v>2584.4699999999998</v>
      </c>
      <c r="G36" s="192"/>
      <c r="H36" s="192"/>
      <c r="I36" s="192"/>
      <c r="J36" s="192"/>
      <c r="K36" s="192"/>
      <c r="L36" s="192"/>
      <c r="M36" s="192"/>
      <c r="O36" s="193">
        <v>1</v>
      </c>
      <c r="P36" s="229">
        <v>48966678</v>
      </c>
      <c r="AB36" s="193" t="s">
        <v>328</v>
      </c>
      <c r="AC36" s="193">
        <v>12</v>
      </c>
      <c r="AD36" s="193">
        <v>7</v>
      </c>
      <c r="AE36" s="193">
        <v>66</v>
      </c>
      <c r="AF36" s="193">
        <v>52</v>
      </c>
      <c r="AG36" s="193">
        <v>71</v>
      </c>
      <c r="AH36" s="193">
        <v>63</v>
      </c>
      <c r="AI36" s="192"/>
      <c r="AJ36" s="192"/>
      <c r="AK36" s="192"/>
    </row>
    <row r="37" spans="2:37" x14ac:dyDescent="0.25">
      <c r="B37" s="193" t="s">
        <v>369</v>
      </c>
      <c r="C37" s="193" t="s">
        <v>339</v>
      </c>
      <c r="D37" s="299">
        <v>50</v>
      </c>
      <c r="E37" s="299">
        <v>27427555</v>
      </c>
      <c r="F37" s="308">
        <v>364.59699999999998</v>
      </c>
      <c r="G37" s="192"/>
      <c r="H37" s="192"/>
      <c r="I37" s="192"/>
      <c r="J37" s="192"/>
      <c r="K37" s="192"/>
      <c r="L37" s="192"/>
      <c r="M37" s="192"/>
      <c r="O37" s="193">
        <v>2</v>
      </c>
      <c r="P37" s="229">
        <v>5552741</v>
      </c>
      <c r="AB37" s="193" t="s">
        <v>328</v>
      </c>
      <c r="AC37" s="193">
        <v>13</v>
      </c>
      <c r="AD37" s="193">
        <v>5</v>
      </c>
      <c r="AE37" s="193">
        <v>66</v>
      </c>
      <c r="AF37" s="193">
        <v>51</v>
      </c>
      <c r="AG37" s="193">
        <v>71</v>
      </c>
      <c r="AH37" s="193">
        <v>61</v>
      </c>
      <c r="AI37" s="192"/>
      <c r="AJ37" s="192"/>
      <c r="AK37" s="192"/>
    </row>
    <row r="38" spans="2:37" x14ac:dyDescent="0.25">
      <c r="B38" s="193" t="s">
        <v>370</v>
      </c>
      <c r="C38" s="193" t="s">
        <v>339</v>
      </c>
      <c r="D38" s="299">
        <v>7</v>
      </c>
      <c r="E38" s="299">
        <v>221750076</v>
      </c>
      <c r="F38" s="308">
        <v>45.095799999999997</v>
      </c>
      <c r="G38" s="192"/>
      <c r="H38" s="192"/>
      <c r="I38" s="192"/>
      <c r="J38" s="192"/>
      <c r="K38" s="192"/>
      <c r="L38" s="192"/>
      <c r="M38" s="192"/>
      <c r="O38" s="193">
        <v>3</v>
      </c>
      <c r="P38" s="229">
        <v>299277</v>
      </c>
      <c r="AB38" s="193" t="s">
        <v>328</v>
      </c>
      <c r="AC38" s="193">
        <v>14</v>
      </c>
      <c r="AD38" s="193">
        <v>7</v>
      </c>
      <c r="AE38" s="193">
        <v>66</v>
      </c>
      <c r="AF38" s="193">
        <v>53</v>
      </c>
      <c r="AG38" s="193">
        <v>71</v>
      </c>
      <c r="AH38" s="193">
        <v>63</v>
      </c>
      <c r="AI38" s="192"/>
      <c r="AJ38" s="192"/>
      <c r="AK38" s="192"/>
    </row>
    <row r="39" spans="2:37" x14ac:dyDescent="0.25">
      <c r="B39" s="193" t="s">
        <v>371</v>
      </c>
      <c r="C39" s="193" t="s">
        <v>340</v>
      </c>
      <c r="D39" s="299">
        <v>60</v>
      </c>
      <c r="E39" s="299">
        <v>7824988</v>
      </c>
      <c r="F39" s="308">
        <v>1277.96</v>
      </c>
      <c r="G39" s="192"/>
      <c r="H39" s="192"/>
      <c r="I39" s="192"/>
      <c r="J39" s="192"/>
      <c r="K39" s="192"/>
      <c r="L39" s="192"/>
      <c r="M39" s="192"/>
      <c r="O39" s="193">
        <v>4</v>
      </c>
      <c r="P39" s="229">
        <v>7713</v>
      </c>
      <c r="AB39" s="193" t="s">
        <v>328</v>
      </c>
      <c r="AC39" s="193">
        <v>15</v>
      </c>
      <c r="AD39" s="193">
        <v>6</v>
      </c>
      <c r="AE39" s="193">
        <v>66</v>
      </c>
      <c r="AF39" s="193">
        <v>51</v>
      </c>
      <c r="AG39" s="193">
        <v>71</v>
      </c>
      <c r="AH39" s="193">
        <v>62</v>
      </c>
      <c r="AI39" s="192"/>
      <c r="AJ39" s="192"/>
      <c r="AK39" s="192"/>
    </row>
    <row r="40" spans="2:37" x14ac:dyDescent="0.25">
      <c r="B40" s="193" t="s">
        <v>372</v>
      </c>
      <c r="C40" s="193" t="s">
        <v>340</v>
      </c>
      <c r="D40" s="299">
        <v>40</v>
      </c>
      <c r="E40" s="299">
        <v>42758285</v>
      </c>
      <c r="F40" s="308">
        <v>233.87299999999999</v>
      </c>
      <c r="G40" s="192"/>
      <c r="H40" s="192"/>
      <c r="I40" s="192"/>
      <c r="J40" s="192"/>
      <c r="K40" s="192"/>
      <c r="L40" s="192"/>
      <c r="M40" s="192"/>
      <c r="O40" s="193">
        <v>5</v>
      </c>
      <c r="P40" s="229">
        <v>74</v>
      </c>
      <c r="AB40" s="193" t="s">
        <v>328</v>
      </c>
      <c r="AC40" s="193">
        <v>16</v>
      </c>
      <c r="AD40" s="193">
        <v>6</v>
      </c>
      <c r="AE40" s="193">
        <v>66</v>
      </c>
      <c r="AF40" s="193">
        <v>53</v>
      </c>
      <c r="AG40" s="193">
        <v>71</v>
      </c>
      <c r="AH40" s="193">
        <v>62</v>
      </c>
      <c r="AI40" s="192"/>
      <c r="AJ40" s="192"/>
      <c r="AK40" s="192"/>
    </row>
    <row r="41" spans="2:37" x14ac:dyDescent="0.25">
      <c r="B41" s="193" t="s">
        <v>373</v>
      </c>
      <c r="C41" s="193" t="s">
        <v>340</v>
      </c>
      <c r="D41" s="299">
        <v>5</v>
      </c>
      <c r="E41" s="299">
        <v>256200240</v>
      </c>
      <c r="F41" s="308">
        <v>39.031999999999996</v>
      </c>
      <c r="G41" s="192"/>
      <c r="H41" s="192"/>
      <c r="I41" s="192"/>
      <c r="J41" s="192"/>
      <c r="K41" s="192"/>
      <c r="L41" s="192"/>
      <c r="M41" s="192"/>
      <c r="O41" s="193"/>
      <c r="P41" s="229"/>
      <c r="AB41" s="193" t="s">
        <v>328</v>
      </c>
      <c r="AC41" s="193">
        <v>17</v>
      </c>
      <c r="AD41" s="193">
        <v>5</v>
      </c>
      <c r="AE41" s="193">
        <v>65</v>
      </c>
      <c r="AF41" s="193">
        <v>53</v>
      </c>
      <c r="AG41" s="193">
        <v>70</v>
      </c>
      <c r="AH41" s="193">
        <v>61</v>
      </c>
      <c r="AI41" s="192"/>
      <c r="AJ41" s="192"/>
      <c r="AK41" s="192"/>
    </row>
    <row r="42" spans="2:37" x14ac:dyDescent="0.25">
      <c r="B42" s="193" t="s">
        <v>374</v>
      </c>
      <c r="C42" s="193" t="s">
        <v>341</v>
      </c>
      <c r="D42" s="299">
        <v>60</v>
      </c>
      <c r="E42" s="299">
        <v>78417173</v>
      </c>
      <c r="F42" s="308">
        <v>127.523</v>
      </c>
      <c r="G42" s="192"/>
      <c r="H42" s="192"/>
      <c r="I42" s="192"/>
      <c r="J42" s="192"/>
      <c r="K42" s="192"/>
      <c r="L42" s="192"/>
      <c r="M42" s="192"/>
      <c r="O42" s="193"/>
      <c r="P42" s="229"/>
      <c r="AB42" s="193" t="s">
        <v>328</v>
      </c>
      <c r="AC42" s="193">
        <v>18</v>
      </c>
      <c r="AD42" s="193">
        <v>7</v>
      </c>
      <c r="AE42" s="193">
        <v>67</v>
      </c>
      <c r="AF42" s="193">
        <v>51</v>
      </c>
      <c r="AG42" s="193">
        <v>72</v>
      </c>
      <c r="AH42" s="193">
        <v>63</v>
      </c>
      <c r="AI42" s="192"/>
      <c r="AJ42" s="192"/>
      <c r="AK42" s="192"/>
    </row>
    <row r="43" spans="2:37" x14ac:dyDescent="0.25">
      <c r="B43" s="193" t="s">
        <v>375</v>
      </c>
      <c r="C43" s="193" t="s">
        <v>341</v>
      </c>
      <c r="D43" s="299">
        <v>30</v>
      </c>
      <c r="E43" s="299">
        <v>368977534</v>
      </c>
      <c r="F43" s="308">
        <v>27.101900000000001</v>
      </c>
      <c r="G43" s="192"/>
      <c r="H43" s="192"/>
      <c r="I43" s="192"/>
      <c r="J43" s="192"/>
      <c r="K43" s="192"/>
      <c r="L43" s="192"/>
      <c r="M43" s="192"/>
      <c r="O43" s="193" t="s">
        <v>582</v>
      </c>
      <c r="P43" s="229"/>
      <c r="AB43" s="193" t="s">
        <v>328</v>
      </c>
      <c r="AC43" s="193">
        <v>19</v>
      </c>
      <c r="AD43" s="193">
        <v>5</v>
      </c>
      <c r="AE43" s="193">
        <v>67</v>
      </c>
      <c r="AF43" s="193">
        <v>53</v>
      </c>
      <c r="AG43" s="193">
        <v>72</v>
      </c>
      <c r="AH43" s="193">
        <v>61</v>
      </c>
      <c r="AI43" s="192"/>
      <c r="AJ43" s="192"/>
      <c r="AK43" s="192"/>
    </row>
    <row r="44" spans="2:37" x14ac:dyDescent="0.25">
      <c r="B44" s="193" t="s">
        <v>376</v>
      </c>
      <c r="C44" s="193" t="s">
        <v>341</v>
      </c>
      <c r="D44" s="299">
        <v>5</v>
      </c>
      <c r="E44" s="299">
        <v>1524890259</v>
      </c>
      <c r="F44" s="308">
        <v>6.5578500000000002</v>
      </c>
      <c r="G44" s="192"/>
      <c r="H44" s="192"/>
      <c r="I44" s="192"/>
      <c r="J44" s="192"/>
      <c r="K44" s="192"/>
      <c r="L44" s="192"/>
      <c r="M44" s="192"/>
      <c r="O44" s="193" t="s">
        <v>583</v>
      </c>
      <c r="P44" s="229" t="s">
        <v>503</v>
      </c>
      <c r="AB44" s="193" t="s">
        <v>328</v>
      </c>
      <c r="AC44" s="193">
        <v>20</v>
      </c>
      <c r="AD44" s="193">
        <v>7</v>
      </c>
      <c r="AE44" s="193">
        <v>65</v>
      </c>
      <c r="AF44" s="193">
        <v>51</v>
      </c>
      <c r="AG44" s="193">
        <v>70</v>
      </c>
      <c r="AH44" s="193">
        <v>63</v>
      </c>
      <c r="AI44" s="192"/>
      <c r="AJ44" s="192"/>
      <c r="AK44" s="192"/>
    </row>
    <row r="45" spans="2:37" x14ac:dyDescent="0.25">
      <c r="B45" s="193" t="s">
        <v>377</v>
      </c>
      <c r="C45" s="193" t="s">
        <v>342</v>
      </c>
      <c r="D45" s="299">
        <v>40</v>
      </c>
      <c r="E45" s="299">
        <v>393009831</v>
      </c>
      <c r="F45" s="308">
        <v>25.444700000000001</v>
      </c>
      <c r="G45" s="192"/>
      <c r="H45" s="192"/>
      <c r="I45" s="192"/>
      <c r="J45" s="192"/>
      <c r="K45" s="192"/>
      <c r="L45" s="192"/>
      <c r="M45" s="192"/>
      <c r="O45" s="193">
        <v>0</v>
      </c>
      <c r="P45" s="229">
        <v>8070820821</v>
      </c>
      <c r="AB45" s="193" t="s">
        <v>328</v>
      </c>
      <c r="AC45" s="193">
        <v>21</v>
      </c>
      <c r="AD45" s="193">
        <v>6</v>
      </c>
      <c r="AE45" s="193">
        <v>67</v>
      </c>
      <c r="AF45" s="193">
        <v>51</v>
      </c>
      <c r="AG45" s="193">
        <v>72</v>
      </c>
      <c r="AH45" s="193">
        <v>62</v>
      </c>
      <c r="AI45" s="192"/>
      <c r="AJ45" s="192"/>
      <c r="AK45" s="192"/>
    </row>
    <row r="46" spans="2:37" x14ac:dyDescent="0.25">
      <c r="B46" s="193" t="s">
        <v>378</v>
      </c>
      <c r="C46" s="193" t="s">
        <v>342</v>
      </c>
      <c r="D46" s="299">
        <v>20</v>
      </c>
      <c r="E46" s="299">
        <v>1989707966</v>
      </c>
      <c r="F46" s="308">
        <v>5.0258599999999998</v>
      </c>
      <c r="G46" s="192"/>
      <c r="H46" s="192"/>
      <c r="I46" s="192"/>
      <c r="J46" s="192"/>
      <c r="K46" s="192"/>
      <c r="L46" s="192"/>
      <c r="M46" s="192"/>
      <c r="O46" s="193">
        <v>1</v>
      </c>
      <c r="P46" s="229">
        <v>101855</v>
      </c>
      <c r="AB46" s="193" t="s">
        <v>328</v>
      </c>
      <c r="AC46" s="193">
        <v>22</v>
      </c>
      <c r="AD46" s="193">
        <v>6</v>
      </c>
      <c r="AE46" s="193">
        <v>65</v>
      </c>
      <c r="AF46" s="193">
        <v>53</v>
      </c>
      <c r="AG46" s="193">
        <v>70</v>
      </c>
      <c r="AH46" s="193">
        <v>62</v>
      </c>
      <c r="AI46" s="192"/>
      <c r="AJ46" s="192"/>
      <c r="AK46" s="192"/>
    </row>
    <row r="47" spans="2:37" x14ac:dyDescent="0.25">
      <c r="B47" s="193" t="s">
        <v>379</v>
      </c>
      <c r="C47" s="193" t="s">
        <v>342</v>
      </c>
      <c r="D47" s="299">
        <v>4</v>
      </c>
      <c r="E47" s="299">
        <v>14124944409</v>
      </c>
      <c r="F47" s="308">
        <v>0.70796700000000001</v>
      </c>
      <c r="G47" s="192"/>
      <c r="H47" s="192"/>
      <c r="I47" s="192"/>
      <c r="J47" s="192"/>
      <c r="K47" s="192"/>
      <c r="L47" s="192"/>
      <c r="M47" s="192"/>
      <c r="O47" s="193">
        <v>2</v>
      </c>
      <c r="P47" s="229">
        <v>32596508</v>
      </c>
      <c r="AB47" s="193" t="s">
        <v>328</v>
      </c>
      <c r="AC47" s="193">
        <v>23</v>
      </c>
      <c r="AD47" s="193">
        <v>5</v>
      </c>
      <c r="AE47" s="193">
        <v>67</v>
      </c>
      <c r="AF47" s="193">
        <v>51</v>
      </c>
      <c r="AG47" s="193">
        <v>72</v>
      </c>
      <c r="AH47" s="193">
        <v>61</v>
      </c>
      <c r="AI47" s="192"/>
      <c r="AJ47" s="192"/>
      <c r="AK47" s="192"/>
    </row>
    <row r="48" spans="2:37" x14ac:dyDescent="0.25">
      <c r="B48" s="193" t="s">
        <v>380</v>
      </c>
      <c r="C48" s="193" t="s">
        <v>343</v>
      </c>
      <c r="D48" s="299">
        <v>20</v>
      </c>
      <c r="E48" s="299">
        <v>254239163</v>
      </c>
      <c r="F48" s="308">
        <v>39.332999999999998</v>
      </c>
      <c r="G48" s="192"/>
      <c r="H48" s="192"/>
      <c r="I48" s="192"/>
      <c r="J48" s="192"/>
      <c r="K48" s="192"/>
      <c r="L48" s="192"/>
      <c r="M48" s="192"/>
      <c r="O48" s="193">
        <v>3</v>
      </c>
      <c r="P48" s="229">
        <v>5870</v>
      </c>
      <c r="AB48" s="193" t="s">
        <v>328</v>
      </c>
      <c r="AC48" s="193">
        <v>24</v>
      </c>
      <c r="AD48" s="193">
        <v>7</v>
      </c>
      <c r="AE48" s="193">
        <v>65</v>
      </c>
      <c r="AF48" s="193">
        <v>53</v>
      </c>
      <c r="AG48" s="193">
        <v>70</v>
      </c>
      <c r="AH48" s="193">
        <v>63</v>
      </c>
      <c r="AI48" s="192"/>
      <c r="AJ48" s="192"/>
      <c r="AK48" s="192"/>
    </row>
    <row r="49" spans="2:37" x14ac:dyDescent="0.25">
      <c r="B49" s="193" t="s">
        <v>381</v>
      </c>
      <c r="C49" s="193" t="s">
        <v>343</v>
      </c>
      <c r="D49" s="299">
        <v>10</v>
      </c>
      <c r="E49" s="299">
        <v>732065841</v>
      </c>
      <c r="F49" s="308">
        <v>13.66</v>
      </c>
      <c r="G49" s="192"/>
      <c r="H49" s="192"/>
      <c r="I49" s="192"/>
      <c r="J49" s="192"/>
      <c r="K49" s="192"/>
      <c r="L49" s="192"/>
      <c r="M49" s="192"/>
      <c r="O49" s="193">
        <v>4</v>
      </c>
      <c r="P49" s="229">
        <v>39555387</v>
      </c>
      <c r="AB49" s="193" t="s">
        <v>328</v>
      </c>
      <c r="AC49" s="193">
        <v>25</v>
      </c>
      <c r="AD49" s="193">
        <v>5</v>
      </c>
      <c r="AE49" s="193">
        <v>67</v>
      </c>
      <c r="AF49" s="193">
        <v>52</v>
      </c>
      <c r="AG49" s="193">
        <v>70</v>
      </c>
      <c r="AH49" s="193">
        <v>63</v>
      </c>
      <c r="AI49" s="192"/>
      <c r="AJ49" s="192"/>
      <c r="AK49" s="192"/>
    </row>
    <row r="50" spans="2:37" x14ac:dyDescent="0.25">
      <c r="B50" s="193" t="s">
        <v>382</v>
      </c>
      <c r="C50" s="193" t="s">
        <v>343</v>
      </c>
      <c r="D50" s="299">
        <v>2</v>
      </c>
      <c r="E50" s="299">
        <v>3569461209</v>
      </c>
      <c r="F50" s="308">
        <v>2.8015400000000001</v>
      </c>
      <c r="G50" s="192"/>
      <c r="H50" s="192"/>
      <c r="I50" s="192"/>
      <c r="J50" s="192"/>
      <c r="K50" s="192"/>
      <c r="L50" s="192"/>
      <c r="M50" s="192"/>
      <c r="O50" s="193">
        <v>5</v>
      </c>
      <c r="P50" s="229">
        <v>8108781</v>
      </c>
      <c r="AB50" s="193" t="s">
        <v>328</v>
      </c>
      <c r="AC50" s="193">
        <v>26</v>
      </c>
      <c r="AD50" s="193">
        <v>7</v>
      </c>
      <c r="AE50" s="193">
        <v>65</v>
      </c>
      <c r="AF50" s="193">
        <v>52</v>
      </c>
      <c r="AG50" s="193">
        <v>72</v>
      </c>
      <c r="AH50" s="193">
        <v>61</v>
      </c>
      <c r="AI50" s="192"/>
      <c r="AJ50" s="192"/>
      <c r="AK50" s="192"/>
    </row>
    <row r="51" spans="2:37" x14ac:dyDescent="0.25">
      <c r="B51" s="193"/>
      <c r="C51" s="193"/>
      <c r="D51" s="193"/>
      <c r="E51" s="229"/>
      <c r="F51" s="299"/>
      <c r="G51" s="192"/>
      <c r="H51" s="192"/>
      <c r="I51" s="192"/>
      <c r="J51" s="192"/>
      <c r="K51" s="192"/>
      <c r="L51" s="192"/>
      <c r="M51" s="192"/>
      <c r="O51" s="193">
        <v>6</v>
      </c>
      <c r="P51" s="229">
        <v>50981250</v>
      </c>
      <c r="AB51" s="193" t="s">
        <v>328</v>
      </c>
      <c r="AC51" s="193">
        <v>27</v>
      </c>
      <c r="AD51" s="193">
        <v>6</v>
      </c>
      <c r="AE51" s="193">
        <v>65</v>
      </c>
      <c r="AF51" s="193">
        <v>53</v>
      </c>
      <c r="AG51" s="193">
        <v>71</v>
      </c>
      <c r="AH51" s="193">
        <v>63</v>
      </c>
      <c r="AI51" s="192"/>
      <c r="AJ51" s="192"/>
      <c r="AK51" s="192"/>
    </row>
    <row r="52" spans="2:37" x14ac:dyDescent="0.25">
      <c r="B52" s="193" t="s">
        <v>346</v>
      </c>
      <c r="C52" s="193"/>
      <c r="D52" s="193"/>
      <c r="E52" s="193"/>
      <c r="F52" s="299"/>
      <c r="G52" s="192"/>
      <c r="H52" s="192"/>
      <c r="I52" s="192"/>
      <c r="J52" s="192"/>
      <c r="K52" s="192"/>
      <c r="L52" s="192"/>
      <c r="M52" s="192"/>
      <c r="O52" s="193">
        <v>7</v>
      </c>
      <c r="P52" s="229">
        <v>4301193</v>
      </c>
      <c r="AB52" s="193" t="s">
        <v>328</v>
      </c>
      <c r="AC52" s="193">
        <v>28</v>
      </c>
      <c r="AD52" s="193">
        <v>5</v>
      </c>
      <c r="AE52" s="193">
        <v>67</v>
      </c>
      <c r="AF52" s="193">
        <v>52</v>
      </c>
      <c r="AG52" s="193">
        <v>72</v>
      </c>
      <c r="AH52" s="193">
        <v>61</v>
      </c>
      <c r="AI52" s="192"/>
      <c r="AJ52" s="192"/>
      <c r="AK52" s="192"/>
    </row>
    <row r="53" spans="2:37" x14ac:dyDescent="0.25">
      <c r="B53" s="193" t="s">
        <v>383</v>
      </c>
      <c r="C53" s="193"/>
      <c r="D53" s="193"/>
      <c r="E53" s="193"/>
      <c r="F53" s="299"/>
      <c r="G53" s="192"/>
      <c r="H53" s="192"/>
      <c r="I53" s="192"/>
      <c r="J53" s="192"/>
      <c r="K53" s="192"/>
      <c r="L53" s="192"/>
      <c r="M53" s="192"/>
      <c r="O53" s="193">
        <v>8</v>
      </c>
      <c r="P53" s="229">
        <v>59081171</v>
      </c>
      <c r="AB53" s="193" t="s">
        <v>328</v>
      </c>
      <c r="AC53" s="193">
        <v>29</v>
      </c>
      <c r="AD53" s="193">
        <v>7</v>
      </c>
      <c r="AE53" s="193">
        <v>66</v>
      </c>
      <c r="AF53" s="193">
        <v>51</v>
      </c>
      <c r="AG53" s="193">
        <v>70</v>
      </c>
      <c r="AH53" s="193">
        <v>62</v>
      </c>
      <c r="AI53" s="192"/>
      <c r="AJ53" s="192"/>
      <c r="AK53" s="192"/>
    </row>
    <row r="54" spans="2:37" x14ac:dyDescent="0.25">
      <c r="B54" s="193" t="s">
        <v>187</v>
      </c>
      <c r="C54" s="193" t="s">
        <v>348</v>
      </c>
      <c r="D54" s="193" t="s">
        <v>68</v>
      </c>
      <c r="E54" s="193" t="s">
        <v>124</v>
      </c>
      <c r="F54" s="299" t="s">
        <v>118</v>
      </c>
      <c r="G54" s="192"/>
      <c r="H54" s="192"/>
      <c r="I54" s="192"/>
      <c r="J54" s="192"/>
      <c r="K54" s="192"/>
      <c r="L54" s="192"/>
      <c r="M54" s="192"/>
      <c r="O54" s="193">
        <v>9</v>
      </c>
      <c r="P54" s="229">
        <v>150899</v>
      </c>
      <c r="AB54" s="193" t="s">
        <v>328</v>
      </c>
      <c r="AC54" s="193">
        <v>30</v>
      </c>
      <c r="AD54" s="193">
        <v>5</v>
      </c>
      <c r="AE54" s="193">
        <v>66</v>
      </c>
      <c r="AF54" s="193">
        <v>53</v>
      </c>
      <c r="AG54" s="193">
        <v>72</v>
      </c>
      <c r="AH54" s="193">
        <v>62</v>
      </c>
      <c r="AI54" s="192"/>
      <c r="AJ54" s="192"/>
      <c r="AK54" s="192"/>
    </row>
    <row r="55" spans="2:37" x14ac:dyDescent="0.25">
      <c r="B55" s="193" t="s">
        <v>350</v>
      </c>
      <c r="C55" s="193" t="s">
        <v>333</v>
      </c>
      <c r="D55" s="299">
        <v>2500</v>
      </c>
      <c r="E55" s="299">
        <v>18</v>
      </c>
      <c r="F55" s="308">
        <v>555556000</v>
      </c>
      <c r="G55" s="192"/>
      <c r="H55" s="192"/>
      <c r="I55" s="192"/>
      <c r="J55" s="192"/>
      <c r="K55" s="192"/>
      <c r="L55" s="192"/>
      <c r="M55" s="192"/>
      <c r="O55" s="193">
        <v>10</v>
      </c>
      <c r="P55" s="229">
        <v>36548472</v>
      </c>
      <c r="AB55" s="193" t="s">
        <v>328</v>
      </c>
      <c r="AC55" s="193">
        <v>31</v>
      </c>
      <c r="AD55" s="193">
        <v>6</v>
      </c>
      <c r="AE55" s="193">
        <v>65</v>
      </c>
      <c r="AF55" s="193">
        <v>52</v>
      </c>
      <c r="AG55" s="193">
        <v>70</v>
      </c>
      <c r="AH55" s="193">
        <v>62</v>
      </c>
      <c r="AI55" s="192"/>
      <c r="AJ55" s="192"/>
      <c r="AK55" s="192"/>
    </row>
    <row r="56" spans="2:37" x14ac:dyDescent="0.25">
      <c r="B56" s="193" t="s">
        <v>351</v>
      </c>
      <c r="C56" s="193" t="s">
        <v>333</v>
      </c>
      <c r="D56" s="299">
        <v>750</v>
      </c>
      <c r="E56" s="299">
        <v>707</v>
      </c>
      <c r="F56" s="308">
        <v>14144300</v>
      </c>
      <c r="G56" s="192"/>
      <c r="H56" s="192"/>
      <c r="I56" s="192"/>
      <c r="J56" s="192"/>
      <c r="K56" s="192"/>
      <c r="L56" s="192"/>
      <c r="M56" s="192"/>
      <c r="O56" s="193">
        <v>11</v>
      </c>
      <c r="P56" s="229">
        <v>119818</v>
      </c>
      <c r="AB56" s="193" t="s">
        <v>328</v>
      </c>
      <c r="AC56" s="193">
        <v>32</v>
      </c>
      <c r="AD56" s="193">
        <v>6</v>
      </c>
      <c r="AE56" s="193">
        <v>67</v>
      </c>
      <c r="AF56" s="193">
        <v>52</v>
      </c>
      <c r="AG56" s="193">
        <v>72</v>
      </c>
      <c r="AH56" s="193">
        <v>62</v>
      </c>
      <c r="AI56" s="192"/>
      <c r="AJ56" s="192"/>
      <c r="AK56" s="192"/>
    </row>
    <row r="57" spans="2:37" x14ac:dyDescent="0.25">
      <c r="B57" s="193" t="s">
        <v>352</v>
      </c>
      <c r="C57" s="193" t="s">
        <v>333</v>
      </c>
      <c r="D57" s="299">
        <v>500</v>
      </c>
      <c r="E57" s="299">
        <v>71313</v>
      </c>
      <c r="F57" s="308">
        <v>140227</v>
      </c>
      <c r="G57" s="192"/>
      <c r="H57" s="192"/>
      <c r="I57" s="192"/>
      <c r="J57" s="192"/>
      <c r="K57" s="192"/>
      <c r="L57" s="192"/>
      <c r="M57" s="192"/>
      <c r="O57" s="193">
        <v>12</v>
      </c>
      <c r="P57" s="229">
        <v>73946482</v>
      </c>
      <c r="AB57" s="193" t="s">
        <v>328</v>
      </c>
      <c r="AC57" s="193">
        <v>33</v>
      </c>
      <c r="AD57" s="193">
        <v>5</v>
      </c>
      <c r="AE57" s="193">
        <v>66</v>
      </c>
      <c r="AF57" s="193">
        <v>51</v>
      </c>
      <c r="AG57" s="193">
        <v>71</v>
      </c>
      <c r="AH57" s="193">
        <v>63</v>
      </c>
      <c r="AI57" s="192"/>
      <c r="AJ57" s="192"/>
      <c r="AK57" s="192"/>
    </row>
    <row r="58" spans="2:37" x14ac:dyDescent="0.25">
      <c r="B58" s="193" t="s">
        <v>353</v>
      </c>
      <c r="C58" s="193" t="s">
        <v>334</v>
      </c>
      <c r="D58" s="299">
        <v>400</v>
      </c>
      <c r="E58" s="299">
        <v>281</v>
      </c>
      <c r="F58" s="308">
        <v>35587200</v>
      </c>
      <c r="G58" s="192"/>
      <c r="H58" s="192"/>
      <c r="I58" s="192"/>
      <c r="J58" s="192"/>
      <c r="K58" s="192"/>
      <c r="L58" s="192"/>
      <c r="M58" s="192"/>
      <c r="O58" s="193">
        <v>13</v>
      </c>
      <c r="P58" s="229">
        <v>256202</v>
      </c>
      <c r="AB58" s="193" t="s">
        <v>328</v>
      </c>
      <c r="AC58" s="193">
        <v>34</v>
      </c>
      <c r="AD58" s="193">
        <v>7</v>
      </c>
      <c r="AE58" s="193">
        <v>66</v>
      </c>
      <c r="AF58" s="193">
        <v>53</v>
      </c>
      <c r="AG58" s="193">
        <v>70</v>
      </c>
      <c r="AH58" s="193">
        <v>61</v>
      </c>
      <c r="AI58" s="192"/>
      <c r="AJ58" s="192"/>
      <c r="AK58" s="192"/>
    </row>
    <row r="59" spans="2:37" x14ac:dyDescent="0.25">
      <c r="B59" s="193" t="s">
        <v>354</v>
      </c>
      <c r="C59" s="193" t="s">
        <v>334</v>
      </c>
      <c r="D59" s="299">
        <v>200</v>
      </c>
      <c r="E59" s="299">
        <v>4897</v>
      </c>
      <c r="F59" s="308">
        <v>2042070</v>
      </c>
      <c r="G59" s="192"/>
      <c r="H59" s="192"/>
      <c r="I59" s="192"/>
      <c r="J59" s="192"/>
      <c r="K59" s="192"/>
      <c r="L59" s="192"/>
      <c r="M59" s="192"/>
      <c r="O59" s="193">
        <v>14</v>
      </c>
      <c r="P59" s="229">
        <v>46410000</v>
      </c>
      <c r="AB59" s="193" t="s">
        <v>328</v>
      </c>
      <c r="AC59" s="193">
        <v>35</v>
      </c>
      <c r="AD59" s="193">
        <v>7</v>
      </c>
      <c r="AE59" s="193">
        <v>65</v>
      </c>
      <c r="AF59" s="193">
        <v>51</v>
      </c>
      <c r="AG59" s="193">
        <v>71</v>
      </c>
      <c r="AH59" s="193">
        <v>63</v>
      </c>
      <c r="AI59" s="192"/>
      <c r="AJ59" s="192"/>
      <c r="AK59" s="192"/>
    </row>
    <row r="60" spans="2:37" x14ac:dyDescent="0.25">
      <c r="B60" s="193" t="s">
        <v>355</v>
      </c>
      <c r="C60" s="193" t="s">
        <v>334</v>
      </c>
      <c r="D60" s="299">
        <v>50</v>
      </c>
      <c r="E60" s="299">
        <v>161921</v>
      </c>
      <c r="F60" s="308">
        <v>61758.5</v>
      </c>
      <c r="G60" s="192"/>
      <c r="H60" s="192"/>
      <c r="I60" s="192"/>
      <c r="J60" s="192"/>
      <c r="K60" s="192"/>
      <c r="L60" s="192"/>
      <c r="M60" s="192"/>
      <c r="O60" s="193">
        <v>15</v>
      </c>
      <c r="P60" s="229">
        <v>14350327</v>
      </c>
      <c r="AB60" s="193" t="s">
        <v>328</v>
      </c>
      <c r="AC60" s="193">
        <v>36</v>
      </c>
      <c r="AD60" s="193">
        <v>6</v>
      </c>
      <c r="AE60" s="193">
        <v>67</v>
      </c>
      <c r="AF60" s="193">
        <v>53</v>
      </c>
      <c r="AG60" s="193">
        <v>70</v>
      </c>
      <c r="AH60" s="193">
        <v>61</v>
      </c>
      <c r="AI60" s="192"/>
      <c r="AJ60" s="192"/>
      <c r="AK60" s="192"/>
    </row>
    <row r="61" spans="2:37" x14ac:dyDescent="0.25">
      <c r="B61" s="193" t="s">
        <v>356</v>
      </c>
      <c r="C61" s="193" t="s">
        <v>335</v>
      </c>
      <c r="D61" s="299">
        <v>200</v>
      </c>
      <c r="E61" s="299">
        <v>223</v>
      </c>
      <c r="F61" s="308">
        <v>44843000</v>
      </c>
      <c r="G61" s="192"/>
      <c r="H61" s="192"/>
      <c r="I61" s="192"/>
      <c r="J61" s="192"/>
      <c r="K61" s="192"/>
      <c r="L61" s="192"/>
      <c r="M61" s="192"/>
      <c r="O61" s="193">
        <v>16</v>
      </c>
      <c r="P61" s="229">
        <v>69835683</v>
      </c>
      <c r="AB61" s="193" t="s">
        <v>328</v>
      </c>
      <c r="AC61" s="193">
        <v>37</v>
      </c>
      <c r="AD61" s="193">
        <v>5</v>
      </c>
      <c r="AE61" s="193">
        <v>65</v>
      </c>
      <c r="AF61" s="193">
        <v>52</v>
      </c>
      <c r="AG61" s="193">
        <v>71</v>
      </c>
      <c r="AH61" s="193">
        <v>63</v>
      </c>
      <c r="AI61" s="192"/>
      <c r="AJ61" s="192"/>
      <c r="AK61" s="192"/>
    </row>
    <row r="62" spans="2:37" x14ac:dyDescent="0.25">
      <c r="B62" s="193" t="s">
        <v>357</v>
      </c>
      <c r="C62" s="193" t="s">
        <v>335</v>
      </c>
      <c r="D62" s="299">
        <v>150</v>
      </c>
      <c r="E62" s="299">
        <v>4310</v>
      </c>
      <c r="F62" s="308">
        <v>2320190</v>
      </c>
      <c r="G62" s="192"/>
      <c r="H62" s="192"/>
      <c r="I62" s="192"/>
      <c r="J62" s="192"/>
      <c r="K62" s="192"/>
      <c r="L62" s="192"/>
      <c r="M62" s="192"/>
      <c r="O62" s="193">
        <v>17</v>
      </c>
      <c r="P62" s="229">
        <v>539762</v>
      </c>
      <c r="AB62" s="193" t="s">
        <v>328</v>
      </c>
      <c r="AC62" s="193">
        <v>38</v>
      </c>
      <c r="AD62" s="193">
        <v>7</v>
      </c>
      <c r="AE62" s="193">
        <v>67</v>
      </c>
      <c r="AF62" s="193">
        <v>51</v>
      </c>
      <c r="AG62" s="193">
        <v>71</v>
      </c>
      <c r="AH62" s="193">
        <v>61</v>
      </c>
      <c r="AI62" s="192"/>
      <c r="AJ62" s="192"/>
      <c r="AK62" s="192"/>
    </row>
    <row r="63" spans="2:37" x14ac:dyDescent="0.25">
      <c r="B63" s="193" t="s">
        <v>358</v>
      </c>
      <c r="C63" s="193" t="s">
        <v>335</v>
      </c>
      <c r="D63" s="299">
        <v>40</v>
      </c>
      <c r="E63" s="299">
        <v>212034</v>
      </c>
      <c r="F63" s="308">
        <v>47162.2</v>
      </c>
      <c r="G63" s="192"/>
      <c r="H63" s="192"/>
      <c r="I63" s="192"/>
      <c r="J63" s="192"/>
      <c r="K63" s="192"/>
      <c r="L63" s="192"/>
      <c r="M63" s="192"/>
      <c r="O63" s="193">
        <v>18</v>
      </c>
      <c r="P63" s="229">
        <v>11425959</v>
      </c>
      <c r="AB63" s="193" t="s">
        <v>328</v>
      </c>
      <c r="AC63" s="193">
        <v>39</v>
      </c>
      <c r="AD63" s="193">
        <v>5</v>
      </c>
      <c r="AE63" s="193">
        <v>65</v>
      </c>
      <c r="AF63" s="193">
        <v>53</v>
      </c>
      <c r="AG63" s="193">
        <v>72</v>
      </c>
      <c r="AH63" s="193">
        <v>63</v>
      </c>
      <c r="AI63" s="192"/>
      <c r="AJ63" s="192"/>
      <c r="AK63" s="192"/>
    </row>
    <row r="64" spans="2:37" x14ac:dyDescent="0.25">
      <c r="B64" s="193" t="s">
        <v>359</v>
      </c>
      <c r="C64" s="193" t="s">
        <v>336</v>
      </c>
      <c r="D64" s="299">
        <v>150</v>
      </c>
      <c r="E64" s="299">
        <v>3078</v>
      </c>
      <c r="F64" s="308">
        <v>3248860</v>
      </c>
      <c r="G64" s="192"/>
      <c r="H64" s="192"/>
      <c r="I64" s="192"/>
      <c r="J64" s="192"/>
      <c r="K64" s="192"/>
      <c r="L64" s="192"/>
      <c r="M64" s="192"/>
      <c r="O64" s="193">
        <v>19</v>
      </c>
      <c r="P64" s="229">
        <v>406269</v>
      </c>
      <c r="AB64" s="193" t="s">
        <v>328</v>
      </c>
      <c r="AC64" s="193">
        <v>40</v>
      </c>
      <c r="AD64" s="193">
        <v>7</v>
      </c>
      <c r="AE64" s="193">
        <v>67</v>
      </c>
      <c r="AF64" s="193">
        <v>51</v>
      </c>
      <c r="AG64" s="193">
        <v>70</v>
      </c>
      <c r="AH64" s="193">
        <v>61</v>
      </c>
      <c r="AI64" s="192"/>
      <c r="AJ64" s="192"/>
      <c r="AK64" s="192"/>
    </row>
    <row r="65" spans="2:37" x14ac:dyDescent="0.25">
      <c r="B65" s="193" t="s">
        <v>360</v>
      </c>
      <c r="C65" s="193" t="s">
        <v>336</v>
      </c>
      <c r="D65" s="299">
        <v>100</v>
      </c>
      <c r="E65" s="299">
        <v>33092</v>
      </c>
      <c r="F65" s="308">
        <v>302188</v>
      </c>
      <c r="G65" s="192"/>
      <c r="H65" s="192"/>
      <c r="I65" s="192"/>
      <c r="J65" s="192"/>
      <c r="K65" s="192"/>
      <c r="L65" s="192"/>
      <c r="M65" s="192"/>
      <c r="O65" s="193">
        <v>20</v>
      </c>
      <c r="P65" s="229">
        <v>66705395</v>
      </c>
      <c r="AB65" s="193" t="s">
        <v>328</v>
      </c>
      <c r="AC65" s="193">
        <v>41</v>
      </c>
      <c r="AD65" s="193">
        <v>6</v>
      </c>
      <c r="AE65" s="193">
        <v>67</v>
      </c>
      <c r="AF65" s="193">
        <v>51</v>
      </c>
      <c r="AG65" s="193">
        <v>71</v>
      </c>
      <c r="AH65" s="193">
        <v>63</v>
      </c>
      <c r="AI65" s="192"/>
      <c r="AJ65" s="192"/>
      <c r="AK65" s="192"/>
    </row>
    <row r="66" spans="2:37" x14ac:dyDescent="0.25">
      <c r="B66" s="193" t="s">
        <v>361</v>
      </c>
      <c r="C66" s="193" t="s">
        <v>336</v>
      </c>
      <c r="D66" s="299">
        <v>30</v>
      </c>
      <c r="E66" s="299">
        <v>830678</v>
      </c>
      <c r="F66" s="308">
        <v>12038.4</v>
      </c>
      <c r="G66" s="192"/>
      <c r="H66" s="192"/>
      <c r="I66" s="192"/>
      <c r="J66" s="192"/>
      <c r="K66" s="192"/>
      <c r="L66" s="192"/>
      <c r="M66" s="192"/>
      <c r="O66" s="193">
        <v>21</v>
      </c>
      <c r="P66" s="229">
        <v>5480775</v>
      </c>
      <c r="AB66" s="193" t="s">
        <v>328</v>
      </c>
      <c r="AC66" s="193">
        <v>42</v>
      </c>
      <c r="AD66" s="193">
        <v>6</v>
      </c>
      <c r="AE66" s="193">
        <v>65</v>
      </c>
      <c r="AF66" s="193">
        <v>53</v>
      </c>
      <c r="AG66" s="193">
        <v>71</v>
      </c>
      <c r="AH66" s="193">
        <v>61</v>
      </c>
      <c r="AI66" s="192"/>
      <c r="AJ66" s="192"/>
      <c r="AK66" s="192"/>
    </row>
    <row r="67" spans="2:37" x14ac:dyDescent="0.25">
      <c r="B67" s="193" t="s">
        <v>362</v>
      </c>
      <c r="C67" s="193" t="s">
        <v>337</v>
      </c>
      <c r="D67" s="299">
        <v>100</v>
      </c>
      <c r="E67" s="299">
        <v>1397</v>
      </c>
      <c r="F67" s="308">
        <v>7158200</v>
      </c>
      <c r="G67" s="192"/>
      <c r="H67" s="192"/>
      <c r="I67" s="192"/>
      <c r="J67" s="192"/>
      <c r="K67" s="192"/>
      <c r="L67" s="192"/>
      <c r="M67" s="192"/>
      <c r="O67" s="193">
        <v>22</v>
      </c>
      <c r="P67" s="229">
        <v>30415661</v>
      </c>
      <c r="AB67" s="193" t="s">
        <v>328</v>
      </c>
      <c r="AC67" s="193">
        <v>43</v>
      </c>
      <c r="AD67" s="193">
        <v>5</v>
      </c>
      <c r="AE67" s="193">
        <v>66</v>
      </c>
      <c r="AF67" s="193">
        <v>53</v>
      </c>
      <c r="AG67" s="193">
        <v>71</v>
      </c>
      <c r="AH67" s="193">
        <v>62</v>
      </c>
      <c r="AI67" s="192"/>
      <c r="AJ67" s="192"/>
      <c r="AK67" s="192"/>
    </row>
    <row r="68" spans="2:37" x14ac:dyDescent="0.25">
      <c r="B68" s="193" t="s">
        <v>363</v>
      </c>
      <c r="C68" s="193" t="s">
        <v>337</v>
      </c>
      <c r="D68" s="299">
        <v>75</v>
      </c>
      <c r="E68" s="299">
        <v>26471</v>
      </c>
      <c r="F68" s="308">
        <v>377772</v>
      </c>
      <c r="G68" s="192"/>
      <c r="H68" s="192"/>
      <c r="I68" s="192"/>
      <c r="J68" s="192"/>
      <c r="K68" s="192"/>
      <c r="L68" s="192"/>
      <c r="M68" s="192"/>
      <c r="O68" s="193">
        <v>23</v>
      </c>
      <c r="P68" s="229">
        <v>409431</v>
      </c>
      <c r="AB68" s="193" t="s">
        <v>328</v>
      </c>
      <c r="AC68" s="193">
        <v>44</v>
      </c>
      <c r="AD68" s="193">
        <v>7</v>
      </c>
      <c r="AE68" s="193">
        <v>66</v>
      </c>
      <c r="AF68" s="193">
        <v>51</v>
      </c>
      <c r="AG68" s="193">
        <v>72</v>
      </c>
      <c r="AH68" s="193">
        <v>62</v>
      </c>
      <c r="AI68" s="192"/>
      <c r="AJ68" s="192"/>
      <c r="AK68" s="192"/>
    </row>
    <row r="69" spans="2:37" x14ac:dyDescent="0.25">
      <c r="B69" s="193" t="s">
        <v>364</v>
      </c>
      <c r="C69" s="193" t="s">
        <v>337</v>
      </c>
      <c r="D69" s="299">
        <v>15</v>
      </c>
      <c r="E69" s="299">
        <v>515577</v>
      </c>
      <c r="F69" s="308">
        <v>19395.7</v>
      </c>
      <c r="G69" s="192"/>
      <c r="H69" s="192"/>
      <c r="I69" s="192"/>
      <c r="J69" s="192"/>
      <c r="K69" s="192"/>
      <c r="L69" s="192"/>
      <c r="M69" s="192"/>
      <c r="O69" s="193">
        <v>24</v>
      </c>
      <c r="P69" s="229">
        <v>66370054</v>
      </c>
      <c r="AB69" s="193" t="s">
        <v>328</v>
      </c>
      <c r="AC69" s="193">
        <v>45</v>
      </c>
      <c r="AD69" s="193">
        <v>6</v>
      </c>
      <c r="AE69" s="193">
        <v>67</v>
      </c>
      <c r="AF69" s="193">
        <v>52</v>
      </c>
      <c r="AG69" s="193">
        <v>70</v>
      </c>
      <c r="AH69" s="193">
        <v>61</v>
      </c>
      <c r="AI69" s="192"/>
      <c r="AJ69" s="192"/>
      <c r="AK69" s="192"/>
    </row>
    <row r="70" spans="2:37" x14ac:dyDescent="0.25">
      <c r="B70" s="193" t="s">
        <v>365</v>
      </c>
      <c r="C70" s="193" t="s">
        <v>338</v>
      </c>
      <c r="D70" s="299">
        <v>80</v>
      </c>
      <c r="E70" s="299">
        <v>43266</v>
      </c>
      <c r="F70" s="308">
        <v>231128</v>
      </c>
      <c r="G70" s="192"/>
      <c r="H70" s="192"/>
      <c r="I70" s="192"/>
      <c r="J70" s="192"/>
      <c r="K70" s="192"/>
      <c r="L70" s="192"/>
      <c r="M70" s="192"/>
      <c r="O70" s="193">
        <v>25</v>
      </c>
      <c r="P70" s="229">
        <v>5431411</v>
      </c>
      <c r="AB70" s="193" t="s">
        <v>328</v>
      </c>
      <c r="AC70" s="193">
        <v>46</v>
      </c>
      <c r="AD70" s="193">
        <v>6</v>
      </c>
      <c r="AE70" s="193">
        <v>65</v>
      </c>
      <c r="AF70" s="193">
        <v>52</v>
      </c>
      <c r="AG70" s="193">
        <v>72</v>
      </c>
      <c r="AH70" s="193">
        <v>63</v>
      </c>
      <c r="AI70" s="192"/>
      <c r="AJ70" s="192"/>
      <c r="AK70" s="192"/>
    </row>
    <row r="71" spans="2:37" x14ac:dyDescent="0.25">
      <c r="B71" s="193" t="s">
        <v>366</v>
      </c>
      <c r="C71" s="193" t="s">
        <v>338</v>
      </c>
      <c r="D71" s="299">
        <v>60</v>
      </c>
      <c r="E71" s="299">
        <v>426670</v>
      </c>
      <c r="F71" s="308">
        <v>23437.3</v>
      </c>
      <c r="G71" s="192"/>
      <c r="H71" s="192"/>
      <c r="I71" s="192"/>
      <c r="J71" s="192"/>
      <c r="K71" s="192"/>
      <c r="L71" s="192"/>
      <c r="M71" s="192"/>
      <c r="O71" s="193">
        <v>26</v>
      </c>
      <c r="P71" s="229">
        <v>28292550</v>
      </c>
      <c r="AB71" s="193" t="s">
        <v>328</v>
      </c>
      <c r="AC71" s="193">
        <v>47</v>
      </c>
      <c r="AD71" s="193">
        <v>7</v>
      </c>
      <c r="AE71" s="193">
        <v>67</v>
      </c>
      <c r="AF71" s="193">
        <v>52</v>
      </c>
      <c r="AG71" s="193">
        <v>72</v>
      </c>
      <c r="AH71" s="193">
        <v>63</v>
      </c>
      <c r="AI71" s="192"/>
      <c r="AJ71" s="192"/>
      <c r="AK71" s="192"/>
    </row>
    <row r="72" spans="2:37" x14ac:dyDescent="0.25">
      <c r="B72" s="193" t="s">
        <v>367</v>
      </c>
      <c r="C72" s="193" t="s">
        <v>338</v>
      </c>
      <c r="D72" s="299">
        <v>10</v>
      </c>
      <c r="E72" s="299">
        <v>1799895</v>
      </c>
      <c r="F72" s="308">
        <v>5555.88</v>
      </c>
      <c r="G72" s="192"/>
      <c r="H72" s="192"/>
      <c r="I72" s="192"/>
      <c r="J72" s="192"/>
      <c r="K72" s="192"/>
      <c r="L72" s="192"/>
      <c r="M72" s="192"/>
      <c r="O72" s="193">
        <v>27</v>
      </c>
      <c r="P72" s="229">
        <v>683166</v>
      </c>
      <c r="AB72" s="193" t="s">
        <v>328</v>
      </c>
      <c r="AC72" s="193">
        <v>48</v>
      </c>
      <c r="AD72" s="193">
        <v>5</v>
      </c>
      <c r="AE72" s="193">
        <v>65</v>
      </c>
      <c r="AF72" s="193">
        <v>52</v>
      </c>
      <c r="AG72" s="193">
        <v>70</v>
      </c>
      <c r="AH72" s="193">
        <v>61</v>
      </c>
      <c r="AI72" s="192"/>
      <c r="AJ72" s="192"/>
      <c r="AK72" s="192"/>
    </row>
    <row r="73" spans="2:37" x14ac:dyDescent="0.25">
      <c r="B73" s="193" t="s">
        <v>368</v>
      </c>
      <c r="C73" s="193" t="s">
        <v>339</v>
      </c>
      <c r="D73" s="299">
        <v>80</v>
      </c>
      <c r="E73" s="299">
        <v>98598</v>
      </c>
      <c r="F73" s="308">
        <v>101422</v>
      </c>
      <c r="G73" s="192"/>
      <c r="H73" s="192"/>
      <c r="I73" s="192"/>
      <c r="J73" s="192"/>
      <c r="K73" s="192"/>
      <c r="L73" s="192"/>
      <c r="M73" s="192"/>
      <c r="O73" s="193">
        <v>28</v>
      </c>
      <c r="P73" s="229">
        <v>50239038</v>
      </c>
      <c r="AB73" s="193" t="s">
        <v>328</v>
      </c>
      <c r="AC73" s="193">
        <v>49</v>
      </c>
      <c r="AD73" s="193">
        <v>7</v>
      </c>
      <c r="AE73" s="193">
        <v>66</v>
      </c>
      <c r="AF73" s="193">
        <v>53</v>
      </c>
      <c r="AG73" s="193">
        <v>70</v>
      </c>
      <c r="AH73" s="193">
        <v>62</v>
      </c>
      <c r="AI73" s="192"/>
      <c r="AJ73" s="192"/>
      <c r="AK73" s="192"/>
    </row>
    <row r="74" spans="2:37" x14ac:dyDescent="0.25">
      <c r="B74" s="193" t="s">
        <v>369</v>
      </c>
      <c r="C74" s="193" t="s">
        <v>339</v>
      </c>
      <c r="D74" s="299">
        <v>50</v>
      </c>
      <c r="E74" s="299">
        <v>587477</v>
      </c>
      <c r="F74" s="308">
        <v>17021.900000000001</v>
      </c>
      <c r="G74" s="192"/>
      <c r="H74" s="192"/>
      <c r="I74" s="192"/>
      <c r="J74" s="192"/>
      <c r="K74" s="192"/>
      <c r="L74" s="192"/>
      <c r="M74" s="192"/>
      <c r="O74" s="193">
        <v>29</v>
      </c>
      <c r="P74" s="229">
        <v>706633</v>
      </c>
      <c r="AB74" s="192"/>
      <c r="AC74" s="192"/>
      <c r="AD74" s="192"/>
      <c r="AE74" s="192"/>
      <c r="AF74" s="192"/>
      <c r="AG74" s="192"/>
      <c r="AH74" s="192"/>
      <c r="AI74" s="192"/>
      <c r="AJ74" s="192"/>
      <c r="AK74" s="192"/>
    </row>
    <row r="75" spans="2:37" x14ac:dyDescent="0.25">
      <c r="B75" s="193" t="s">
        <v>370</v>
      </c>
      <c r="C75" s="193" t="s">
        <v>339</v>
      </c>
      <c r="D75" s="299">
        <v>7</v>
      </c>
      <c r="E75" s="299">
        <v>3753591</v>
      </c>
      <c r="F75" s="308">
        <v>2664.12</v>
      </c>
      <c r="G75" s="192"/>
      <c r="H75" s="192"/>
      <c r="I75" s="192"/>
      <c r="J75" s="192"/>
      <c r="K75" s="192"/>
      <c r="L75" s="192"/>
      <c r="M75" s="192"/>
      <c r="O75" s="193">
        <v>30</v>
      </c>
      <c r="P75" s="229">
        <v>35319328</v>
      </c>
      <c r="AB75" s="192" t="s">
        <v>322</v>
      </c>
      <c r="AC75" s="192"/>
      <c r="AD75" s="192"/>
      <c r="AE75" s="192"/>
      <c r="AF75" s="192"/>
      <c r="AG75" s="192"/>
      <c r="AH75" s="192"/>
      <c r="AI75" s="192"/>
      <c r="AJ75" s="192"/>
      <c r="AK75" s="192"/>
    </row>
    <row r="76" spans="2:37" x14ac:dyDescent="0.25">
      <c r="B76" s="193" t="s">
        <v>371</v>
      </c>
      <c r="C76" s="193" t="s">
        <v>340</v>
      </c>
      <c r="D76" s="299">
        <v>60</v>
      </c>
      <c r="E76" s="299">
        <v>282314</v>
      </c>
      <c r="F76" s="308">
        <v>35421.599999999999</v>
      </c>
      <c r="G76" s="192"/>
      <c r="H76" s="192"/>
      <c r="I76" s="192"/>
      <c r="J76" s="192"/>
      <c r="K76" s="192"/>
      <c r="L76" s="192"/>
      <c r="M76" s="192"/>
      <c r="O76" s="193">
        <v>31</v>
      </c>
      <c r="P76" s="229">
        <v>478316</v>
      </c>
      <c r="AB76" s="192" t="s">
        <v>329</v>
      </c>
      <c r="AC76" s="192"/>
      <c r="AD76" s="192"/>
      <c r="AE76" s="192"/>
      <c r="AF76" s="192"/>
      <c r="AG76" s="192"/>
      <c r="AH76" s="192"/>
      <c r="AI76" s="192"/>
      <c r="AJ76" s="192"/>
      <c r="AK76" s="192"/>
    </row>
    <row r="77" spans="2:37" x14ac:dyDescent="0.25">
      <c r="B77" s="193" t="s">
        <v>372</v>
      </c>
      <c r="C77" s="193" t="s">
        <v>340</v>
      </c>
      <c r="D77" s="299">
        <v>40</v>
      </c>
      <c r="E77" s="299">
        <v>820114</v>
      </c>
      <c r="F77" s="308">
        <v>12193.4</v>
      </c>
      <c r="G77" s="192"/>
      <c r="H77" s="192"/>
      <c r="I77" s="192"/>
      <c r="J77" s="192"/>
      <c r="K77" s="192"/>
      <c r="L77" s="192"/>
      <c r="M77" s="192"/>
      <c r="O77" s="193">
        <v>32</v>
      </c>
      <c r="P77" s="229">
        <v>33310652</v>
      </c>
      <c r="AB77" s="192" t="s">
        <v>330</v>
      </c>
      <c r="AC77" s="192"/>
      <c r="AD77" s="192"/>
      <c r="AE77" s="192"/>
      <c r="AF77" s="192"/>
      <c r="AG77" s="192"/>
      <c r="AH77" s="192"/>
      <c r="AI77" s="192"/>
      <c r="AJ77" s="192"/>
      <c r="AK77" s="192"/>
    </row>
    <row r="78" spans="2:37" x14ac:dyDescent="0.25">
      <c r="B78" s="193" t="s">
        <v>373</v>
      </c>
      <c r="C78" s="193" t="s">
        <v>340</v>
      </c>
      <c r="D78" s="299">
        <v>5</v>
      </c>
      <c r="E78" s="299">
        <v>10800681</v>
      </c>
      <c r="F78" s="308">
        <v>925.86800000000005</v>
      </c>
      <c r="G78" s="192"/>
      <c r="H78" s="192"/>
      <c r="I78" s="192"/>
      <c r="J78" s="192"/>
      <c r="K78" s="192"/>
      <c r="L78" s="192"/>
      <c r="M78" s="192"/>
      <c r="O78" s="193">
        <v>33</v>
      </c>
      <c r="P78" s="229">
        <v>464725</v>
      </c>
      <c r="AB78" s="311" t="s">
        <v>325</v>
      </c>
      <c r="AC78" s="193">
        <v>0</v>
      </c>
      <c r="AD78" s="193"/>
      <c r="AE78" s="193"/>
      <c r="AF78" s="193"/>
      <c r="AG78" s="192"/>
      <c r="AH78" s="192"/>
      <c r="AI78" s="192"/>
      <c r="AJ78" s="192"/>
      <c r="AK78" s="192"/>
    </row>
    <row r="79" spans="2:37" x14ac:dyDescent="0.25">
      <c r="B79" s="193" t="s">
        <v>374</v>
      </c>
      <c r="C79" s="193" t="s">
        <v>341</v>
      </c>
      <c r="D79" s="299">
        <v>60</v>
      </c>
      <c r="E79" s="299">
        <v>967242</v>
      </c>
      <c r="F79" s="308">
        <v>10338.700000000001</v>
      </c>
      <c r="G79" s="192"/>
      <c r="H79" s="192"/>
      <c r="I79" s="192"/>
      <c r="J79" s="192"/>
      <c r="K79" s="192"/>
      <c r="L79" s="192"/>
      <c r="M79" s="192"/>
      <c r="O79" s="193">
        <v>34</v>
      </c>
      <c r="P79" s="229">
        <v>11837354</v>
      </c>
      <c r="AB79" s="193">
        <v>5</v>
      </c>
      <c r="AC79" s="193">
        <v>7</v>
      </c>
      <c r="AD79" s="193">
        <v>9</v>
      </c>
      <c r="AE79" s="193">
        <v>6</v>
      </c>
      <c r="AF79" s="193">
        <v>7</v>
      </c>
      <c r="AG79" s="192"/>
      <c r="AH79" s="192"/>
      <c r="AI79" s="192"/>
      <c r="AJ79" s="192"/>
      <c r="AK79" s="192"/>
    </row>
    <row r="80" spans="2:37" x14ac:dyDescent="0.25">
      <c r="B80" s="193" t="s">
        <v>375</v>
      </c>
      <c r="C80" s="193" t="s">
        <v>341</v>
      </c>
      <c r="D80" s="299">
        <v>30</v>
      </c>
      <c r="E80" s="299">
        <v>9408927</v>
      </c>
      <c r="F80" s="308">
        <v>1062.82</v>
      </c>
      <c r="G80" s="192"/>
      <c r="H80" s="192"/>
      <c r="I80" s="192"/>
      <c r="J80" s="192"/>
      <c r="K80" s="192"/>
      <c r="L80" s="192"/>
      <c r="M80" s="192"/>
      <c r="O80" s="193">
        <v>35</v>
      </c>
      <c r="P80" s="229">
        <v>13134040</v>
      </c>
      <c r="AB80" s="193">
        <v>5</v>
      </c>
      <c r="AC80" s="193">
        <v>7</v>
      </c>
      <c r="AD80" s="193">
        <v>9</v>
      </c>
      <c r="AE80" s="193">
        <v>10</v>
      </c>
      <c r="AF80" s="193">
        <v>5</v>
      </c>
      <c r="AG80" s="192"/>
      <c r="AH80" s="192"/>
      <c r="AI80" s="192"/>
      <c r="AJ80" s="192"/>
      <c r="AK80" s="192"/>
    </row>
    <row r="81" spans="2:37" x14ac:dyDescent="0.25">
      <c r="B81" s="193" t="s">
        <v>376</v>
      </c>
      <c r="C81" s="193" t="s">
        <v>341</v>
      </c>
      <c r="D81" s="299">
        <v>5</v>
      </c>
      <c r="E81" s="299">
        <v>42599931</v>
      </c>
      <c r="F81" s="308">
        <v>234.74199999999999</v>
      </c>
      <c r="G81" s="192"/>
      <c r="H81" s="192"/>
      <c r="I81" s="192"/>
      <c r="J81" s="192"/>
      <c r="K81" s="192"/>
      <c r="L81" s="192"/>
      <c r="M81" s="192"/>
      <c r="O81" s="193">
        <v>36</v>
      </c>
      <c r="P81" s="229">
        <v>21480805</v>
      </c>
      <c r="AB81" s="193">
        <v>10</v>
      </c>
      <c r="AC81" s="193">
        <v>7</v>
      </c>
      <c r="AD81" s="193">
        <v>9</v>
      </c>
      <c r="AE81" s="193">
        <v>8</v>
      </c>
      <c r="AF81" s="193">
        <v>0</v>
      </c>
      <c r="AG81" s="192"/>
      <c r="AH81" s="192"/>
      <c r="AI81" s="192"/>
      <c r="AJ81" s="192"/>
      <c r="AK81" s="192"/>
    </row>
    <row r="82" spans="2:37" x14ac:dyDescent="0.25">
      <c r="B82" s="193" t="s">
        <v>377</v>
      </c>
      <c r="C82" s="193" t="s">
        <v>342</v>
      </c>
      <c r="D82" s="299">
        <v>40</v>
      </c>
      <c r="E82" s="299">
        <v>3803780</v>
      </c>
      <c r="F82" s="308">
        <v>2628.96</v>
      </c>
      <c r="G82" s="192"/>
      <c r="H82" s="192"/>
      <c r="I82" s="192"/>
      <c r="J82" s="192"/>
      <c r="K82" s="192"/>
      <c r="L82" s="192"/>
      <c r="M82" s="192"/>
      <c r="O82" s="193">
        <v>37</v>
      </c>
      <c r="P82" s="229">
        <v>694674</v>
      </c>
      <c r="AB82" s="192"/>
      <c r="AC82" s="192"/>
      <c r="AD82" s="192"/>
      <c r="AE82" s="192"/>
      <c r="AF82" s="192"/>
      <c r="AG82" s="192"/>
      <c r="AH82" s="192"/>
      <c r="AI82" s="192"/>
      <c r="AJ82" s="192"/>
      <c r="AK82" s="192"/>
    </row>
    <row r="83" spans="2:37" x14ac:dyDescent="0.25">
      <c r="B83" s="193" t="s">
        <v>378</v>
      </c>
      <c r="C83" s="193" t="s">
        <v>342</v>
      </c>
      <c r="D83" s="299">
        <v>20</v>
      </c>
      <c r="E83" s="299">
        <v>42305864</v>
      </c>
      <c r="F83" s="308">
        <v>236.374</v>
      </c>
      <c r="G83" s="192"/>
      <c r="H83" s="192"/>
      <c r="I83" s="192"/>
      <c r="J83" s="192"/>
      <c r="K83" s="192"/>
      <c r="L83" s="192"/>
      <c r="M83" s="192"/>
      <c r="O83" s="193">
        <v>38</v>
      </c>
      <c r="P83" s="229">
        <v>12447169</v>
      </c>
      <c r="AB83" s="192" t="s">
        <v>326</v>
      </c>
      <c r="AC83" s="192"/>
      <c r="AD83" s="192"/>
      <c r="AE83" s="192"/>
      <c r="AF83" s="192"/>
      <c r="AG83" s="192"/>
      <c r="AH83" s="192"/>
      <c r="AI83" s="192"/>
      <c r="AJ83" s="192"/>
      <c r="AK83" s="192"/>
    </row>
    <row r="84" spans="2:37" x14ac:dyDescent="0.25">
      <c r="B84" s="193" t="s">
        <v>379</v>
      </c>
      <c r="C84" s="193" t="s">
        <v>342</v>
      </c>
      <c r="D84" s="299">
        <v>4</v>
      </c>
      <c r="E84" s="299">
        <v>513109002</v>
      </c>
      <c r="F84" s="308">
        <v>19.489000000000001</v>
      </c>
      <c r="G84" s="192"/>
      <c r="H84" s="192"/>
      <c r="I84" s="192"/>
      <c r="J84" s="192"/>
      <c r="K84" s="192"/>
      <c r="L84" s="192"/>
      <c r="M84" s="192"/>
      <c r="O84" s="193">
        <v>39</v>
      </c>
      <c r="P84" s="229">
        <v>508780</v>
      </c>
      <c r="AB84" s="192" t="s">
        <v>331</v>
      </c>
      <c r="AC84" s="192"/>
      <c r="AD84" s="192"/>
      <c r="AE84" s="192"/>
      <c r="AF84" s="192"/>
      <c r="AG84" s="192"/>
      <c r="AH84" s="192"/>
      <c r="AI84" s="192"/>
      <c r="AJ84" s="192"/>
      <c r="AK84" s="192"/>
    </row>
    <row r="85" spans="2:37" x14ac:dyDescent="0.25">
      <c r="B85" s="193" t="s">
        <v>380</v>
      </c>
      <c r="C85" s="193" t="s">
        <v>343</v>
      </c>
      <c r="D85" s="299">
        <v>20</v>
      </c>
      <c r="E85" s="299">
        <v>1287516</v>
      </c>
      <c r="F85" s="308">
        <v>7766.89</v>
      </c>
      <c r="G85" s="192"/>
      <c r="H85" s="192"/>
      <c r="I85" s="192"/>
      <c r="J85" s="192"/>
      <c r="K85" s="192"/>
      <c r="L85" s="192"/>
      <c r="M85" s="192"/>
      <c r="O85" s="193">
        <v>40</v>
      </c>
      <c r="P85" s="229">
        <v>71007543</v>
      </c>
      <c r="AB85" s="193" t="s">
        <v>328</v>
      </c>
      <c r="AC85" s="193">
        <v>0</v>
      </c>
      <c r="AD85" s="193" t="s">
        <v>632</v>
      </c>
      <c r="AE85" s="192"/>
      <c r="AF85" s="192"/>
      <c r="AG85" s="192"/>
      <c r="AH85" s="192"/>
      <c r="AI85" s="192"/>
      <c r="AJ85" s="192"/>
      <c r="AK85" s="192"/>
    </row>
    <row r="86" spans="2:37" x14ac:dyDescent="0.25">
      <c r="B86" s="193" t="s">
        <v>381</v>
      </c>
      <c r="C86" s="193" t="s">
        <v>343</v>
      </c>
      <c r="D86" s="299">
        <v>10</v>
      </c>
      <c r="E86" s="299">
        <v>4646397</v>
      </c>
      <c r="F86" s="308">
        <v>2152.21</v>
      </c>
      <c r="G86" s="192"/>
      <c r="H86" s="192"/>
      <c r="I86" s="192"/>
      <c r="J86" s="192"/>
      <c r="K86" s="192"/>
      <c r="L86" s="192"/>
      <c r="M86" s="192"/>
      <c r="O86" s="193">
        <v>41</v>
      </c>
      <c r="P86" s="229">
        <v>547918</v>
      </c>
      <c r="AB86" s="193" t="s">
        <v>328</v>
      </c>
      <c r="AC86" s="193">
        <v>1</v>
      </c>
      <c r="AD86" s="193" t="s">
        <v>633</v>
      </c>
      <c r="AE86" s="192"/>
      <c r="AF86" s="192"/>
      <c r="AG86" s="192"/>
      <c r="AH86" s="192"/>
      <c r="AI86" s="192"/>
      <c r="AJ86" s="192"/>
      <c r="AK86" s="192"/>
    </row>
    <row r="87" spans="2:37" x14ac:dyDescent="0.25">
      <c r="B87" s="193" t="s">
        <v>382</v>
      </c>
      <c r="C87" s="193" t="s">
        <v>343</v>
      </c>
      <c r="D87" s="299">
        <v>2</v>
      </c>
      <c r="E87" s="299">
        <v>30066401</v>
      </c>
      <c r="F87" s="308">
        <v>332.59699999999998</v>
      </c>
      <c r="G87" s="192"/>
      <c r="H87" s="192"/>
      <c r="I87" s="192"/>
      <c r="J87" s="192"/>
      <c r="K87" s="192"/>
      <c r="L87" s="192"/>
      <c r="M87" s="192"/>
      <c r="O87" s="193">
        <v>42</v>
      </c>
      <c r="P87" s="229">
        <v>11127146</v>
      </c>
      <c r="AB87" s="193" t="s">
        <v>328</v>
      </c>
      <c r="AC87" s="193">
        <v>2</v>
      </c>
      <c r="AD87" s="193" t="s">
        <v>634</v>
      </c>
      <c r="AE87" s="192"/>
      <c r="AF87" s="192"/>
      <c r="AG87" s="192"/>
      <c r="AH87" s="192"/>
      <c r="AI87" s="192"/>
      <c r="AJ87" s="192"/>
      <c r="AK87" s="192"/>
    </row>
    <row r="88" spans="2:37" x14ac:dyDescent="0.25">
      <c r="B88" s="193"/>
      <c r="C88" s="193"/>
      <c r="D88" s="193"/>
      <c r="E88" s="193"/>
      <c r="F88" s="193"/>
      <c r="G88" s="192"/>
      <c r="H88" s="192"/>
      <c r="I88" s="192"/>
      <c r="J88" s="192"/>
      <c r="K88" s="192"/>
      <c r="L88" s="192"/>
      <c r="M88" s="192"/>
      <c r="O88" s="193">
        <v>43</v>
      </c>
      <c r="P88" s="229">
        <v>368673</v>
      </c>
      <c r="AB88" s="193" t="s">
        <v>328</v>
      </c>
      <c r="AC88" s="193">
        <v>3</v>
      </c>
      <c r="AD88" s="193" t="s">
        <v>635</v>
      </c>
      <c r="AE88" s="192"/>
      <c r="AF88" s="192"/>
      <c r="AG88" s="192"/>
      <c r="AH88" s="192"/>
      <c r="AI88" s="192"/>
      <c r="AJ88" s="192"/>
      <c r="AK88" s="192"/>
    </row>
    <row r="89" spans="2:37" x14ac:dyDescent="0.25">
      <c r="B89" s="193" t="s">
        <v>394</v>
      </c>
      <c r="C89" s="193"/>
      <c r="D89" s="193"/>
      <c r="E89" s="193"/>
      <c r="F89" s="193"/>
      <c r="G89" s="192"/>
      <c r="H89" s="192"/>
      <c r="I89" s="192"/>
      <c r="J89" s="192"/>
      <c r="K89" s="192"/>
      <c r="L89" s="192"/>
      <c r="M89" s="192"/>
      <c r="O89" s="193">
        <v>44</v>
      </c>
      <c r="P89" s="229">
        <v>51611649</v>
      </c>
      <c r="AB89" s="193" t="s">
        <v>328</v>
      </c>
      <c r="AC89" s="193">
        <v>4</v>
      </c>
      <c r="AD89" s="193" t="s">
        <v>636</v>
      </c>
      <c r="AE89" s="192"/>
      <c r="AF89" s="192"/>
      <c r="AG89" s="192"/>
      <c r="AH89" s="192"/>
      <c r="AI89" s="192"/>
      <c r="AJ89" s="192"/>
      <c r="AK89" s="192"/>
    </row>
    <row r="90" spans="2:37" x14ac:dyDescent="0.25">
      <c r="B90" s="193" t="s">
        <v>204</v>
      </c>
      <c r="C90" s="193" t="s">
        <v>586</v>
      </c>
      <c r="D90" s="302" t="s">
        <v>118</v>
      </c>
      <c r="E90" s="193"/>
      <c r="F90" s="193"/>
      <c r="G90" s="192"/>
      <c r="H90" s="192"/>
      <c r="I90" s="192"/>
      <c r="J90" s="192"/>
      <c r="K90" s="192"/>
      <c r="L90" s="192"/>
      <c r="M90" s="192"/>
      <c r="O90" s="193">
        <v>45</v>
      </c>
      <c r="P90" s="229">
        <v>6274944</v>
      </c>
      <c r="AB90" s="193" t="s">
        <v>328</v>
      </c>
      <c r="AC90" s="193">
        <v>5</v>
      </c>
      <c r="AD90" s="193" t="s">
        <v>637</v>
      </c>
      <c r="AE90" s="192"/>
      <c r="AF90" s="192"/>
      <c r="AG90" s="192"/>
      <c r="AH90" s="192"/>
      <c r="AI90" s="192"/>
      <c r="AJ90" s="192"/>
      <c r="AK90" s="192"/>
    </row>
    <row r="91" spans="2:37" x14ac:dyDescent="0.25">
      <c r="B91" s="193" t="s">
        <v>395</v>
      </c>
      <c r="C91" s="299">
        <v>10487654</v>
      </c>
      <c r="D91" s="308">
        <v>953.50199999999995</v>
      </c>
      <c r="E91" s="193"/>
      <c r="F91" s="193"/>
      <c r="G91" s="192"/>
      <c r="H91" s="192"/>
      <c r="I91" s="192"/>
      <c r="J91" s="192"/>
      <c r="K91" s="192"/>
      <c r="L91" s="192"/>
      <c r="M91" s="192"/>
      <c r="O91" s="193">
        <v>46</v>
      </c>
      <c r="P91" s="229">
        <v>9174553</v>
      </c>
      <c r="AB91" s="193" t="s">
        <v>328</v>
      </c>
      <c r="AC91" s="193">
        <v>6</v>
      </c>
      <c r="AD91" s="193" t="s">
        <v>638</v>
      </c>
      <c r="AE91" s="192"/>
      <c r="AF91" s="192"/>
      <c r="AG91" s="192"/>
      <c r="AH91" s="192"/>
      <c r="AI91" s="192"/>
      <c r="AJ91" s="192"/>
      <c r="AK91" s="192"/>
    </row>
    <row r="92" spans="2:37" x14ac:dyDescent="0.25">
      <c r="B92" s="193" t="s">
        <v>396</v>
      </c>
      <c r="C92" s="299">
        <v>471847</v>
      </c>
      <c r="D92" s="308">
        <v>21193.3</v>
      </c>
      <c r="E92" s="193"/>
      <c r="F92" s="193"/>
      <c r="G92" s="192"/>
      <c r="H92" s="192"/>
      <c r="I92" s="192"/>
      <c r="J92" s="192"/>
      <c r="K92" s="192"/>
      <c r="L92" s="192"/>
      <c r="M92" s="192"/>
      <c r="O92" s="193">
        <v>47</v>
      </c>
      <c r="P92" s="229">
        <v>459347</v>
      </c>
      <c r="AB92" s="193" t="s">
        <v>328</v>
      </c>
      <c r="AC92" s="193">
        <v>7</v>
      </c>
      <c r="AD92" s="193" t="s">
        <v>639</v>
      </c>
      <c r="AE92" s="192"/>
      <c r="AF92" s="192"/>
      <c r="AG92" s="192"/>
      <c r="AH92" s="192"/>
      <c r="AI92" s="192"/>
      <c r="AJ92" s="192"/>
      <c r="AK92" s="192"/>
    </row>
    <row r="93" spans="2:37" x14ac:dyDescent="0.25">
      <c r="B93" s="193"/>
      <c r="C93" s="299"/>
      <c r="D93" s="193"/>
      <c r="E93" s="193"/>
      <c r="F93" s="193"/>
      <c r="G93" s="192"/>
      <c r="H93" s="192"/>
      <c r="I93" s="192"/>
      <c r="J93" s="192"/>
      <c r="K93" s="192"/>
      <c r="L93" s="192"/>
      <c r="M93" s="192"/>
      <c r="O93" s="193">
        <v>48</v>
      </c>
      <c r="P93" s="229">
        <v>33533028</v>
      </c>
      <c r="AB93" s="193" t="s">
        <v>328</v>
      </c>
      <c r="AC93" s="193">
        <v>8</v>
      </c>
      <c r="AD93" s="193" t="s">
        <v>640</v>
      </c>
      <c r="AE93" s="192"/>
      <c r="AF93" s="192"/>
      <c r="AG93" s="192"/>
      <c r="AH93" s="192"/>
      <c r="AI93" s="192"/>
      <c r="AJ93" s="192"/>
      <c r="AK93" s="192"/>
    </row>
    <row r="94" spans="2:37" x14ac:dyDescent="0.25">
      <c r="B94" s="193" t="s">
        <v>451</v>
      </c>
      <c r="C94" s="193"/>
      <c r="D94" s="193"/>
      <c r="E94" s="193"/>
      <c r="F94" s="193"/>
      <c r="G94" s="192"/>
      <c r="H94" s="192"/>
      <c r="I94" s="192"/>
      <c r="J94" s="192"/>
      <c r="K94" s="192"/>
      <c r="L94" s="192"/>
      <c r="M94" s="192"/>
      <c r="O94" s="193">
        <v>49</v>
      </c>
      <c r="P94" s="229">
        <v>2062694</v>
      </c>
      <c r="AB94" s="193" t="s">
        <v>328</v>
      </c>
      <c r="AC94" s="193">
        <v>9</v>
      </c>
      <c r="AD94" s="193" t="s">
        <v>637</v>
      </c>
      <c r="AE94" s="192"/>
      <c r="AF94" s="192"/>
      <c r="AG94" s="192"/>
      <c r="AH94" s="192"/>
      <c r="AI94" s="192"/>
      <c r="AJ94" s="192"/>
      <c r="AK94" s="192"/>
    </row>
    <row r="95" spans="2:37" x14ac:dyDescent="0.25">
      <c r="B95" s="193" t="s">
        <v>398</v>
      </c>
      <c r="C95" s="193" t="s">
        <v>399</v>
      </c>
      <c r="D95" s="193"/>
      <c r="E95" s="193"/>
      <c r="F95" s="193"/>
      <c r="G95" s="192"/>
      <c r="H95" s="192"/>
      <c r="I95" s="192"/>
      <c r="J95" s="192"/>
      <c r="K95" s="192"/>
      <c r="L95" s="192"/>
      <c r="M95" s="192"/>
      <c r="O95" s="193">
        <v>50</v>
      </c>
      <c r="P95" s="229">
        <v>20666020</v>
      </c>
      <c r="AB95" s="193" t="s">
        <v>328</v>
      </c>
      <c r="AC95" s="193">
        <v>10</v>
      </c>
      <c r="AD95" s="193" t="s">
        <v>638</v>
      </c>
      <c r="AE95" s="192"/>
      <c r="AF95" s="192"/>
      <c r="AG95" s="192"/>
      <c r="AH95" s="192"/>
      <c r="AI95" s="192"/>
      <c r="AJ95" s="192"/>
      <c r="AK95" s="192"/>
    </row>
    <row r="96" spans="2:37" x14ac:dyDescent="0.25">
      <c r="B96" s="193" t="s">
        <v>400</v>
      </c>
      <c r="C96" s="193" t="s">
        <v>401</v>
      </c>
      <c r="D96" s="193"/>
      <c r="E96" s="193"/>
      <c r="F96" s="193" t="s">
        <v>402</v>
      </c>
      <c r="G96" s="192"/>
      <c r="H96" s="192"/>
      <c r="I96" s="192"/>
      <c r="J96" s="192"/>
      <c r="K96" s="192"/>
      <c r="L96" s="192"/>
      <c r="M96" s="192"/>
      <c r="O96" s="193">
        <v>51</v>
      </c>
      <c r="P96" s="229">
        <v>416722</v>
      </c>
      <c r="AB96" s="193" t="s">
        <v>328</v>
      </c>
      <c r="AC96" s="193">
        <v>11</v>
      </c>
      <c r="AD96" s="193" t="s">
        <v>635</v>
      </c>
      <c r="AE96" s="192"/>
      <c r="AF96" s="192"/>
      <c r="AG96" s="192"/>
      <c r="AH96" s="192"/>
      <c r="AI96" s="192"/>
      <c r="AJ96" s="192"/>
      <c r="AK96" s="192"/>
    </row>
    <row r="97" spans="2:65" x14ac:dyDescent="0.25">
      <c r="B97" s="193" t="s">
        <v>567</v>
      </c>
      <c r="C97" s="193" t="s">
        <v>68</v>
      </c>
      <c r="D97" s="193" t="s">
        <v>124</v>
      </c>
      <c r="E97" s="193" t="s">
        <v>118</v>
      </c>
      <c r="F97" s="193" t="s">
        <v>68</v>
      </c>
      <c r="G97" s="193" t="s">
        <v>124</v>
      </c>
      <c r="H97" s="193" t="s">
        <v>118</v>
      </c>
      <c r="I97" s="192"/>
      <c r="J97" s="192"/>
      <c r="K97" s="192"/>
      <c r="L97" s="192"/>
      <c r="M97" s="192"/>
      <c r="O97" s="193">
        <v>52</v>
      </c>
      <c r="P97" s="229">
        <v>47979940</v>
      </c>
      <c r="AB97" s="193" t="s">
        <v>328</v>
      </c>
      <c r="AC97" s="193">
        <v>12</v>
      </c>
      <c r="AD97" s="193" t="s">
        <v>636</v>
      </c>
      <c r="AE97" s="192"/>
      <c r="AF97" s="192"/>
      <c r="AG97" s="192"/>
      <c r="AH97" s="192"/>
      <c r="AI97" s="192"/>
      <c r="AJ97" s="192"/>
      <c r="AK97" s="192"/>
    </row>
    <row r="98" spans="2:65" x14ac:dyDescent="0.25">
      <c r="B98" s="193" t="s">
        <v>359</v>
      </c>
      <c r="C98" s="299">
        <v>10</v>
      </c>
      <c r="D98" s="299">
        <v>0</v>
      </c>
      <c r="E98" s="308" t="s">
        <v>175</v>
      </c>
      <c r="F98" s="299">
        <v>10</v>
      </c>
      <c r="G98" s="299">
        <v>0</v>
      </c>
      <c r="H98" s="308" t="s">
        <v>175</v>
      </c>
      <c r="I98" s="192"/>
      <c r="J98" s="192"/>
      <c r="K98" s="192"/>
      <c r="L98" s="192"/>
      <c r="M98" s="192"/>
      <c r="O98" s="193">
        <v>53</v>
      </c>
      <c r="P98" s="229">
        <v>229150</v>
      </c>
      <c r="AB98" s="193" t="s">
        <v>328</v>
      </c>
      <c r="AC98" s="193">
        <v>13</v>
      </c>
      <c r="AD98" s="193" t="s">
        <v>635</v>
      </c>
      <c r="AE98" s="192"/>
      <c r="AF98" s="192"/>
      <c r="AG98" s="192"/>
      <c r="AH98" s="192"/>
      <c r="AI98" s="192"/>
      <c r="AJ98" s="192"/>
      <c r="AK98" s="192"/>
      <c r="BM98" s="280"/>
    </row>
    <row r="99" spans="2:65" x14ac:dyDescent="0.25">
      <c r="B99" s="193" t="s">
        <v>389</v>
      </c>
      <c r="C99" s="299">
        <v>10</v>
      </c>
      <c r="D99" s="299">
        <v>0</v>
      </c>
      <c r="E99" s="308" t="s">
        <v>175</v>
      </c>
      <c r="F99" s="299">
        <v>10</v>
      </c>
      <c r="G99" s="299">
        <v>0</v>
      </c>
      <c r="H99" s="308" t="s">
        <v>175</v>
      </c>
      <c r="I99" s="192"/>
      <c r="J99" s="192"/>
      <c r="K99" s="192"/>
      <c r="L99" s="192"/>
      <c r="M99" s="192"/>
      <c r="O99" s="193">
        <v>54</v>
      </c>
      <c r="P99" s="229">
        <v>4851547</v>
      </c>
      <c r="AB99" s="193" t="s">
        <v>328</v>
      </c>
      <c r="AC99" s="193">
        <v>14</v>
      </c>
      <c r="AD99" s="193" t="s">
        <v>636</v>
      </c>
      <c r="AE99" s="192"/>
      <c r="AF99" s="192"/>
      <c r="AG99" s="192"/>
      <c r="AH99" s="192"/>
      <c r="AI99" s="192"/>
      <c r="AJ99" s="192"/>
      <c r="AK99" s="192"/>
    </row>
    <row r="100" spans="2:65" x14ac:dyDescent="0.25">
      <c r="B100" s="193" t="s">
        <v>388</v>
      </c>
      <c r="C100" s="299">
        <v>10</v>
      </c>
      <c r="D100" s="299">
        <v>0</v>
      </c>
      <c r="E100" s="308" t="s">
        <v>175</v>
      </c>
      <c r="F100" s="299">
        <v>10</v>
      </c>
      <c r="G100" s="299">
        <v>0</v>
      </c>
      <c r="H100" s="308" t="s">
        <v>175</v>
      </c>
      <c r="I100" s="192"/>
      <c r="J100" s="192"/>
      <c r="K100" s="192"/>
      <c r="L100" s="192"/>
      <c r="M100" s="192"/>
      <c r="O100" s="193">
        <v>55</v>
      </c>
      <c r="P100" s="229">
        <v>7931760</v>
      </c>
      <c r="AB100" s="193" t="s">
        <v>328</v>
      </c>
      <c r="AC100" s="193">
        <v>15</v>
      </c>
      <c r="AD100" s="193" t="s">
        <v>632</v>
      </c>
      <c r="AE100" s="192"/>
      <c r="AF100" s="192"/>
      <c r="AG100" s="192"/>
      <c r="AH100" s="192"/>
      <c r="AI100" s="192"/>
      <c r="AJ100" s="192"/>
      <c r="AK100" s="192"/>
    </row>
    <row r="101" spans="2:65" x14ac:dyDescent="0.25">
      <c r="B101" s="193" t="s">
        <v>358</v>
      </c>
      <c r="C101" s="299">
        <v>10</v>
      </c>
      <c r="D101" s="299">
        <v>0</v>
      </c>
      <c r="E101" s="308" t="s">
        <v>175</v>
      </c>
      <c r="F101" s="299">
        <v>10</v>
      </c>
      <c r="G101" s="299">
        <v>0</v>
      </c>
      <c r="H101" s="308" t="s">
        <v>175</v>
      </c>
      <c r="I101" s="192"/>
      <c r="J101" s="192"/>
      <c r="K101" s="192"/>
      <c r="L101" s="192"/>
      <c r="M101" s="192"/>
      <c r="O101" s="193">
        <v>56</v>
      </c>
      <c r="P101" s="229">
        <v>13172412</v>
      </c>
      <c r="AB101" s="193" t="s">
        <v>328</v>
      </c>
      <c r="AC101" s="193">
        <v>16</v>
      </c>
      <c r="AD101" s="193" t="s">
        <v>632</v>
      </c>
      <c r="AE101" s="192"/>
      <c r="AF101" s="192"/>
      <c r="AG101" s="192"/>
      <c r="AH101" s="192"/>
      <c r="AI101" s="192"/>
      <c r="AJ101" s="192"/>
      <c r="AK101" s="192"/>
    </row>
    <row r="102" spans="2:65" x14ac:dyDescent="0.25">
      <c r="B102" s="193" t="s">
        <v>357</v>
      </c>
      <c r="C102" s="299">
        <v>10</v>
      </c>
      <c r="D102" s="299">
        <v>0</v>
      </c>
      <c r="E102" s="308" t="s">
        <v>175</v>
      </c>
      <c r="F102" s="299">
        <v>10</v>
      </c>
      <c r="G102" s="299">
        <v>0</v>
      </c>
      <c r="H102" s="308" t="s">
        <v>175</v>
      </c>
      <c r="I102" s="192"/>
      <c r="J102" s="192"/>
      <c r="K102" s="192"/>
      <c r="L102" s="192"/>
      <c r="M102" s="192"/>
      <c r="O102" s="193">
        <v>57</v>
      </c>
      <c r="P102" s="229">
        <v>853273</v>
      </c>
      <c r="AB102" s="193" t="s">
        <v>328</v>
      </c>
      <c r="AC102" s="193">
        <v>17</v>
      </c>
      <c r="AD102" s="193" t="s">
        <v>633</v>
      </c>
      <c r="AE102" s="192"/>
      <c r="AF102" s="192"/>
      <c r="AG102" s="192"/>
      <c r="AH102" s="192"/>
      <c r="AI102" s="192"/>
      <c r="AJ102" s="192"/>
      <c r="AK102" s="192"/>
    </row>
    <row r="103" spans="2:65" x14ac:dyDescent="0.25">
      <c r="B103" s="193" t="s">
        <v>356</v>
      </c>
      <c r="C103" s="299">
        <v>10</v>
      </c>
      <c r="D103" s="299">
        <v>0</v>
      </c>
      <c r="E103" s="308" t="s">
        <v>175</v>
      </c>
      <c r="F103" s="299">
        <v>10</v>
      </c>
      <c r="G103" s="299">
        <v>0</v>
      </c>
      <c r="H103" s="308" t="s">
        <v>175</v>
      </c>
      <c r="I103" s="192"/>
      <c r="J103" s="192"/>
      <c r="K103" s="192"/>
      <c r="L103" s="192"/>
      <c r="M103" s="192"/>
      <c r="O103" s="193">
        <v>58</v>
      </c>
      <c r="P103" s="229">
        <v>4123614</v>
      </c>
      <c r="AB103" s="193" t="s">
        <v>328</v>
      </c>
      <c r="AC103" s="193">
        <v>18</v>
      </c>
      <c r="AD103" s="193" t="s">
        <v>634</v>
      </c>
      <c r="AE103" s="192"/>
      <c r="AF103" s="192"/>
      <c r="AG103" s="192"/>
      <c r="AH103" s="192"/>
      <c r="AI103" s="192"/>
      <c r="AJ103" s="192"/>
      <c r="AK103" s="192"/>
    </row>
    <row r="104" spans="2:65" x14ac:dyDescent="0.25">
      <c r="B104" s="193" t="s">
        <v>387</v>
      </c>
      <c r="C104" s="299">
        <v>10</v>
      </c>
      <c r="D104" s="299">
        <v>0</v>
      </c>
      <c r="E104" s="308" t="s">
        <v>175</v>
      </c>
      <c r="F104" s="299">
        <v>10</v>
      </c>
      <c r="G104" s="299">
        <v>0</v>
      </c>
      <c r="H104" s="308" t="s">
        <v>175</v>
      </c>
      <c r="I104" s="192"/>
      <c r="J104" s="192"/>
      <c r="K104" s="192"/>
      <c r="L104" s="192"/>
      <c r="M104" s="192"/>
      <c r="O104" s="193">
        <v>59</v>
      </c>
      <c r="P104" s="229">
        <v>319820</v>
      </c>
      <c r="AB104" s="193" t="s">
        <v>328</v>
      </c>
      <c r="AC104" s="193">
        <v>19</v>
      </c>
      <c r="AD104" s="193" t="s">
        <v>641</v>
      </c>
      <c r="AE104" s="192"/>
      <c r="AF104" s="192"/>
      <c r="AG104" s="192"/>
      <c r="AH104" s="192"/>
      <c r="AI104" s="192"/>
      <c r="AJ104" s="192"/>
      <c r="AK104" s="192"/>
    </row>
    <row r="105" spans="2:65" x14ac:dyDescent="0.25">
      <c r="B105" s="193" t="s">
        <v>386</v>
      </c>
      <c r="C105" s="299">
        <v>10</v>
      </c>
      <c r="D105" s="299">
        <v>0</v>
      </c>
      <c r="E105" s="308" t="s">
        <v>175</v>
      </c>
      <c r="F105" s="299">
        <v>10</v>
      </c>
      <c r="G105" s="299">
        <v>0</v>
      </c>
      <c r="H105" s="308" t="s">
        <v>175</v>
      </c>
      <c r="I105" s="192"/>
      <c r="J105" s="192"/>
      <c r="K105" s="192"/>
      <c r="L105" s="192"/>
      <c r="M105" s="192"/>
      <c r="O105" s="193">
        <v>60</v>
      </c>
      <c r="P105" s="229">
        <v>18904462</v>
      </c>
      <c r="AB105" s="193" t="s">
        <v>328</v>
      </c>
      <c r="AC105" s="193">
        <v>20</v>
      </c>
      <c r="AD105" s="193" t="s">
        <v>642</v>
      </c>
      <c r="AE105" s="192"/>
      <c r="AF105" s="192"/>
      <c r="AG105" s="192"/>
      <c r="AH105" s="192"/>
      <c r="AI105" s="192"/>
      <c r="AJ105" s="192"/>
      <c r="AK105" s="192"/>
    </row>
    <row r="106" spans="2:65" x14ac:dyDescent="0.25">
      <c r="B106" s="193" t="s">
        <v>355</v>
      </c>
      <c r="C106" s="299">
        <v>10</v>
      </c>
      <c r="D106" s="299">
        <v>0</v>
      </c>
      <c r="E106" s="308" t="s">
        <v>175</v>
      </c>
      <c r="F106" s="299">
        <v>10</v>
      </c>
      <c r="G106" s="299">
        <v>0</v>
      </c>
      <c r="H106" s="308" t="s">
        <v>175</v>
      </c>
      <c r="I106" s="192"/>
      <c r="J106" s="192"/>
      <c r="K106" s="192"/>
      <c r="L106" s="192"/>
      <c r="M106" s="192"/>
      <c r="O106" s="193">
        <v>61</v>
      </c>
      <c r="P106" s="229">
        <v>237019</v>
      </c>
      <c r="AB106" s="193" t="s">
        <v>328</v>
      </c>
      <c r="AC106" s="193">
        <v>21</v>
      </c>
      <c r="AD106" s="193" t="s">
        <v>638</v>
      </c>
      <c r="AE106" s="192"/>
      <c r="AF106" s="192"/>
      <c r="AG106" s="192"/>
      <c r="AH106" s="192"/>
      <c r="AI106" s="192"/>
      <c r="AJ106" s="192"/>
      <c r="AK106" s="192"/>
    </row>
    <row r="107" spans="2:65" x14ac:dyDescent="0.25">
      <c r="B107" s="193" t="s">
        <v>354</v>
      </c>
      <c r="C107" s="299">
        <v>10</v>
      </c>
      <c r="D107" s="299">
        <v>0</v>
      </c>
      <c r="E107" s="308" t="s">
        <v>175</v>
      </c>
      <c r="F107" s="299">
        <v>10</v>
      </c>
      <c r="G107" s="299">
        <v>0</v>
      </c>
      <c r="H107" s="308" t="s">
        <v>175</v>
      </c>
      <c r="I107" s="192"/>
      <c r="J107" s="192"/>
      <c r="K107" s="192"/>
      <c r="L107" s="192"/>
      <c r="M107" s="192"/>
      <c r="O107" s="193">
        <v>62</v>
      </c>
      <c r="P107" s="229">
        <v>5734980</v>
      </c>
      <c r="AB107" s="193" t="s">
        <v>328</v>
      </c>
      <c r="AC107" s="193">
        <v>22</v>
      </c>
      <c r="AD107" s="193" t="s">
        <v>637</v>
      </c>
      <c r="AE107" s="192"/>
      <c r="AF107" s="192"/>
      <c r="AG107" s="192"/>
      <c r="AH107" s="192"/>
      <c r="AI107" s="192"/>
      <c r="AJ107" s="192"/>
      <c r="AK107" s="192"/>
    </row>
    <row r="108" spans="2:65" x14ac:dyDescent="0.25">
      <c r="B108" s="193" t="s">
        <v>353</v>
      </c>
      <c r="C108" s="299">
        <v>10</v>
      </c>
      <c r="D108" s="299">
        <v>2213</v>
      </c>
      <c r="E108" s="308">
        <v>4518750</v>
      </c>
      <c r="F108" s="299">
        <v>10</v>
      </c>
      <c r="G108" s="299">
        <v>214</v>
      </c>
      <c r="H108" s="308">
        <v>46729000</v>
      </c>
      <c r="I108" s="192"/>
      <c r="J108" s="192"/>
      <c r="K108" s="192"/>
      <c r="L108" s="192"/>
      <c r="M108" s="192"/>
      <c r="O108" s="193">
        <v>63</v>
      </c>
      <c r="P108" s="229">
        <v>535921</v>
      </c>
      <c r="AB108" s="193" t="s">
        <v>328</v>
      </c>
      <c r="AC108" s="193">
        <v>23</v>
      </c>
      <c r="AD108" s="193" t="s">
        <v>641</v>
      </c>
      <c r="AE108" s="192"/>
      <c r="AF108" s="192"/>
      <c r="AG108" s="192"/>
      <c r="AH108" s="192"/>
      <c r="AI108" s="192"/>
      <c r="AJ108" s="192"/>
      <c r="AK108" s="192"/>
    </row>
    <row r="109" spans="2:65" x14ac:dyDescent="0.25">
      <c r="B109" s="193" t="s">
        <v>385</v>
      </c>
      <c r="C109" s="299">
        <v>5</v>
      </c>
      <c r="D109" s="299">
        <v>244284</v>
      </c>
      <c r="E109" s="308">
        <v>40936</v>
      </c>
      <c r="F109" s="299">
        <v>5</v>
      </c>
      <c r="G109" s="299">
        <v>15197</v>
      </c>
      <c r="H109" s="308">
        <v>658025</v>
      </c>
      <c r="I109" s="192"/>
      <c r="J109" s="192"/>
      <c r="K109" s="192"/>
      <c r="L109" s="192"/>
      <c r="M109" s="192"/>
      <c r="O109" s="193">
        <v>64</v>
      </c>
      <c r="P109" s="229">
        <v>46775757</v>
      </c>
      <c r="AB109" s="193" t="s">
        <v>328</v>
      </c>
      <c r="AC109" s="193">
        <v>24</v>
      </c>
      <c r="AD109" s="193" t="s">
        <v>642</v>
      </c>
      <c r="AE109" s="192"/>
      <c r="AF109" s="192"/>
      <c r="AG109" s="192"/>
      <c r="AH109" s="192"/>
      <c r="AI109" s="192"/>
      <c r="AJ109" s="192"/>
      <c r="AK109" s="192"/>
    </row>
    <row r="110" spans="2:65" x14ac:dyDescent="0.25">
      <c r="B110" s="193" t="s">
        <v>384</v>
      </c>
      <c r="C110" s="299">
        <v>1</v>
      </c>
      <c r="D110" s="299">
        <v>10241157</v>
      </c>
      <c r="E110" s="308">
        <v>976.452</v>
      </c>
      <c r="F110" s="299">
        <v>1</v>
      </c>
      <c r="G110" s="299">
        <v>456436</v>
      </c>
      <c r="H110" s="308">
        <v>21908.9</v>
      </c>
      <c r="I110" s="192"/>
      <c r="J110" s="192"/>
      <c r="K110" s="192"/>
      <c r="L110" s="192"/>
      <c r="M110" s="192"/>
      <c r="O110" s="193">
        <v>65</v>
      </c>
      <c r="P110" s="229">
        <v>8131141</v>
      </c>
      <c r="AB110" s="193" t="s">
        <v>328</v>
      </c>
      <c r="AC110" s="193">
        <v>25</v>
      </c>
      <c r="AD110" s="193" t="s">
        <v>643</v>
      </c>
      <c r="AE110" s="192"/>
      <c r="AF110" s="192"/>
      <c r="AG110" s="192"/>
      <c r="AH110" s="192"/>
      <c r="AI110" s="192"/>
      <c r="AJ110" s="192"/>
      <c r="AK110" s="192"/>
    </row>
    <row r="111" spans="2:65" x14ac:dyDescent="0.25">
      <c r="B111" s="193" t="s">
        <v>352</v>
      </c>
      <c r="C111" s="299">
        <v>0</v>
      </c>
      <c r="D111" s="299">
        <v>206924912</v>
      </c>
      <c r="E111" s="308">
        <v>48.326700000000002</v>
      </c>
      <c r="F111" s="299">
        <v>0</v>
      </c>
      <c r="G111" s="299">
        <v>6925405</v>
      </c>
      <c r="H111" s="308">
        <v>1443.96</v>
      </c>
      <c r="I111" s="192"/>
      <c r="J111" s="192"/>
      <c r="K111" s="192"/>
      <c r="L111" s="192"/>
      <c r="M111" s="192"/>
      <c r="O111" s="193">
        <v>66</v>
      </c>
      <c r="P111" s="229">
        <v>7837756</v>
      </c>
      <c r="AB111" s="193" t="s">
        <v>328</v>
      </c>
      <c r="AC111" s="193">
        <v>26</v>
      </c>
      <c r="AD111" s="193" t="s">
        <v>644</v>
      </c>
      <c r="AE111" s="192"/>
      <c r="AF111" s="192"/>
      <c r="AG111" s="192"/>
      <c r="AH111" s="192"/>
      <c r="AI111" s="192"/>
      <c r="AJ111" s="192"/>
      <c r="AK111" s="192"/>
    </row>
    <row r="112" spans="2:65" x14ac:dyDescent="0.25">
      <c r="B112" s="193" t="s">
        <v>351</v>
      </c>
      <c r="C112" s="299">
        <v>0</v>
      </c>
      <c r="D112" s="299">
        <v>2028690658</v>
      </c>
      <c r="E112" s="308">
        <v>4.9292899999999999</v>
      </c>
      <c r="F112" s="299">
        <v>0</v>
      </c>
      <c r="G112" s="299">
        <v>52507527</v>
      </c>
      <c r="H112" s="308">
        <v>190.44900000000001</v>
      </c>
      <c r="I112" s="192"/>
      <c r="J112" s="192"/>
      <c r="K112" s="192"/>
      <c r="L112" s="192"/>
      <c r="M112" s="192"/>
      <c r="O112" s="193">
        <v>67</v>
      </c>
      <c r="P112" s="229">
        <v>354765</v>
      </c>
      <c r="AB112" s="193" t="s">
        <v>328</v>
      </c>
      <c r="AC112" s="193">
        <v>27</v>
      </c>
      <c r="AD112" s="193" t="s">
        <v>645</v>
      </c>
      <c r="AE112" s="192"/>
      <c r="AF112" s="192"/>
      <c r="AG112" s="192"/>
      <c r="AH112" s="192"/>
      <c r="AI112" s="192"/>
      <c r="AJ112" s="192"/>
      <c r="AK112" s="192"/>
    </row>
    <row r="113" spans="1:37" x14ac:dyDescent="0.25">
      <c r="B113" s="193" t="s">
        <v>350</v>
      </c>
      <c r="C113" s="299">
        <v>0</v>
      </c>
      <c r="D113" s="299">
        <v>7753896776</v>
      </c>
      <c r="E113" s="308">
        <v>1.2896700000000001</v>
      </c>
      <c r="F113" s="299">
        <v>0</v>
      </c>
      <c r="G113" s="299">
        <v>159281981</v>
      </c>
      <c r="H113" s="308">
        <v>62.781700000000001</v>
      </c>
      <c r="I113" s="192"/>
      <c r="J113" s="192"/>
      <c r="K113" s="192"/>
      <c r="L113" s="192"/>
      <c r="M113" s="192"/>
      <c r="O113" s="193">
        <v>68</v>
      </c>
      <c r="P113" s="229">
        <v>100074342</v>
      </c>
      <c r="AB113" s="193" t="s">
        <v>328</v>
      </c>
      <c r="AC113" s="193">
        <v>28</v>
      </c>
      <c r="AD113" s="193" t="s">
        <v>641</v>
      </c>
      <c r="AE113" s="192"/>
      <c r="AF113" s="192"/>
      <c r="AG113" s="192"/>
      <c r="AH113" s="192"/>
      <c r="AI113" s="192"/>
      <c r="AJ113" s="192"/>
      <c r="AK113" s="192"/>
    </row>
    <row r="114" spans="1:37" x14ac:dyDescent="0.25">
      <c r="B114" s="193"/>
      <c r="C114" s="193"/>
      <c r="D114" s="193"/>
      <c r="E114" s="193"/>
      <c r="F114" s="193"/>
      <c r="G114" s="192"/>
      <c r="H114" s="192"/>
      <c r="I114" s="192"/>
      <c r="J114" s="192"/>
      <c r="K114" s="192"/>
      <c r="L114" s="192"/>
      <c r="M114" s="192"/>
      <c r="O114" s="193">
        <v>69</v>
      </c>
      <c r="P114" s="229">
        <v>306342</v>
      </c>
      <c r="AB114" s="193" t="s">
        <v>328</v>
      </c>
      <c r="AC114" s="193">
        <v>29</v>
      </c>
      <c r="AD114" s="193" t="s">
        <v>646</v>
      </c>
      <c r="AE114" s="192"/>
      <c r="AF114" s="192"/>
      <c r="AG114" s="192"/>
      <c r="AH114" s="192"/>
      <c r="AI114" s="192"/>
      <c r="AJ114" s="192"/>
      <c r="AK114" s="192"/>
    </row>
    <row r="115" spans="1:37" x14ac:dyDescent="0.25">
      <c r="A115" s="21"/>
      <c r="B115" s="300" t="s">
        <v>572</v>
      </c>
      <c r="C115" s="193"/>
      <c r="D115" s="193"/>
      <c r="E115" s="193"/>
      <c r="F115" s="193"/>
      <c r="G115" s="192"/>
      <c r="H115" s="192"/>
      <c r="I115" s="192"/>
      <c r="J115" s="192"/>
      <c r="K115" s="192"/>
      <c r="L115" s="192"/>
      <c r="M115" s="192"/>
      <c r="O115" s="193">
        <v>70</v>
      </c>
      <c r="P115" s="229">
        <v>11370507</v>
      </c>
      <c r="AB115" s="193" t="s">
        <v>328</v>
      </c>
      <c r="AC115" s="193">
        <v>30</v>
      </c>
      <c r="AD115" s="193" t="s">
        <v>638</v>
      </c>
      <c r="AE115" s="192"/>
      <c r="AF115" s="192"/>
      <c r="AG115" s="192"/>
      <c r="AH115" s="192"/>
      <c r="AI115" s="192"/>
      <c r="AJ115" s="192"/>
      <c r="AK115" s="192"/>
    </row>
    <row r="116" spans="1:37" x14ac:dyDescent="0.25">
      <c r="B116" s="193"/>
      <c r="C116" s="193"/>
      <c r="D116" s="193"/>
      <c r="E116" s="193"/>
      <c r="F116" s="193"/>
      <c r="G116" s="192"/>
      <c r="H116" s="192"/>
      <c r="I116" s="192"/>
      <c r="J116" s="192"/>
      <c r="K116" s="192"/>
      <c r="L116" s="192"/>
      <c r="M116" s="192"/>
      <c r="O116" s="193">
        <v>71</v>
      </c>
      <c r="P116" s="229">
        <v>614106</v>
      </c>
      <c r="AB116" s="193" t="s">
        <v>328</v>
      </c>
      <c r="AC116" s="193">
        <v>31</v>
      </c>
      <c r="AD116" s="193" t="s">
        <v>637</v>
      </c>
      <c r="AE116" s="192"/>
      <c r="AF116" s="192"/>
      <c r="AG116" s="192"/>
      <c r="AH116" s="192"/>
      <c r="AI116" s="192"/>
      <c r="AJ116" s="192"/>
      <c r="AK116" s="192"/>
    </row>
    <row r="117" spans="1:37" x14ac:dyDescent="0.25">
      <c r="B117" s="193" t="s">
        <v>528</v>
      </c>
      <c r="C117" s="193"/>
      <c r="D117" s="193"/>
      <c r="E117" s="193"/>
      <c r="F117" s="193"/>
      <c r="G117" s="192"/>
      <c r="H117" s="192"/>
      <c r="I117" s="192"/>
      <c r="J117" s="192"/>
      <c r="K117" s="192"/>
      <c r="L117" s="192"/>
      <c r="M117" s="192"/>
      <c r="O117" s="193">
        <v>72</v>
      </c>
      <c r="P117" s="229">
        <v>5993858</v>
      </c>
      <c r="AB117" s="193" t="s">
        <v>328</v>
      </c>
      <c r="AC117" s="193">
        <v>32</v>
      </c>
      <c r="AD117" s="193" t="s">
        <v>638</v>
      </c>
      <c r="AE117" s="192"/>
      <c r="AF117" s="192"/>
      <c r="AG117" s="192"/>
      <c r="AH117" s="192"/>
      <c r="AI117" s="192"/>
      <c r="AJ117" s="192"/>
      <c r="AK117" s="192"/>
    </row>
    <row r="118" spans="1:37" x14ac:dyDescent="0.25">
      <c r="B118" s="193" t="s">
        <v>398</v>
      </c>
      <c r="C118" s="299" t="s">
        <v>399</v>
      </c>
      <c r="D118" s="299"/>
      <c r="E118" s="193"/>
      <c r="F118" s="193"/>
      <c r="G118" s="192"/>
      <c r="H118" s="192"/>
      <c r="I118" s="192"/>
      <c r="J118" s="192"/>
      <c r="K118" s="192"/>
      <c r="L118" s="192"/>
      <c r="M118" s="192"/>
      <c r="O118" s="193">
        <v>73</v>
      </c>
      <c r="P118" s="229">
        <v>232785</v>
      </c>
      <c r="AB118" s="193" t="s">
        <v>328</v>
      </c>
      <c r="AC118" s="193">
        <v>33</v>
      </c>
      <c r="AD118" s="193" t="s">
        <v>645</v>
      </c>
      <c r="AE118" s="192"/>
      <c r="AF118" s="192"/>
      <c r="AG118" s="192"/>
      <c r="AH118" s="192"/>
      <c r="AI118" s="192"/>
      <c r="AJ118" s="192"/>
      <c r="AK118" s="192"/>
    </row>
    <row r="119" spans="1:37" x14ac:dyDescent="0.25">
      <c r="B119" s="193" t="s">
        <v>400</v>
      </c>
      <c r="C119" s="299" t="s">
        <v>401</v>
      </c>
      <c r="D119" s="299" t="s">
        <v>402</v>
      </c>
      <c r="E119" s="193"/>
      <c r="F119" s="193"/>
      <c r="G119" s="192"/>
      <c r="H119" s="192"/>
      <c r="I119" s="192"/>
      <c r="J119" s="192"/>
      <c r="K119" s="192"/>
      <c r="L119" s="192"/>
      <c r="M119" s="192"/>
      <c r="O119" s="193">
        <v>74</v>
      </c>
      <c r="P119" s="229">
        <v>5397385</v>
      </c>
      <c r="AB119" s="193" t="s">
        <v>328</v>
      </c>
      <c r="AC119" s="193">
        <v>34</v>
      </c>
      <c r="AD119" s="193" t="s">
        <v>640</v>
      </c>
      <c r="AE119" s="192"/>
      <c r="AF119" s="192"/>
      <c r="AG119" s="192"/>
      <c r="AH119" s="192"/>
      <c r="AI119" s="192"/>
      <c r="AJ119" s="192"/>
      <c r="AK119" s="192"/>
    </row>
    <row r="120" spans="1:37" x14ac:dyDescent="0.25">
      <c r="B120" s="193">
        <v>15</v>
      </c>
      <c r="C120" s="299">
        <v>0</v>
      </c>
      <c r="D120" s="299">
        <v>0</v>
      </c>
      <c r="E120" s="193"/>
      <c r="F120" s="193"/>
      <c r="G120" s="192"/>
      <c r="H120" s="192"/>
      <c r="I120" s="192"/>
      <c r="J120" s="192"/>
      <c r="K120" s="192"/>
      <c r="L120" s="192"/>
      <c r="M120" s="192"/>
      <c r="O120" s="193">
        <v>75</v>
      </c>
      <c r="P120" s="229">
        <v>1897231</v>
      </c>
      <c r="AB120" s="193" t="s">
        <v>328</v>
      </c>
      <c r="AC120" s="193">
        <v>35</v>
      </c>
      <c r="AD120" s="193" t="s">
        <v>636</v>
      </c>
      <c r="AE120" s="192"/>
      <c r="AF120" s="192"/>
      <c r="AG120" s="192"/>
      <c r="AH120" s="192"/>
      <c r="AI120" s="192"/>
      <c r="AJ120" s="192"/>
      <c r="AK120" s="192"/>
    </row>
    <row r="121" spans="1:37" x14ac:dyDescent="0.25">
      <c r="B121" s="193">
        <v>14</v>
      </c>
      <c r="C121" s="299">
        <v>0</v>
      </c>
      <c r="D121" s="299">
        <v>0</v>
      </c>
      <c r="E121" s="193"/>
      <c r="F121" s="193"/>
      <c r="G121" s="192"/>
      <c r="H121" s="192"/>
      <c r="I121" s="192"/>
      <c r="J121" s="192"/>
      <c r="K121" s="192"/>
      <c r="L121" s="192"/>
      <c r="M121" s="192"/>
      <c r="O121" s="193">
        <v>76</v>
      </c>
      <c r="P121" s="229">
        <v>5057991</v>
      </c>
      <c r="AB121" s="193" t="s">
        <v>328</v>
      </c>
      <c r="AC121" s="193">
        <v>36</v>
      </c>
      <c r="AD121" s="193" t="s">
        <v>633</v>
      </c>
      <c r="AE121" s="192"/>
      <c r="AF121" s="192"/>
      <c r="AG121" s="192"/>
      <c r="AH121" s="192"/>
      <c r="AI121" s="192"/>
      <c r="AJ121" s="192"/>
      <c r="AK121" s="192"/>
    </row>
    <row r="122" spans="1:37" x14ac:dyDescent="0.25">
      <c r="B122" s="193">
        <v>13</v>
      </c>
      <c r="C122" s="299">
        <v>0</v>
      </c>
      <c r="D122" s="299">
        <v>0</v>
      </c>
      <c r="E122" s="193"/>
      <c r="F122" s="193"/>
      <c r="G122" s="192"/>
      <c r="H122" s="192"/>
      <c r="I122" s="192"/>
      <c r="J122" s="192"/>
      <c r="K122" s="192"/>
      <c r="L122" s="192"/>
      <c r="M122" s="192"/>
      <c r="O122" s="193">
        <v>77</v>
      </c>
      <c r="P122" s="229">
        <v>1636112</v>
      </c>
      <c r="AB122" s="193" t="s">
        <v>328</v>
      </c>
      <c r="AC122" s="193">
        <v>37</v>
      </c>
      <c r="AD122" s="193" t="s">
        <v>645</v>
      </c>
      <c r="AE122" s="192"/>
      <c r="AF122" s="192"/>
      <c r="AG122" s="192"/>
      <c r="AH122" s="192"/>
      <c r="AI122" s="192"/>
      <c r="AJ122" s="192"/>
      <c r="AK122" s="192"/>
    </row>
    <row r="123" spans="1:37" x14ac:dyDescent="0.25">
      <c r="B123" s="193">
        <v>12</v>
      </c>
      <c r="C123" s="299">
        <v>0</v>
      </c>
      <c r="D123" s="299">
        <v>0</v>
      </c>
      <c r="E123" s="193"/>
      <c r="F123" s="193"/>
      <c r="G123" s="192"/>
      <c r="H123" s="192"/>
      <c r="I123" s="192"/>
      <c r="J123" s="192"/>
      <c r="K123" s="192"/>
      <c r="L123" s="192"/>
      <c r="M123" s="192"/>
      <c r="O123" s="193">
        <v>78</v>
      </c>
      <c r="P123" s="229">
        <v>1452582</v>
      </c>
      <c r="AB123" s="193" t="s">
        <v>328</v>
      </c>
      <c r="AC123" s="193">
        <v>38</v>
      </c>
      <c r="AD123" s="193" t="s">
        <v>647</v>
      </c>
      <c r="AE123" s="192"/>
      <c r="AF123" s="192"/>
      <c r="AG123" s="192"/>
      <c r="AH123" s="192"/>
      <c r="AI123" s="192"/>
      <c r="AJ123" s="192"/>
      <c r="AK123" s="192"/>
    </row>
    <row r="124" spans="1:37" x14ac:dyDescent="0.25">
      <c r="B124" s="193">
        <v>11</v>
      </c>
      <c r="C124" s="299">
        <v>0</v>
      </c>
      <c r="D124" s="299">
        <v>0</v>
      </c>
      <c r="E124" s="193"/>
      <c r="F124" s="193"/>
      <c r="G124" s="192"/>
      <c r="H124" s="192"/>
      <c r="I124" s="192"/>
      <c r="J124" s="192"/>
      <c r="K124" s="192"/>
      <c r="L124" s="192"/>
      <c r="M124" s="192"/>
      <c r="O124" s="193">
        <v>79</v>
      </c>
      <c r="P124" s="229">
        <v>234809</v>
      </c>
      <c r="AB124" s="193" t="s">
        <v>328</v>
      </c>
      <c r="AC124" s="193">
        <v>39</v>
      </c>
      <c r="AD124" s="193" t="s">
        <v>639</v>
      </c>
      <c r="AE124" s="192"/>
      <c r="AF124" s="192"/>
      <c r="AG124" s="192"/>
      <c r="AH124" s="192"/>
      <c r="AI124" s="192"/>
      <c r="AJ124" s="192"/>
      <c r="AK124" s="192"/>
    </row>
    <row r="125" spans="1:37" x14ac:dyDescent="0.25">
      <c r="B125" s="193">
        <v>10</v>
      </c>
      <c r="C125" s="299">
        <v>0</v>
      </c>
      <c r="D125" s="299">
        <v>0</v>
      </c>
      <c r="E125" s="193"/>
      <c r="F125" s="193"/>
      <c r="G125" s="192"/>
      <c r="H125" s="192"/>
      <c r="I125" s="192"/>
      <c r="J125" s="192"/>
      <c r="K125" s="192"/>
      <c r="L125" s="192"/>
      <c r="M125" s="192"/>
      <c r="O125" s="193">
        <v>80</v>
      </c>
      <c r="P125" s="229">
        <v>24157430</v>
      </c>
      <c r="AB125" s="193" t="s">
        <v>328</v>
      </c>
      <c r="AC125" s="193">
        <v>40</v>
      </c>
      <c r="AD125" s="193" t="s">
        <v>640</v>
      </c>
      <c r="AE125" s="192"/>
      <c r="AF125" s="192"/>
      <c r="AG125" s="192"/>
      <c r="AH125" s="192"/>
      <c r="AI125" s="192"/>
      <c r="AJ125" s="192"/>
      <c r="AK125" s="192"/>
    </row>
    <row r="126" spans="1:37" x14ac:dyDescent="0.25">
      <c r="B126" s="193">
        <v>9</v>
      </c>
      <c r="C126" s="299">
        <v>0</v>
      </c>
      <c r="D126" s="299">
        <v>0</v>
      </c>
      <c r="E126" s="193"/>
      <c r="F126" s="193"/>
      <c r="G126" s="192"/>
      <c r="H126" s="192"/>
      <c r="I126" s="192"/>
      <c r="J126" s="192"/>
      <c r="K126" s="192"/>
      <c r="L126" s="192"/>
      <c r="M126" s="192"/>
      <c r="O126" s="193">
        <v>81</v>
      </c>
      <c r="P126" s="229">
        <v>194379</v>
      </c>
      <c r="AB126" s="193" t="s">
        <v>328</v>
      </c>
      <c r="AC126" s="193">
        <v>41</v>
      </c>
      <c r="AD126" s="193" t="s">
        <v>645</v>
      </c>
      <c r="AE126" s="192"/>
      <c r="AF126" s="192"/>
      <c r="AG126" s="192"/>
      <c r="AH126" s="192"/>
      <c r="AI126" s="192"/>
      <c r="AJ126" s="192"/>
      <c r="AK126" s="192"/>
    </row>
    <row r="127" spans="1:37" x14ac:dyDescent="0.25">
      <c r="B127" s="193">
        <v>8</v>
      </c>
      <c r="C127" s="299">
        <v>0</v>
      </c>
      <c r="D127" s="299">
        <v>0</v>
      </c>
      <c r="E127" s="193"/>
      <c r="F127" s="193"/>
      <c r="G127" s="192"/>
      <c r="H127" s="192"/>
      <c r="I127" s="192"/>
      <c r="J127" s="192"/>
      <c r="K127" s="192"/>
      <c r="L127" s="192"/>
      <c r="M127" s="192"/>
      <c r="O127" s="193">
        <v>82</v>
      </c>
      <c r="P127" s="229">
        <v>3849945</v>
      </c>
      <c r="AB127" s="193" t="s">
        <v>328</v>
      </c>
      <c r="AC127" s="193">
        <v>42</v>
      </c>
      <c r="AD127" s="193" t="s">
        <v>635</v>
      </c>
      <c r="AE127" s="192"/>
      <c r="AF127" s="192"/>
      <c r="AG127" s="192"/>
      <c r="AH127" s="192"/>
      <c r="AI127" s="192"/>
      <c r="AJ127" s="192"/>
      <c r="AK127" s="192"/>
    </row>
    <row r="128" spans="1:37" x14ac:dyDescent="0.25">
      <c r="B128" s="193">
        <v>7</v>
      </c>
      <c r="C128" s="299">
        <v>0</v>
      </c>
      <c r="D128" s="299">
        <v>0</v>
      </c>
      <c r="E128" s="193"/>
      <c r="F128" s="193"/>
      <c r="G128" s="192"/>
      <c r="H128" s="192"/>
      <c r="I128" s="192"/>
      <c r="J128" s="192"/>
      <c r="K128" s="192"/>
      <c r="L128" s="192"/>
      <c r="M128" s="192"/>
      <c r="O128" s="193">
        <v>83</v>
      </c>
      <c r="P128" s="229">
        <v>117857</v>
      </c>
      <c r="AB128" s="193" t="s">
        <v>328</v>
      </c>
      <c r="AC128" s="193">
        <v>43</v>
      </c>
      <c r="AD128" s="193" t="s">
        <v>632</v>
      </c>
      <c r="AE128" s="192"/>
      <c r="AF128" s="192"/>
      <c r="AG128" s="192"/>
      <c r="AH128" s="192"/>
      <c r="AI128" s="192"/>
      <c r="AJ128" s="192"/>
      <c r="AK128" s="192"/>
    </row>
    <row r="129" spans="1:37" x14ac:dyDescent="0.25">
      <c r="B129" s="193">
        <v>6</v>
      </c>
      <c r="C129" s="299">
        <v>0</v>
      </c>
      <c r="D129" s="299">
        <v>0</v>
      </c>
      <c r="E129" s="193"/>
      <c r="F129" s="193"/>
      <c r="G129" s="192"/>
      <c r="H129" s="192"/>
      <c r="I129" s="192"/>
      <c r="J129" s="192"/>
      <c r="K129" s="192"/>
      <c r="L129" s="192"/>
      <c r="M129" s="192"/>
      <c r="O129" s="193">
        <v>84</v>
      </c>
      <c r="P129" s="229">
        <v>16287703</v>
      </c>
      <c r="AB129" s="193" t="s">
        <v>328</v>
      </c>
      <c r="AC129" s="193">
        <v>44</v>
      </c>
      <c r="AD129" s="193" t="s">
        <v>648</v>
      </c>
      <c r="AE129" s="192"/>
      <c r="AF129" s="192"/>
      <c r="AG129" s="192"/>
      <c r="AH129" s="192"/>
      <c r="AI129" s="192"/>
      <c r="AJ129" s="192"/>
      <c r="AK129" s="192"/>
    </row>
    <row r="130" spans="1:37" x14ac:dyDescent="0.25">
      <c r="B130" s="193">
        <v>5</v>
      </c>
      <c r="C130" s="299">
        <v>0</v>
      </c>
      <c r="D130" s="299">
        <v>534</v>
      </c>
      <c r="E130" s="193"/>
      <c r="F130" s="193"/>
      <c r="G130" s="192"/>
      <c r="H130" s="192"/>
      <c r="I130" s="192"/>
      <c r="J130" s="192"/>
      <c r="K130" s="192"/>
      <c r="L130" s="192"/>
      <c r="M130" s="192"/>
      <c r="O130" s="193">
        <v>85</v>
      </c>
      <c r="P130" s="229">
        <v>8696648</v>
      </c>
      <c r="AB130" s="193" t="s">
        <v>328</v>
      </c>
      <c r="AC130" s="193">
        <v>45</v>
      </c>
      <c r="AD130" s="193" t="s">
        <v>633</v>
      </c>
      <c r="AE130" s="192"/>
      <c r="AF130" s="192"/>
      <c r="AG130" s="192"/>
      <c r="AH130" s="192"/>
      <c r="AI130" s="192"/>
      <c r="AJ130" s="192"/>
      <c r="AK130" s="192"/>
    </row>
    <row r="131" spans="1:37" x14ac:dyDescent="0.25">
      <c r="B131" s="193">
        <v>4</v>
      </c>
      <c r="C131" s="299">
        <v>0</v>
      </c>
      <c r="D131" s="299">
        <v>32646</v>
      </c>
      <c r="E131" s="193"/>
      <c r="F131" s="193"/>
      <c r="G131" s="192"/>
      <c r="H131" s="192"/>
      <c r="I131" s="192"/>
      <c r="J131" s="192"/>
      <c r="K131" s="192"/>
      <c r="L131" s="192"/>
      <c r="M131" s="192"/>
      <c r="O131" s="193">
        <v>86</v>
      </c>
      <c r="P131" s="229">
        <v>1692310</v>
      </c>
      <c r="AB131" s="193" t="s">
        <v>328</v>
      </c>
      <c r="AC131" s="193">
        <v>46</v>
      </c>
      <c r="AD131" s="193" t="s">
        <v>639</v>
      </c>
      <c r="AE131" s="192"/>
      <c r="AF131" s="192"/>
      <c r="AG131" s="192"/>
      <c r="AH131" s="192"/>
      <c r="AI131" s="192"/>
      <c r="AJ131" s="192"/>
      <c r="AK131" s="192"/>
    </row>
    <row r="132" spans="1:37" x14ac:dyDescent="0.25">
      <c r="B132" s="193">
        <v>3</v>
      </c>
      <c r="C132" s="299">
        <v>0</v>
      </c>
      <c r="D132" s="299">
        <v>814329</v>
      </c>
      <c r="E132" s="193"/>
      <c r="F132" s="193"/>
      <c r="G132" s="192"/>
      <c r="H132" s="192"/>
      <c r="I132" s="192"/>
      <c r="J132" s="192"/>
      <c r="K132" s="192"/>
      <c r="L132" s="192"/>
      <c r="M132" s="192"/>
      <c r="O132" s="193">
        <v>87</v>
      </c>
      <c r="P132" s="229">
        <v>258419</v>
      </c>
      <c r="AB132" s="193" t="s">
        <v>328</v>
      </c>
      <c r="AC132" s="193">
        <v>47</v>
      </c>
      <c r="AD132" s="193" t="s">
        <v>634</v>
      </c>
      <c r="AE132" s="192"/>
      <c r="AF132" s="192"/>
      <c r="AG132" s="192"/>
      <c r="AH132" s="192"/>
      <c r="AI132" s="192"/>
      <c r="AJ132" s="192"/>
      <c r="AK132" s="192"/>
    </row>
    <row r="133" spans="1:37" x14ac:dyDescent="0.25">
      <c r="B133" s="193">
        <v>2</v>
      </c>
      <c r="C133" s="299">
        <v>0</v>
      </c>
      <c r="D133" s="299">
        <v>10011765</v>
      </c>
      <c r="E133" s="193"/>
      <c r="F133" s="193"/>
      <c r="G133" s="192"/>
      <c r="H133" s="192"/>
      <c r="I133" s="192"/>
      <c r="J133" s="192"/>
      <c r="K133" s="192"/>
      <c r="L133" s="192"/>
      <c r="M133" s="192"/>
      <c r="O133" s="193">
        <v>88</v>
      </c>
      <c r="P133" s="229">
        <v>15072793</v>
      </c>
      <c r="AB133" s="193" t="s">
        <v>328</v>
      </c>
      <c r="AC133" s="193">
        <v>48</v>
      </c>
      <c r="AD133" s="193" t="s">
        <v>633</v>
      </c>
      <c r="AE133" s="192"/>
      <c r="AF133" s="192"/>
      <c r="AG133" s="192"/>
      <c r="AH133" s="192"/>
      <c r="AI133" s="192"/>
      <c r="AJ133" s="192"/>
      <c r="AK133" s="192"/>
    </row>
    <row r="134" spans="1:37" x14ac:dyDescent="0.25">
      <c r="B134" s="193">
        <v>1</v>
      </c>
      <c r="C134" s="299">
        <v>0</v>
      </c>
      <c r="D134" s="299">
        <v>61020807</v>
      </c>
      <c r="E134" s="193"/>
      <c r="F134" s="193"/>
      <c r="G134" s="192"/>
      <c r="H134" s="192"/>
      <c r="I134" s="192"/>
      <c r="J134" s="192"/>
      <c r="K134" s="192"/>
      <c r="L134" s="192"/>
      <c r="M134" s="192"/>
      <c r="O134" s="193">
        <v>89</v>
      </c>
      <c r="P134" s="229">
        <v>191736</v>
      </c>
      <c r="AB134" s="193" t="s">
        <v>328</v>
      </c>
      <c r="AC134" s="193">
        <v>49</v>
      </c>
      <c r="AD134" s="193" t="s">
        <v>646</v>
      </c>
      <c r="AE134" s="192"/>
      <c r="AF134" s="192"/>
      <c r="AG134" s="192"/>
      <c r="AH134" s="192"/>
      <c r="AI134" s="192"/>
      <c r="AJ134" s="192"/>
      <c r="AK134" s="192"/>
    </row>
    <row r="135" spans="1:37" x14ac:dyDescent="0.25">
      <c r="B135" s="193">
        <v>0</v>
      </c>
      <c r="C135" s="299">
        <v>0</v>
      </c>
      <c r="D135" s="299">
        <v>147306679</v>
      </c>
      <c r="E135" s="193"/>
      <c r="F135" s="193"/>
      <c r="G135" s="192"/>
      <c r="H135" s="192"/>
      <c r="I135" s="192"/>
      <c r="J135" s="192"/>
      <c r="K135" s="192"/>
      <c r="L135" s="192"/>
      <c r="M135" s="192"/>
      <c r="O135" s="193">
        <v>90</v>
      </c>
      <c r="P135" s="229">
        <v>4769223</v>
      </c>
      <c r="AB135" s="192"/>
      <c r="AC135" s="192"/>
      <c r="AD135" s="192"/>
      <c r="AE135" s="192"/>
      <c r="AF135" s="192"/>
      <c r="AG135" s="192"/>
      <c r="AH135" s="192"/>
      <c r="AI135" s="192"/>
      <c r="AJ135" s="192"/>
      <c r="AK135" s="192"/>
    </row>
    <row r="136" spans="1:37" x14ac:dyDescent="0.25">
      <c r="B136" s="193"/>
      <c r="C136" s="193"/>
      <c r="D136" s="193"/>
      <c r="E136" s="193"/>
      <c r="F136" s="193"/>
      <c r="G136" s="192"/>
      <c r="H136" s="192"/>
      <c r="I136" s="192"/>
      <c r="J136" s="192"/>
      <c r="K136" s="192"/>
      <c r="L136" s="192"/>
      <c r="M136" s="192"/>
      <c r="O136" s="193">
        <v>91</v>
      </c>
      <c r="P136" s="229">
        <v>748630</v>
      </c>
      <c r="AB136" s="192" t="s">
        <v>13</v>
      </c>
      <c r="AC136" s="192"/>
      <c r="AD136" s="192"/>
      <c r="AE136" s="192"/>
      <c r="AF136" s="192"/>
      <c r="AG136" s="192"/>
      <c r="AH136" s="192"/>
      <c r="AI136" s="192"/>
      <c r="AJ136" s="192"/>
      <c r="AK136" s="192"/>
    </row>
    <row r="137" spans="1:37" x14ac:dyDescent="0.25">
      <c r="A137" s="198"/>
      <c r="B137" s="193" t="s">
        <v>529</v>
      </c>
      <c r="C137" s="193"/>
      <c r="D137" s="193"/>
      <c r="E137" s="193"/>
      <c r="F137" s="193"/>
      <c r="G137" s="192"/>
      <c r="H137" s="192"/>
      <c r="I137" s="192"/>
      <c r="J137" s="192"/>
      <c r="K137" s="192"/>
      <c r="L137" s="192"/>
      <c r="M137" s="192"/>
      <c r="O137" s="193">
        <v>92</v>
      </c>
      <c r="P137" s="229">
        <v>19817420</v>
      </c>
      <c r="AB137" s="192" t="s">
        <v>649</v>
      </c>
      <c r="AC137" s="192"/>
      <c r="AD137" s="192"/>
      <c r="AE137" s="192"/>
      <c r="AF137" s="192"/>
      <c r="AG137" s="192"/>
      <c r="AH137" s="192"/>
      <c r="AI137" s="192"/>
      <c r="AJ137" s="192"/>
      <c r="AK137" s="192"/>
    </row>
    <row r="138" spans="1:37" x14ac:dyDescent="0.25">
      <c r="A138" s="198"/>
      <c r="B138" s="193" t="s">
        <v>441</v>
      </c>
      <c r="C138" s="299" t="s">
        <v>399</v>
      </c>
      <c r="D138" s="299"/>
      <c r="E138" s="193"/>
      <c r="F138" s="193"/>
      <c r="G138" s="192"/>
      <c r="H138" s="192"/>
      <c r="I138" s="192"/>
      <c r="J138" s="192"/>
      <c r="K138" s="192"/>
      <c r="L138" s="192"/>
      <c r="M138" s="192"/>
      <c r="O138" s="193">
        <v>93</v>
      </c>
      <c r="P138" s="229">
        <v>140657</v>
      </c>
      <c r="AB138" s="192" t="s">
        <v>15</v>
      </c>
      <c r="AC138" s="192"/>
      <c r="AD138" s="192"/>
      <c r="AE138" s="192"/>
      <c r="AF138" s="192"/>
      <c r="AG138" s="192"/>
      <c r="AH138" s="192"/>
      <c r="AI138" s="192"/>
      <c r="AJ138" s="192"/>
      <c r="AK138" s="192"/>
    </row>
    <row r="139" spans="1:37" x14ac:dyDescent="0.25">
      <c r="B139" s="193" t="s">
        <v>442</v>
      </c>
      <c r="C139" s="299" t="s">
        <v>401</v>
      </c>
      <c r="D139" s="299" t="s">
        <v>402</v>
      </c>
      <c r="E139" s="193"/>
      <c r="F139" s="193"/>
      <c r="G139" s="192"/>
      <c r="H139" s="192"/>
      <c r="I139" s="192"/>
      <c r="J139" s="192"/>
      <c r="K139" s="192"/>
      <c r="L139" s="192"/>
      <c r="M139" s="192"/>
      <c r="O139" s="193">
        <v>94</v>
      </c>
      <c r="P139" s="229">
        <v>1431459</v>
      </c>
      <c r="AB139" s="193" t="s">
        <v>332</v>
      </c>
      <c r="AC139" s="193"/>
      <c r="AD139" s="193"/>
      <c r="AE139" s="193"/>
      <c r="AF139" s="193"/>
      <c r="AG139" s="193"/>
      <c r="AH139" s="192"/>
      <c r="AI139" s="192"/>
      <c r="AJ139" s="192"/>
      <c r="AK139" s="192"/>
    </row>
    <row r="140" spans="1:37" x14ac:dyDescent="0.25">
      <c r="B140" s="193">
        <v>25</v>
      </c>
      <c r="C140" s="299">
        <v>0</v>
      </c>
      <c r="D140" s="299">
        <v>79066</v>
      </c>
      <c r="E140" s="193"/>
      <c r="F140" s="193"/>
      <c r="G140" s="192"/>
      <c r="H140" s="192"/>
      <c r="I140" s="192"/>
      <c r="J140" s="192"/>
      <c r="K140" s="192"/>
      <c r="L140" s="192"/>
      <c r="M140" s="192"/>
      <c r="O140" s="193">
        <v>95</v>
      </c>
      <c r="P140" s="229">
        <v>1588192</v>
      </c>
      <c r="AB140" s="193" t="s">
        <v>333</v>
      </c>
      <c r="AC140" s="193">
        <v>1</v>
      </c>
      <c r="AD140" s="193">
        <v>1</v>
      </c>
      <c r="AE140" s="193">
        <v>2</v>
      </c>
      <c r="AF140" s="193">
        <v>1</v>
      </c>
      <c r="AG140" s="193">
        <v>1</v>
      </c>
      <c r="AH140" s="192"/>
      <c r="AI140" s="192"/>
      <c r="AJ140" s="192"/>
      <c r="AK140" s="192"/>
    </row>
    <row r="141" spans="1:37" x14ac:dyDescent="0.25">
      <c r="B141" s="193">
        <v>50</v>
      </c>
      <c r="C141" s="299">
        <v>0</v>
      </c>
      <c r="D141" s="299">
        <v>79022</v>
      </c>
      <c r="E141" s="193"/>
      <c r="F141" s="193"/>
      <c r="G141" s="192"/>
      <c r="H141" s="192"/>
      <c r="I141" s="192"/>
      <c r="J141" s="192"/>
      <c r="K141" s="192"/>
      <c r="L141" s="192"/>
      <c r="M141" s="192"/>
      <c r="O141" s="193">
        <v>96</v>
      </c>
      <c r="P141" s="229">
        <v>11704970</v>
      </c>
      <c r="AB141" s="193" t="s">
        <v>334</v>
      </c>
      <c r="AC141" s="193">
        <v>1</v>
      </c>
      <c r="AD141" s="193">
        <v>2</v>
      </c>
      <c r="AE141" s="193">
        <v>1</v>
      </c>
      <c r="AF141" s="193">
        <v>1</v>
      </c>
      <c r="AG141" s="193">
        <v>1</v>
      </c>
      <c r="AH141" s="192"/>
      <c r="AI141" s="192"/>
      <c r="AJ141" s="192"/>
      <c r="AK141" s="192"/>
    </row>
    <row r="142" spans="1:37" x14ac:dyDescent="0.25">
      <c r="B142" s="193">
        <v>75</v>
      </c>
      <c r="C142" s="299">
        <v>0</v>
      </c>
      <c r="D142" s="299">
        <v>79612</v>
      </c>
      <c r="E142" s="193"/>
      <c r="F142" s="193"/>
      <c r="G142" s="192"/>
      <c r="H142" s="192"/>
      <c r="I142" s="192"/>
      <c r="J142" s="192"/>
      <c r="K142" s="192"/>
      <c r="L142" s="192"/>
      <c r="M142" s="192"/>
      <c r="O142" s="193">
        <v>97</v>
      </c>
      <c r="P142" s="229">
        <v>197183</v>
      </c>
      <c r="AB142" s="193" t="s">
        <v>335</v>
      </c>
      <c r="AC142" s="193">
        <v>1</v>
      </c>
      <c r="AD142" s="193">
        <v>2</v>
      </c>
      <c r="AE142" s="193">
        <v>1</v>
      </c>
      <c r="AF142" s="193">
        <v>1</v>
      </c>
      <c r="AG142" s="193">
        <v>2</v>
      </c>
      <c r="AH142" s="192"/>
      <c r="AI142" s="192"/>
      <c r="AJ142" s="192"/>
      <c r="AK142" s="192"/>
    </row>
    <row r="143" spans="1:37" x14ac:dyDescent="0.25">
      <c r="B143" s="193">
        <v>100</v>
      </c>
      <c r="C143" s="299">
        <v>0</v>
      </c>
      <c r="D143" s="299">
        <v>79565</v>
      </c>
      <c r="E143" s="193"/>
      <c r="F143" s="193"/>
      <c r="G143" s="192"/>
      <c r="H143" s="192"/>
      <c r="I143" s="192"/>
      <c r="J143" s="192"/>
      <c r="K143" s="192"/>
      <c r="L143" s="192"/>
      <c r="M143" s="192"/>
      <c r="O143" s="193">
        <v>98</v>
      </c>
      <c r="P143" s="229">
        <v>2130040</v>
      </c>
      <c r="AB143" s="193" t="s">
        <v>336</v>
      </c>
      <c r="AC143" s="193">
        <v>1</v>
      </c>
      <c r="AD143" s="193">
        <v>1</v>
      </c>
      <c r="AE143" s="193">
        <v>1</v>
      </c>
      <c r="AF143" s="193">
        <v>2</v>
      </c>
      <c r="AG143" s="193">
        <v>3</v>
      </c>
      <c r="AH143" s="192"/>
      <c r="AI143" s="192"/>
      <c r="AJ143" s="192"/>
      <c r="AK143" s="192"/>
    </row>
    <row r="144" spans="1:37" x14ac:dyDescent="0.25">
      <c r="B144" s="193">
        <v>150</v>
      </c>
      <c r="C144" s="193">
        <v>0</v>
      </c>
      <c r="D144" s="193">
        <v>36</v>
      </c>
      <c r="E144" s="193"/>
      <c r="F144" s="193"/>
      <c r="G144" s="192"/>
      <c r="H144" s="192"/>
      <c r="I144" s="192"/>
      <c r="J144" s="192"/>
      <c r="K144" s="192"/>
      <c r="L144" s="192"/>
      <c r="M144" s="192"/>
      <c r="O144" s="193">
        <v>99</v>
      </c>
      <c r="P144" s="229">
        <v>136207</v>
      </c>
      <c r="AB144" s="193" t="s">
        <v>337</v>
      </c>
      <c r="AC144" s="193">
        <v>3</v>
      </c>
      <c r="AD144" s="193">
        <v>2</v>
      </c>
      <c r="AE144" s="193">
        <v>2</v>
      </c>
      <c r="AF144" s="193">
        <v>3</v>
      </c>
      <c r="AG144" s="193">
        <v>3</v>
      </c>
      <c r="AH144" s="192"/>
      <c r="AI144" s="192"/>
      <c r="AJ144" s="192"/>
      <c r="AK144" s="192"/>
    </row>
    <row r="145" spans="2:37" x14ac:dyDescent="0.25">
      <c r="B145" s="193">
        <v>225</v>
      </c>
      <c r="C145" s="299">
        <v>0</v>
      </c>
      <c r="D145" s="193">
        <v>39</v>
      </c>
      <c r="E145" s="193"/>
      <c r="F145" s="193"/>
      <c r="G145" s="192"/>
      <c r="H145" s="192"/>
      <c r="I145" s="192"/>
      <c r="J145" s="192"/>
      <c r="K145" s="192"/>
      <c r="L145" s="192"/>
      <c r="M145" s="192"/>
      <c r="O145" s="193">
        <v>100</v>
      </c>
      <c r="P145" s="229">
        <v>13110602</v>
      </c>
      <c r="AB145" s="193" t="s">
        <v>338</v>
      </c>
      <c r="AC145" s="193">
        <v>8</v>
      </c>
      <c r="AD145" s="193">
        <v>8</v>
      </c>
      <c r="AE145" s="193">
        <v>3</v>
      </c>
      <c r="AF145" s="193">
        <v>7</v>
      </c>
      <c r="AG145" s="193">
        <v>5</v>
      </c>
      <c r="AH145" s="192"/>
      <c r="AI145" s="192"/>
      <c r="AJ145" s="192"/>
      <c r="AK145" s="192"/>
    </row>
    <row r="146" spans="2:37" x14ac:dyDescent="0.25">
      <c r="B146" s="193">
        <v>300</v>
      </c>
      <c r="C146" s="299">
        <v>0</v>
      </c>
      <c r="D146" s="193">
        <v>42</v>
      </c>
      <c r="E146" s="193"/>
      <c r="F146" s="193"/>
      <c r="G146" s="192"/>
      <c r="H146" s="192"/>
      <c r="I146" s="192"/>
      <c r="J146" s="192"/>
      <c r="K146" s="192"/>
      <c r="L146" s="192"/>
      <c r="M146" s="192"/>
      <c r="O146" s="193">
        <v>101</v>
      </c>
      <c r="P146" s="229">
        <v>212883</v>
      </c>
      <c r="AB146" s="193" t="s">
        <v>339</v>
      </c>
      <c r="AC146" s="193">
        <v>7</v>
      </c>
      <c r="AD146" s="193">
        <v>10</v>
      </c>
      <c r="AE146" s="193">
        <v>4</v>
      </c>
      <c r="AF146" s="193">
        <v>11</v>
      </c>
      <c r="AG146" s="193">
        <v>11</v>
      </c>
      <c r="AH146" s="192"/>
      <c r="AI146" s="192"/>
      <c r="AJ146" s="192"/>
      <c r="AK146" s="192"/>
    </row>
    <row r="147" spans="2:37" x14ac:dyDescent="0.25">
      <c r="B147" s="193">
        <v>450</v>
      </c>
      <c r="C147" s="299">
        <v>0</v>
      </c>
      <c r="D147" s="193">
        <v>5</v>
      </c>
      <c r="E147" s="193"/>
      <c r="F147" s="193"/>
      <c r="G147" s="192"/>
      <c r="H147" s="192"/>
      <c r="I147" s="192"/>
      <c r="J147" s="192"/>
      <c r="K147" s="192"/>
      <c r="L147" s="192"/>
      <c r="M147" s="192"/>
      <c r="O147" s="193">
        <v>102</v>
      </c>
      <c r="P147" s="229">
        <v>1913402</v>
      </c>
      <c r="AB147" s="193" t="s">
        <v>340</v>
      </c>
      <c r="AC147" s="193">
        <v>7</v>
      </c>
      <c r="AD147" s="193">
        <v>9</v>
      </c>
      <c r="AE147" s="193">
        <v>6</v>
      </c>
      <c r="AF147" s="193">
        <v>15</v>
      </c>
      <c r="AG147" s="193">
        <v>14</v>
      </c>
      <c r="AH147" s="192"/>
      <c r="AI147" s="192"/>
      <c r="AJ147" s="192"/>
      <c r="AK147" s="192"/>
    </row>
    <row r="148" spans="2:37" x14ac:dyDescent="0.25">
      <c r="B148" s="193">
        <v>675</v>
      </c>
      <c r="C148" s="299">
        <v>0</v>
      </c>
      <c r="D148" s="193">
        <v>7</v>
      </c>
      <c r="E148" s="193"/>
      <c r="F148" s="193"/>
      <c r="G148" s="192"/>
      <c r="H148" s="192"/>
      <c r="I148" s="192"/>
      <c r="J148" s="192"/>
      <c r="K148" s="192"/>
      <c r="L148" s="192"/>
      <c r="M148" s="192"/>
      <c r="O148" s="193">
        <v>103</v>
      </c>
      <c r="P148" s="229">
        <v>79344</v>
      </c>
      <c r="AB148" s="193" t="s">
        <v>341</v>
      </c>
      <c r="AC148" s="193">
        <v>20</v>
      </c>
      <c r="AD148" s="193">
        <v>14</v>
      </c>
      <c r="AE148" s="193">
        <v>10</v>
      </c>
      <c r="AF148" s="193">
        <v>21</v>
      </c>
      <c r="AG148" s="193">
        <v>16</v>
      </c>
      <c r="AH148" s="192"/>
      <c r="AI148" s="192"/>
      <c r="AJ148" s="192"/>
      <c r="AK148" s="192"/>
    </row>
    <row r="149" spans="2:37" x14ac:dyDescent="0.25">
      <c r="B149" s="193">
        <v>900</v>
      </c>
      <c r="C149" s="299">
        <v>0</v>
      </c>
      <c r="D149" s="193">
        <v>3</v>
      </c>
      <c r="E149" s="193"/>
      <c r="F149" s="193"/>
      <c r="G149" s="192"/>
      <c r="H149" s="192"/>
      <c r="I149" s="192"/>
      <c r="J149" s="192"/>
      <c r="K149" s="192"/>
      <c r="L149" s="192"/>
      <c r="M149" s="192"/>
      <c r="O149" s="193">
        <v>104</v>
      </c>
      <c r="P149" s="229">
        <v>5120145</v>
      </c>
      <c r="AB149" s="193" t="s">
        <v>342</v>
      </c>
      <c r="AC149" s="193">
        <v>36</v>
      </c>
      <c r="AD149" s="193">
        <v>30</v>
      </c>
      <c r="AE149" s="193">
        <v>25</v>
      </c>
      <c r="AF149" s="193">
        <v>13</v>
      </c>
      <c r="AG149" s="193">
        <v>15</v>
      </c>
      <c r="AH149" s="192"/>
      <c r="AI149" s="192"/>
      <c r="AJ149" s="192"/>
      <c r="AK149" s="192"/>
    </row>
    <row r="150" spans="2:37" x14ac:dyDescent="0.25">
      <c r="B150" s="193">
        <v>1350</v>
      </c>
      <c r="C150" s="299">
        <v>0</v>
      </c>
      <c r="D150" s="193">
        <v>5</v>
      </c>
      <c r="E150" s="193"/>
      <c r="F150" s="193"/>
      <c r="G150" s="192"/>
      <c r="H150" s="192"/>
      <c r="I150" s="192"/>
      <c r="J150" s="192"/>
      <c r="K150" s="192"/>
      <c r="L150" s="192"/>
      <c r="M150" s="192"/>
      <c r="O150" s="193">
        <v>105</v>
      </c>
      <c r="P150" s="229">
        <v>3079648</v>
      </c>
      <c r="AB150" s="193" t="s">
        <v>343</v>
      </c>
      <c r="AC150" s="193">
        <v>11</v>
      </c>
      <c r="AD150" s="193">
        <v>17</v>
      </c>
      <c r="AE150" s="193">
        <v>40</v>
      </c>
      <c r="AF150" s="193">
        <v>20</v>
      </c>
      <c r="AG150" s="193">
        <v>24</v>
      </c>
      <c r="AH150" s="192"/>
      <c r="AI150" s="192"/>
      <c r="AJ150" s="192"/>
      <c r="AK150" s="192"/>
    </row>
    <row r="151" spans="2:37" x14ac:dyDescent="0.25">
      <c r="B151" s="193">
        <v>2025</v>
      </c>
      <c r="C151" s="299">
        <v>0</v>
      </c>
      <c r="D151" s="193">
        <v>3</v>
      </c>
      <c r="E151" s="193"/>
      <c r="F151" s="193"/>
      <c r="G151" s="192"/>
      <c r="H151" s="192"/>
      <c r="I151" s="192"/>
      <c r="J151" s="192"/>
      <c r="K151" s="192"/>
      <c r="L151" s="192"/>
      <c r="M151" s="192"/>
      <c r="O151" s="193">
        <v>106</v>
      </c>
      <c r="P151" s="229">
        <v>1533872</v>
      </c>
      <c r="AB151" s="193" t="s">
        <v>344</v>
      </c>
      <c r="AC151" s="193">
        <v>1</v>
      </c>
      <c r="AD151" s="193">
        <v>1</v>
      </c>
      <c r="AE151" s="193">
        <v>2</v>
      </c>
      <c r="AF151" s="193">
        <v>2</v>
      </c>
      <c r="AG151" s="193">
        <v>2</v>
      </c>
      <c r="AH151" s="192"/>
      <c r="AI151" s="192"/>
      <c r="AJ151" s="192"/>
      <c r="AK151" s="192"/>
    </row>
    <row r="152" spans="2:37" x14ac:dyDescent="0.25">
      <c r="B152" s="193">
        <v>2700</v>
      </c>
      <c r="C152" s="299">
        <v>0</v>
      </c>
      <c r="D152" s="193">
        <v>2</v>
      </c>
      <c r="E152" s="193"/>
      <c r="F152" s="193"/>
      <c r="G152" s="192"/>
      <c r="H152" s="192"/>
      <c r="I152" s="192"/>
      <c r="J152" s="192"/>
      <c r="K152" s="192"/>
      <c r="L152" s="192"/>
      <c r="M152" s="192"/>
      <c r="O152" s="193">
        <v>107</v>
      </c>
      <c r="P152" s="229">
        <v>525967</v>
      </c>
      <c r="AB152" s="193" t="s">
        <v>345</v>
      </c>
      <c r="AC152" s="193">
        <v>0</v>
      </c>
      <c r="AD152" s="193">
        <v>0</v>
      </c>
      <c r="AE152" s="193">
        <v>0</v>
      </c>
      <c r="AF152" s="193">
        <v>0</v>
      </c>
      <c r="AG152" s="193">
        <v>0</v>
      </c>
      <c r="AH152" s="192"/>
      <c r="AI152" s="192"/>
      <c r="AJ152" s="192"/>
      <c r="AK152" s="192"/>
    </row>
    <row r="153" spans="2:37" x14ac:dyDescent="0.25">
      <c r="B153" s="193">
        <v>3600</v>
      </c>
      <c r="C153" s="299">
        <v>0</v>
      </c>
      <c r="D153" s="193">
        <v>1</v>
      </c>
      <c r="E153" s="193"/>
      <c r="F153" s="193"/>
      <c r="G153" s="192"/>
      <c r="H153" s="192"/>
      <c r="I153" s="192"/>
      <c r="J153" s="192"/>
      <c r="K153" s="192"/>
      <c r="L153" s="192"/>
      <c r="M153" s="192"/>
      <c r="O153" s="193">
        <v>108</v>
      </c>
      <c r="P153" s="229">
        <v>2911656</v>
      </c>
      <c r="AB153" s="192"/>
      <c r="AC153" s="192"/>
      <c r="AD153" s="192"/>
      <c r="AE153" s="192"/>
      <c r="AF153" s="192"/>
      <c r="AG153" s="192"/>
      <c r="AH153" s="192"/>
      <c r="AI153" s="192"/>
      <c r="AJ153" s="192"/>
      <c r="AK153" s="192"/>
    </row>
    <row r="154" spans="2:37" x14ac:dyDescent="0.25">
      <c r="B154" s="193"/>
      <c r="C154" s="299"/>
      <c r="D154" s="193"/>
      <c r="E154" s="193"/>
      <c r="F154" s="193"/>
      <c r="G154" s="192"/>
      <c r="H154" s="192"/>
      <c r="I154" s="192"/>
      <c r="J154" s="192"/>
      <c r="K154" s="192"/>
      <c r="L154" s="192"/>
      <c r="M154" s="192"/>
      <c r="O154" s="193">
        <v>109</v>
      </c>
      <c r="P154" s="229">
        <v>121816</v>
      </c>
      <c r="AB154" s="192" t="s">
        <v>13</v>
      </c>
      <c r="AC154" s="192"/>
      <c r="AD154" s="192"/>
      <c r="AE154" s="192"/>
      <c r="AF154" s="192"/>
      <c r="AG154" s="192"/>
      <c r="AH154" s="192"/>
      <c r="AI154" s="192"/>
      <c r="AJ154" s="192"/>
      <c r="AK154" s="192"/>
    </row>
    <row r="155" spans="2:37" x14ac:dyDescent="0.25">
      <c r="B155" s="193" t="s">
        <v>463</v>
      </c>
      <c r="C155" s="299"/>
      <c r="D155" s="193"/>
      <c r="E155" s="193"/>
      <c r="F155" s="193"/>
      <c r="G155" s="192"/>
      <c r="H155" s="192"/>
      <c r="I155" s="192"/>
      <c r="J155" s="192"/>
      <c r="K155" s="192"/>
      <c r="L155" s="192"/>
      <c r="M155" s="192"/>
      <c r="O155" s="193">
        <v>110</v>
      </c>
      <c r="P155" s="229">
        <v>5384884</v>
      </c>
      <c r="AB155" s="192" t="s">
        <v>649</v>
      </c>
      <c r="AC155" s="192"/>
      <c r="AD155" s="192"/>
      <c r="AE155" s="192"/>
      <c r="AF155" s="192"/>
      <c r="AG155" s="192"/>
      <c r="AH155" s="192"/>
      <c r="AI155" s="192"/>
      <c r="AJ155" s="192"/>
      <c r="AK155" s="192"/>
    </row>
    <row r="156" spans="2:37" x14ac:dyDescent="0.25">
      <c r="B156" s="193" t="s">
        <v>450</v>
      </c>
      <c r="C156" s="299" t="s">
        <v>503</v>
      </c>
      <c r="D156" s="193"/>
      <c r="E156" s="193"/>
      <c r="F156" s="193"/>
      <c r="G156" s="192"/>
      <c r="H156" s="192"/>
      <c r="I156" s="192"/>
      <c r="J156" s="192"/>
      <c r="K156" s="192"/>
      <c r="L156" s="192"/>
      <c r="M156" s="192"/>
      <c r="O156" s="193">
        <v>111</v>
      </c>
      <c r="P156" s="229">
        <v>95616</v>
      </c>
      <c r="AB156" s="192" t="s">
        <v>650</v>
      </c>
      <c r="AC156" s="192"/>
      <c r="AD156" s="192"/>
      <c r="AE156" s="192"/>
      <c r="AF156" s="192"/>
      <c r="AG156" s="192"/>
      <c r="AH156" s="192"/>
      <c r="AI156" s="192"/>
      <c r="AJ156" s="192"/>
      <c r="AK156" s="192"/>
    </row>
    <row r="157" spans="2:37" x14ac:dyDescent="0.25">
      <c r="B157" s="193">
        <v>1</v>
      </c>
      <c r="C157" s="299">
        <v>0</v>
      </c>
      <c r="D157" s="193"/>
      <c r="E157" s="193"/>
      <c r="F157" s="193"/>
      <c r="G157" s="192"/>
      <c r="H157" s="192"/>
      <c r="I157" s="192"/>
      <c r="J157" s="192"/>
      <c r="K157" s="192"/>
      <c r="L157" s="192"/>
      <c r="M157" s="192"/>
      <c r="O157" s="193">
        <v>112</v>
      </c>
      <c r="P157" s="229">
        <v>3697603</v>
      </c>
      <c r="AB157" s="193" t="s">
        <v>332</v>
      </c>
      <c r="AC157" s="193"/>
      <c r="AD157" s="193"/>
      <c r="AE157" s="193"/>
      <c r="AF157" s="193"/>
      <c r="AG157" s="193"/>
      <c r="AH157" s="192"/>
      <c r="AI157" s="192"/>
      <c r="AJ157" s="192"/>
      <c r="AK157" s="192"/>
    </row>
    <row r="158" spans="2:37" x14ac:dyDescent="0.25">
      <c r="B158" s="193">
        <v>2</v>
      </c>
      <c r="C158" s="299">
        <v>0</v>
      </c>
      <c r="D158" s="193"/>
      <c r="E158" s="193"/>
      <c r="F158" s="193"/>
      <c r="G158" s="192"/>
      <c r="H158" s="192"/>
      <c r="I158" s="192"/>
      <c r="J158" s="192"/>
      <c r="K158" s="192"/>
      <c r="L158" s="192"/>
      <c r="M158" s="192"/>
      <c r="O158" s="193">
        <v>113</v>
      </c>
      <c r="P158" s="229">
        <v>106222</v>
      </c>
      <c r="AB158" s="193" t="s">
        <v>333</v>
      </c>
      <c r="AC158" s="193">
        <v>1</v>
      </c>
      <c r="AD158" s="193">
        <v>3</v>
      </c>
      <c r="AE158" s="193">
        <v>2</v>
      </c>
      <c r="AF158" s="193">
        <v>1</v>
      </c>
      <c r="AG158" s="193">
        <v>2</v>
      </c>
      <c r="AH158" s="192"/>
      <c r="AI158" s="192"/>
      <c r="AJ158" s="192"/>
      <c r="AK158" s="192"/>
    </row>
    <row r="159" spans="2:37" x14ac:dyDescent="0.25">
      <c r="B159" s="193">
        <v>3</v>
      </c>
      <c r="C159" s="299">
        <v>0</v>
      </c>
      <c r="D159" s="193"/>
      <c r="E159" s="193"/>
      <c r="F159" s="193"/>
      <c r="G159" s="192"/>
      <c r="H159" s="192"/>
      <c r="I159" s="192"/>
      <c r="J159" s="192"/>
      <c r="K159" s="192"/>
      <c r="L159" s="192"/>
      <c r="M159" s="192"/>
      <c r="O159" s="193">
        <v>114</v>
      </c>
      <c r="P159" s="229">
        <v>1567528</v>
      </c>
      <c r="AB159" s="193" t="s">
        <v>334</v>
      </c>
      <c r="AC159" s="193">
        <v>1</v>
      </c>
      <c r="AD159" s="193">
        <v>3</v>
      </c>
      <c r="AE159" s="193">
        <v>1</v>
      </c>
      <c r="AF159" s="193">
        <v>2</v>
      </c>
      <c r="AG159" s="193">
        <v>4</v>
      </c>
      <c r="AH159" s="192"/>
      <c r="AI159" s="192"/>
      <c r="AJ159" s="192"/>
      <c r="AK159" s="192"/>
    </row>
    <row r="160" spans="2:37" x14ac:dyDescent="0.25">
      <c r="B160" s="193">
        <v>4</v>
      </c>
      <c r="C160" s="299">
        <v>3859</v>
      </c>
      <c r="D160" s="193"/>
      <c r="E160" s="193"/>
      <c r="F160" s="193"/>
      <c r="G160" s="192"/>
      <c r="H160" s="192"/>
      <c r="I160" s="192"/>
      <c r="J160" s="192"/>
      <c r="K160" s="192"/>
      <c r="L160" s="192"/>
      <c r="M160" s="192"/>
      <c r="O160" s="193">
        <v>115</v>
      </c>
      <c r="P160" s="229">
        <v>4056828</v>
      </c>
      <c r="AB160" s="193" t="s">
        <v>335</v>
      </c>
      <c r="AC160" s="193">
        <v>1</v>
      </c>
      <c r="AD160" s="193">
        <v>3</v>
      </c>
      <c r="AE160" s="193">
        <v>1</v>
      </c>
      <c r="AF160" s="193">
        <v>1</v>
      </c>
      <c r="AG160" s="193">
        <v>3</v>
      </c>
      <c r="AH160" s="192"/>
      <c r="AI160" s="192"/>
      <c r="AJ160" s="192"/>
      <c r="AK160" s="192"/>
    </row>
    <row r="161" spans="2:37" x14ac:dyDescent="0.25">
      <c r="B161" s="193">
        <v>5</v>
      </c>
      <c r="C161" s="299">
        <v>11851</v>
      </c>
      <c r="D161" s="193"/>
      <c r="E161" s="193"/>
      <c r="F161" s="193"/>
      <c r="G161" s="192"/>
      <c r="H161" s="192"/>
      <c r="I161" s="192"/>
      <c r="J161" s="192"/>
      <c r="K161" s="192"/>
      <c r="L161" s="192"/>
      <c r="M161" s="192"/>
      <c r="O161" s="193">
        <v>116</v>
      </c>
      <c r="P161" s="229">
        <v>2144168</v>
      </c>
      <c r="AB161" s="193" t="s">
        <v>336</v>
      </c>
      <c r="AC161" s="193">
        <v>6</v>
      </c>
      <c r="AD161" s="193">
        <v>1</v>
      </c>
      <c r="AE161" s="193">
        <v>1</v>
      </c>
      <c r="AF161" s="193">
        <v>3</v>
      </c>
      <c r="AG161" s="193">
        <v>6</v>
      </c>
      <c r="AH161" s="192"/>
      <c r="AI161" s="192"/>
      <c r="AJ161" s="192"/>
      <c r="AK161" s="192"/>
    </row>
    <row r="162" spans="2:37" x14ac:dyDescent="0.25">
      <c r="B162" s="193">
        <v>6</v>
      </c>
      <c r="C162" s="299">
        <v>23708</v>
      </c>
      <c r="D162" s="193"/>
      <c r="E162" s="193"/>
      <c r="F162" s="193"/>
      <c r="G162" s="192"/>
      <c r="H162" s="192"/>
      <c r="I162" s="192"/>
      <c r="J162" s="192"/>
      <c r="K162" s="192"/>
      <c r="L162" s="192"/>
      <c r="M162" s="192"/>
      <c r="O162" s="193">
        <v>117</v>
      </c>
      <c r="P162" s="229">
        <v>112993</v>
      </c>
      <c r="AB162" s="193" t="s">
        <v>337</v>
      </c>
      <c r="AC162" s="193">
        <v>2</v>
      </c>
      <c r="AD162" s="193">
        <v>1</v>
      </c>
      <c r="AE162" s="193">
        <v>4</v>
      </c>
      <c r="AF162" s="193">
        <v>4</v>
      </c>
      <c r="AG162" s="193">
        <v>3</v>
      </c>
      <c r="AH162" s="192"/>
      <c r="AI162" s="192"/>
      <c r="AJ162" s="192"/>
      <c r="AK162" s="192"/>
    </row>
    <row r="163" spans="2:37" x14ac:dyDescent="0.25">
      <c r="B163" s="193">
        <v>7</v>
      </c>
      <c r="C163" s="299">
        <v>39251</v>
      </c>
      <c r="D163" s="193"/>
      <c r="E163" s="193"/>
      <c r="F163" s="193"/>
      <c r="G163" s="192"/>
      <c r="H163" s="192"/>
      <c r="I163" s="192"/>
      <c r="J163" s="192"/>
      <c r="K163" s="192"/>
      <c r="L163" s="192"/>
      <c r="M163" s="192"/>
      <c r="O163" s="193">
        <v>118</v>
      </c>
      <c r="P163" s="229">
        <v>483290</v>
      </c>
      <c r="AB163" s="193" t="s">
        <v>338</v>
      </c>
      <c r="AC163" s="193">
        <v>7</v>
      </c>
      <c r="AD163" s="193">
        <v>6</v>
      </c>
      <c r="AE163" s="193">
        <v>1</v>
      </c>
      <c r="AF163" s="193">
        <v>19</v>
      </c>
      <c r="AG163" s="193">
        <v>7</v>
      </c>
      <c r="AH163" s="192"/>
      <c r="AI163" s="192"/>
      <c r="AJ163" s="192"/>
      <c r="AK163" s="192"/>
    </row>
    <row r="164" spans="2:37" x14ac:dyDescent="0.25">
      <c r="B164" s="193">
        <v>8</v>
      </c>
      <c r="C164" s="299">
        <v>58795</v>
      </c>
      <c r="D164" s="193"/>
      <c r="E164" s="193"/>
      <c r="F164" s="193"/>
      <c r="G164" s="192"/>
      <c r="H164" s="192"/>
      <c r="I164" s="192"/>
      <c r="J164" s="192"/>
      <c r="K164" s="192"/>
      <c r="L164" s="192"/>
      <c r="M164" s="192"/>
      <c r="O164" s="193">
        <v>119</v>
      </c>
      <c r="P164" s="229">
        <v>601546</v>
      </c>
      <c r="AB164" s="193" t="s">
        <v>339</v>
      </c>
      <c r="AC164" s="193">
        <v>5</v>
      </c>
      <c r="AD164" s="193">
        <v>10</v>
      </c>
      <c r="AE164" s="193">
        <v>4</v>
      </c>
      <c r="AF164" s="193">
        <v>14</v>
      </c>
      <c r="AG164" s="193">
        <v>12</v>
      </c>
      <c r="AH164" s="192"/>
      <c r="AI164" s="192"/>
      <c r="AJ164" s="192"/>
      <c r="AK164" s="192"/>
    </row>
    <row r="165" spans="2:37" x14ac:dyDescent="0.25">
      <c r="B165" s="193">
        <v>9</v>
      </c>
      <c r="C165" s="299">
        <v>82027</v>
      </c>
      <c r="D165" s="193"/>
      <c r="E165" s="193"/>
      <c r="F165" s="193"/>
      <c r="G165" s="192"/>
      <c r="H165" s="192"/>
      <c r="I165" s="192"/>
      <c r="J165" s="192"/>
      <c r="K165" s="192"/>
      <c r="L165" s="192"/>
      <c r="M165" s="192"/>
      <c r="O165" s="193">
        <v>120</v>
      </c>
      <c r="P165" s="229">
        <v>10925491</v>
      </c>
      <c r="AB165" s="193" t="s">
        <v>340</v>
      </c>
      <c r="AC165" s="193">
        <v>6</v>
      </c>
      <c r="AD165" s="193">
        <v>8</v>
      </c>
      <c r="AE165" s="193">
        <v>13</v>
      </c>
      <c r="AF165" s="193">
        <v>8</v>
      </c>
      <c r="AG165" s="193">
        <v>23</v>
      </c>
      <c r="AH165" s="192"/>
      <c r="AI165" s="192"/>
      <c r="AJ165" s="192"/>
      <c r="AK165" s="192"/>
    </row>
    <row r="166" spans="2:37" x14ac:dyDescent="0.25">
      <c r="B166" s="193">
        <v>10</v>
      </c>
      <c r="C166" s="299">
        <v>97917</v>
      </c>
      <c r="D166" s="193"/>
      <c r="E166" s="193"/>
      <c r="F166" s="301"/>
      <c r="G166" s="192"/>
      <c r="H166" s="192"/>
      <c r="I166" s="192"/>
      <c r="J166" s="192"/>
      <c r="K166" s="192"/>
      <c r="L166" s="192"/>
      <c r="M166" s="192"/>
      <c r="O166" s="193">
        <v>121</v>
      </c>
      <c r="P166" s="229">
        <v>280964</v>
      </c>
      <c r="AB166" s="193" t="s">
        <v>341</v>
      </c>
      <c r="AC166" s="193">
        <v>19</v>
      </c>
      <c r="AD166" s="193">
        <v>9</v>
      </c>
      <c r="AE166" s="193">
        <v>18</v>
      </c>
      <c r="AF166" s="193">
        <v>18</v>
      </c>
      <c r="AG166" s="193">
        <v>7</v>
      </c>
      <c r="AH166" s="192"/>
      <c r="AI166" s="192"/>
      <c r="AJ166" s="192"/>
      <c r="AK166" s="192"/>
    </row>
    <row r="167" spans="2:37" x14ac:dyDescent="0.25">
      <c r="B167" s="193">
        <v>11</v>
      </c>
      <c r="C167" s="299">
        <v>106079</v>
      </c>
      <c r="D167" s="299"/>
      <c r="E167" s="193"/>
      <c r="F167" s="299"/>
      <c r="G167" s="192"/>
      <c r="H167" s="192"/>
      <c r="I167" s="192"/>
      <c r="J167" s="192"/>
      <c r="K167" s="192"/>
      <c r="L167" s="192"/>
      <c r="M167" s="192"/>
      <c r="O167" s="193">
        <v>122</v>
      </c>
      <c r="P167" s="229">
        <v>990050</v>
      </c>
      <c r="AB167" s="193" t="s">
        <v>342</v>
      </c>
      <c r="AC167" s="193">
        <v>35</v>
      </c>
      <c r="AD167" s="193">
        <v>32</v>
      </c>
      <c r="AE167" s="193">
        <v>36</v>
      </c>
      <c r="AF167" s="193">
        <v>7</v>
      </c>
      <c r="AG167" s="193">
        <v>6</v>
      </c>
      <c r="AH167" s="192"/>
      <c r="AI167" s="192"/>
      <c r="AJ167" s="192"/>
      <c r="AK167" s="192"/>
    </row>
    <row r="168" spans="2:37" x14ac:dyDescent="0.25">
      <c r="B168" s="193">
        <v>12</v>
      </c>
      <c r="C168" s="299">
        <v>105793</v>
      </c>
      <c r="D168" s="299"/>
      <c r="E168" s="193"/>
      <c r="F168" s="302"/>
      <c r="G168" s="192"/>
      <c r="H168" s="192"/>
      <c r="I168" s="192"/>
      <c r="J168" s="192"/>
      <c r="K168" s="192"/>
      <c r="L168" s="192"/>
      <c r="M168" s="192"/>
      <c r="O168" s="193">
        <v>123</v>
      </c>
      <c r="P168" s="229">
        <v>73277</v>
      </c>
      <c r="AB168" s="193" t="s">
        <v>343</v>
      </c>
      <c r="AC168" s="193">
        <v>10</v>
      </c>
      <c r="AD168" s="193">
        <v>17</v>
      </c>
      <c r="AE168" s="193">
        <v>11</v>
      </c>
      <c r="AF168" s="193">
        <v>15</v>
      </c>
      <c r="AG168" s="193">
        <v>19</v>
      </c>
      <c r="AH168" s="192"/>
      <c r="AI168" s="192"/>
      <c r="AJ168" s="192"/>
      <c r="AK168" s="192"/>
    </row>
    <row r="169" spans="2:37" x14ac:dyDescent="0.25">
      <c r="B169" s="193">
        <v>13</v>
      </c>
      <c r="C169" s="299">
        <v>98049</v>
      </c>
      <c r="D169" s="299"/>
      <c r="E169" s="193"/>
      <c r="F169" s="308"/>
      <c r="G169" s="192"/>
      <c r="H169" s="192"/>
      <c r="I169" s="192"/>
      <c r="J169" s="192"/>
      <c r="K169" s="192"/>
      <c r="L169" s="192"/>
      <c r="M169" s="192"/>
      <c r="O169" s="193">
        <v>124</v>
      </c>
      <c r="P169" s="229">
        <v>2800462</v>
      </c>
      <c r="AB169" s="193" t="s">
        <v>344</v>
      </c>
      <c r="AC169" s="193">
        <v>2</v>
      </c>
      <c r="AD169" s="193">
        <v>2</v>
      </c>
      <c r="AE169" s="193">
        <v>2</v>
      </c>
      <c r="AF169" s="193">
        <v>2</v>
      </c>
      <c r="AG169" s="193">
        <v>2</v>
      </c>
      <c r="AH169" s="192"/>
      <c r="AI169" s="192"/>
      <c r="AJ169" s="192"/>
      <c r="AK169" s="192"/>
    </row>
    <row r="170" spans="2:37" x14ac:dyDescent="0.25">
      <c r="B170" s="193">
        <v>14</v>
      </c>
      <c r="C170" s="299">
        <v>82333</v>
      </c>
      <c r="D170" s="299"/>
      <c r="E170" s="193"/>
      <c r="F170" s="308"/>
      <c r="G170" s="192"/>
      <c r="H170" s="192"/>
      <c r="I170" s="192"/>
      <c r="J170" s="192"/>
      <c r="K170" s="192"/>
      <c r="L170" s="192"/>
      <c r="M170" s="192"/>
      <c r="O170" s="193">
        <v>125</v>
      </c>
      <c r="P170" s="229">
        <v>1726055</v>
      </c>
      <c r="AB170" s="193" t="s">
        <v>345</v>
      </c>
      <c r="AC170" s="193">
        <v>2</v>
      </c>
      <c r="AD170" s="193">
        <v>2</v>
      </c>
      <c r="AE170" s="193">
        <v>3</v>
      </c>
      <c r="AF170" s="193">
        <v>3</v>
      </c>
      <c r="AG170" s="193">
        <v>3</v>
      </c>
      <c r="AH170" s="192"/>
      <c r="AI170" s="192"/>
      <c r="AJ170" s="192"/>
      <c r="AK170" s="192"/>
    </row>
    <row r="171" spans="2:37" x14ac:dyDescent="0.25">
      <c r="B171" s="193">
        <v>15</v>
      </c>
      <c r="C171" s="299">
        <v>59159</v>
      </c>
      <c r="D171" s="299"/>
      <c r="E171" s="193"/>
      <c r="F171" s="308"/>
      <c r="G171" s="192"/>
      <c r="H171" s="192"/>
      <c r="I171" s="192"/>
      <c r="J171" s="192"/>
      <c r="K171" s="192"/>
      <c r="L171" s="192"/>
      <c r="M171" s="192"/>
      <c r="O171" s="193">
        <v>126</v>
      </c>
      <c r="P171" s="229">
        <v>504463</v>
      </c>
      <c r="AB171" s="192"/>
      <c r="AC171" s="192"/>
      <c r="AD171" s="192"/>
      <c r="AE171" s="192"/>
      <c r="AF171" s="192"/>
      <c r="AG171" s="192"/>
      <c r="AH171" s="192"/>
      <c r="AI171" s="192"/>
      <c r="AJ171" s="192"/>
      <c r="AK171" s="192"/>
    </row>
    <row r="172" spans="2:37" x14ac:dyDescent="0.25">
      <c r="B172" s="193">
        <v>16</v>
      </c>
      <c r="C172" s="299">
        <v>39442</v>
      </c>
      <c r="D172" s="299"/>
      <c r="E172" s="193"/>
      <c r="F172" s="308"/>
      <c r="G172" s="192"/>
      <c r="H172" s="192"/>
      <c r="I172" s="192"/>
      <c r="J172" s="192"/>
      <c r="K172" s="192"/>
      <c r="L172" s="192"/>
      <c r="M172" s="192"/>
      <c r="O172" s="193">
        <v>127</v>
      </c>
      <c r="P172" s="229">
        <v>103714</v>
      </c>
      <c r="AB172" s="192" t="s">
        <v>651</v>
      </c>
      <c r="AC172" s="192"/>
      <c r="AD172" s="192"/>
      <c r="AE172" s="192"/>
      <c r="AF172" s="192"/>
      <c r="AG172" s="192"/>
      <c r="AH172" s="192"/>
      <c r="AI172" s="192"/>
      <c r="AJ172" s="192"/>
      <c r="AK172" s="192"/>
    </row>
    <row r="173" spans="2:37" x14ac:dyDescent="0.25">
      <c r="B173" s="193">
        <v>17</v>
      </c>
      <c r="C173" s="299">
        <v>23461</v>
      </c>
      <c r="D173" s="299"/>
      <c r="E173" s="193"/>
      <c r="F173" s="308"/>
      <c r="G173" s="192"/>
      <c r="H173" s="192"/>
      <c r="I173" s="192"/>
      <c r="J173" s="192"/>
      <c r="K173" s="192"/>
      <c r="L173" s="192"/>
      <c r="M173" s="192"/>
      <c r="O173" s="193">
        <v>128</v>
      </c>
      <c r="P173" s="229">
        <v>3342464</v>
      </c>
      <c r="AB173" s="192" t="s">
        <v>652</v>
      </c>
      <c r="AC173" s="192"/>
      <c r="AD173" s="192"/>
      <c r="AE173" s="192"/>
      <c r="AF173" s="192"/>
      <c r="AG173" s="192"/>
      <c r="AH173" s="192"/>
      <c r="AI173" s="192"/>
      <c r="AJ173" s="192"/>
      <c r="AK173" s="192"/>
    </row>
    <row r="174" spans="2:37" x14ac:dyDescent="0.25">
      <c r="B174" s="193">
        <v>18</v>
      </c>
      <c r="C174" s="299">
        <v>11855</v>
      </c>
      <c r="D174" s="299"/>
      <c r="E174" s="193"/>
      <c r="F174" s="302"/>
      <c r="G174" s="192"/>
      <c r="H174" s="192"/>
      <c r="I174" s="192"/>
      <c r="J174" s="192"/>
      <c r="K174" s="192"/>
      <c r="L174" s="192"/>
      <c r="M174" s="192"/>
      <c r="O174" s="193">
        <v>129</v>
      </c>
      <c r="P174" s="229">
        <v>89115</v>
      </c>
      <c r="AB174" s="193" t="s">
        <v>187</v>
      </c>
      <c r="AC174" s="193" t="s">
        <v>393</v>
      </c>
      <c r="AD174" s="193" t="s">
        <v>393</v>
      </c>
      <c r="AE174" s="192"/>
      <c r="AF174" s="192"/>
      <c r="AG174" s="192"/>
      <c r="AH174" s="192"/>
      <c r="AI174" s="192"/>
      <c r="AJ174" s="192"/>
      <c r="AK174" s="192"/>
    </row>
    <row r="175" spans="2:37" x14ac:dyDescent="0.25">
      <c r="B175" s="193">
        <v>19</v>
      </c>
      <c r="C175" s="299">
        <v>3930</v>
      </c>
      <c r="D175" s="299"/>
      <c r="E175" s="193"/>
      <c r="F175" s="302"/>
      <c r="G175" s="192"/>
      <c r="H175" s="192"/>
      <c r="I175" s="192"/>
      <c r="J175" s="192"/>
      <c r="K175" s="192"/>
      <c r="L175" s="192"/>
      <c r="M175" s="192"/>
      <c r="O175" s="193">
        <v>130</v>
      </c>
      <c r="P175" s="229">
        <v>3362616</v>
      </c>
      <c r="AB175" s="193">
        <v>20</v>
      </c>
      <c r="AC175" s="193">
        <v>10487654</v>
      </c>
      <c r="AD175" s="193">
        <v>471684</v>
      </c>
      <c r="AE175" s="192"/>
      <c r="AF175" s="192"/>
      <c r="AG175" s="192"/>
      <c r="AH175" s="192"/>
      <c r="AI175" s="192"/>
      <c r="AJ175" s="192"/>
      <c r="AK175" s="192"/>
    </row>
    <row r="176" spans="2:37" x14ac:dyDescent="0.25">
      <c r="B176" s="193"/>
      <c r="C176" s="303"/>
      <c r="D176" s="299"/>
      <c r="E176" s="193"/>
      <c r="F176" s="302"/>
      <c r="G176" s="192"/>
      <c r="H176" s="192"/>
      <c r="I176" s="192"/>
      <c r="J176" s="192"/>
      <c r="K176" s="192"/>
      <c r="L176" s="192"/>
      <c r="M176" s="192"/>
      <c r="O176" s="193">
        <v>131</v>
      </c>
      <c r="P176" s="229">
        <v>65621</v>
      </c>
      <c r="AB176" s="192"/>
      <c r="AC176" s="192"/>
      <c r="AD176" s="192"/>
      <c r="AE176" s="192"/>
      <c r="AF176" s="192"/>
      <c r="AG176" s="192"/>
      <c r="AH176" s="192"/>
      <c r="AI176" s="192"/>
      <c r="AJ176" s="192"/>
      <c r="AK176" s="192"/>
    </row>
    <row r="177" spans="2:37" x14ac:dyDescent="0.25">
      <c r="B177" s="193" t="s">
        <v>461</v>
      </c>
      <c r="C177" s="303"/>
      <c r="D177" s="299"/>
      <c r="E177" s="193"/>
      <c r="F177" s="308"/>
      <c r="G177" s="192"/>
      <c r="H177" s="192"/>
      <c r="I177" s="192"/>
      <c r="J177" s="192"/>
      <c r="K177" s="192"/>
      <c r="L177" s="192"/>
      <c r="M177" s="192"/>
      <c r="O177" s="193">
        <v>132</v>
      </c>
      <c r="P177" s="229">
        <v>77614162</v>
      </c>
      <c r="AB177" s="192" t="s">
        <v>653</v>
      </c>
      <c r="AC177" s="192"/>
      <c r="AD177" s="192"/>
      <c r="AE177" s="192"/>
      <c r="AF177" s="192"/>
      <c r="AG177" s="192"/>
      <c r="AH177" s="192"/>
      <c r="AI177" s="192"/>
      <c r="AJ177" s="192"/>
      <c r="AK177" s="192"/>
    </row>
    <row r="178" spans="2:37" x14ac:dyDescent="0.25">
      <c r="B178" s="193" t="s">
        <v>548</v>
      </c>
      <c r="C178" s="303" t="s">
        <v>50</v>
      </c>
      <c r="D178" s="229" t="s">
        <v>68</v>
      </c>
      <c r="E178" s="193"/>
      <c r="F178" s="302" t="s">
        <v>118</v>
      </c>
      <c r="G178" s="192"/>
      <c r="H178" s="192"/>
      <c r="I178" s="192"/>
      <c r="J178" s="192"/>
      <c r="K178" s="192"/>
      <c r="L178" s="192"/>
      <c r="M178" s="192"/>
      <c r="O178" s="193">
        <v>133</v>
      </c>
      <c r="P178" s="229">
        <v>114545</v>
      </c>
      <c r="AB178" s="193" t="s">
        <v>654</v>
      </c>
      <c r="AC178" s="193" t="s">
        <v>464</v>
      </c>
      <c r="AD178" s="193" t="s">
        <v>465</v>
      </c>
      <c r="AE178" s="193" t="s">
        <v>466</v>
      </c>
      <c r="AF178" s="192"/>
      <c r="AG178" s="192"/>
      <c r="AH178" s="192"/>
      <c r="AI178" s="192"/>
      <c r="AJ178" s="192"/>
      <c r="AK178" s="192"/>
    </row>
    <row r="179" spans="2:37" x14ac:dyDescent="0.25">
      <c r="B179" s="193">
        <v>5</v>
      </c>
      <c r="C179" s="303" t="s">
        <v>333</v>
      </c>
      <c r="D179" s="229">
        <v>2500</v>
      </c>
      <c r="E179" s="193" t="s">
        <v>538</v>
      </c>
      <c r="F179" s="308">
        <v>74626865.670000002</v>
      </c>
      <c r="G179" s="192"/>
      <c r="H179" s="192"/>
      <c r="I179" s="192"/>
      <c r="J179" s="192"/>
      <c r="K179" s="192"/>
      <c r="L179" s="192"/>
      <c r="M179" s="192"/>
      <c r="O179" s="193">
        <v>134</v>
      </c>
      <c r="P179" s="229">
        <v>692999</v>
      </c>
      <c r="AB179" s="193">
        <v>0</v>
      </c>
      <c r="AC179" s="193">
        <v>140939</v>
      </c>
      <c r="AD179" s="193">
        <v>140928</v>
      </c>
      <c r="AE179" s="193">
        <v>141241</v>
      </c>
      <c r="AF179" s="192"/>
      <c r="AG179" s="192"/>
      <c r="AH179" s="192"/>
      <c r="AI179" s="192"/>
      <c r="AJ179" s="192"/>
      <c r="AK179" s="192"/>
    </row>
    <row r="180" spans="2:37" x14ac:dyDescent="0.25">
      <c r="B180" s="193">
        <v>4</v>
      </c>
      <c r="C180" s="303" t="s">
        <v>333</v>
      </c>
      <c r="D180" s="229">
        <v>750</v>
      </c>
      <c r="E180" s="303" t="s">
        <v>538</v>
      </c>
      <c r="F180" s="308">
        <v>856017.80519999994</v>
      </c>
      <c r="G180" s="192"/>
      <c r="H180" s="192"/>
      <c r="I180" s="192"/>
      <c r="J180" s="192"/>
      <c r="K180" s="192"/>
      <c r="L180" s="192"/>
      <c r="M180" s="192"/>
      <c r="O180" s="193">
        <v>135</v>
      </c>
      <c r="P180" s="229">
        <v>1509588</v>
      </c>
      <c r="AB180" s="193">
        <v>1</v>
      </c>
      <c r="AC180" s="193">
        <v>141909</v>
      </c>
      <c r="AD180" s="193">
        <v>141040</v>
      </c>
      <c r="AE180" s="193">
        <v>140797</v>
      </c>
      <c r="AF180" s="192"/>
      <c r="AG180" s="192"/>
      <c r="AH180" s="192"/>
      <c r="AI180" s="192"/>
      <c r="AJ180" s="192"/>
      <c r="AK180" s="192"/>
    </row>
    <row r="181" spans="2:37" x14ac:dyDescent="0.25">
      <c r="B181" s="193">
        <v>3</v>
      </c>
      <c r="C181" s="303" t="s">
        <v>333</v>
      </c>
      <c r="D181" s="229">
        <v>500</v>
      </c>
      <c r="E181" s="303" t="s">
        <v>538</v>
      </c>
      <c r="F181" s="308">
        <v>8663.0414729999993</v>
      </c>
      <c r="G181" s="192"/>
      <c r="H181" s="192"/>
      <c r="I181" s="192"/>
      <c r="J181" s="192"/>
      <c r="K181" s="192"/>
      <c r="L181" s="192"/>
      <c r="M181" s="192"/>
      <c r="O181" s="193">
        <v>136</v>
      </c>
      <c r="P181" s="229">
        <v>32166616</v>
      </c>
      <c r="AB181" s="193">
        <v>2</v>
      </c>
      <c r="AC181" s="193">
        <v>141177</v>
      </c>
      <c r="AD181" s="193">
        <v>141502</v>
      </c>
      <c r="AE181" s="193">
        <v>141356</v>
      </c>
      <c r="AF181" s="192"/>
      <c r="AG181" s="192"/>
      <c r="AH181" s="192"/>
      <c r="AI181" s="192"/>
      <c r="AJ181" s="192"/>
      <c r="AK181" s="192"/>
    </row>
    <row r="182" spans="2:37" x14ac:dyDescent="0.25">
      <c r="B182" s="193">
        <v>5</v>
      </c>
      <c r="C182" s="299" t="s">
        <v>334</v>
      </c>
      <c r="D182" s="229">
        <v>400</v>
      </c>
      <c r="E182" s="304" t="s">
        <v>538</v>
      </c>
      <c r="F182" s="308">
        <v>4108463.4350000001</v>
      </c>
      <c r="G182" s="192"/>
      <c r="H182" s="192"/>
      <c r="I182" s="192"/>
      <c r="J182" s="192"/>
      <c r="K182" s="192"/>
      <c r="L182" s="192"/>
      <c r="M182" s="192"/>
      <c r="O182" s="193">
        <v>137</v>
      </c>
      <c r="P182" s="229">
        <v>195594</v>
      </c>
      <c r="AB182" s="193">
        <v>3</v>
      </c>
      <c r="AC182" s="193">
        <v>141285</v>
      </c>
      <c r="AD182" s="193">
        <v>141551</v>
      </c>
      <c r="AE182" s="193">
        <v>141474</v>
      </c>
      <c r="AF182" s="192"/>
      <c r="AG182" s="192"/>
      <c r="AH182" s="192"/>
      <c r="AI182" s="192"/>
      <c r="AJ182" s="192"/>
      <c r="AK182" s="192"/>
    </row>
    <row r="183" spans="2:37" x14ac:dyDescent="0.25">
      <c r="B183" s="193">
        <v>4</v>
      </c>
      <c r="C183" s="299" t="s">
        <v>334</v>
      </c>
      <c r="D183" s="229">
        <v>200</v>
      </c>
      <c r="E183" s="193" t="s">
        <v>538</v>
      </c>
      <c r="F183" s="308">
        <v>94917.184760000004</v>
      </c>
      <c r="G183" s="192"/>
      <c r="H183" s="192"/>
      <c r="I183" s="192"/>
      <c r="J183" s="192"/>
      <c r="K183" s="192"/>
      <c r="L183" s="192"/>
      <c r="M183" s="192"/>
      <c r="O183" s="193">
        <v>138</v>
      </c>
      <c r="P183" s="229">
        <v>429067</v>
      </c>
      <c r="AB183" s="193">
        <v>4</v>
      </c>
      <c r="AC183" s="193">
        <v>141095</v>
      </c>
      <c r="AD183" s="193">
        <v>140800</v>
      </c>
      <c r="AE183" s="193">
        <v>141020</v>
      </c>
      <c r="AF183" s="192"/>
      <c r="AG183" s="192"/>
      <c r="AH183" s="192"/>
      <c r="AI183" s="192"/>
      <c r="AJ183" s="192"/>
      <c r="AK183" s="192"/>
    </row>
    <row r="184" spans="2:37" x14ac:dyDescent="0.25">
      <c r="B184" s="193"/>
      <c r="C184" s="299"/>
      <c r="D184" s="229"/>
      <c r="E184" s="302"/>
      <c r="F184" s="308"/>
      <c r="G184" s="192"/>
      <c r="H184" s="192"/>
      <c r="I184" s="192"/>
      <c r="J184" s="192"/>
      <c r="K184" s="192"/>
      <c r="L184" s="192"/>
      <c r="M184" s="192"/>
      <c r="O184" s="193">
        <v>139</v>
      </c>
      <c r="P184" s="229">
        <v>78312</v>
      </c>
      <c r="AB184" s="193">
        <v>5</v>
      </c>
      <c r="AC184" s="193">
        <v>141104</v>
      </c>
      <c r="AD184" s="193">
        <v>141688</v>
      </c>
      <c r="AE184" s="193">
        <v>141621</v>
      </c>
      <c r="AF184" s="192"/>
      <c r="AG184" s="192"/>
      <c r="AH184" s="192"/>
      <c r="AI184" s="192"/>
      <c r="AJ184" s="192"/>
      <c r="AK184" s="192"/>
    </row>
    <row r="185" spans="2:37" x14ac:dyDescent="0.25">
      <c r="B185" s="193" t="s">
        <v>462</v>
      </c>
      <c r="C185" s="299"/>
      <c r="D185" s="229"/>
      <c r="E185" s="302"/>
      <c r="F185" s="308"/>
      <c r="G185" s="192"/>
      <c r="H185" s="192"/>
      <c r="I185" s="192"/>
      <c r="J185" s="192"/>
      <c r="K185" s="192"/>
      <c r="L185" s="192"/>
      <c r="M185" s="192"/>
      <c r="O185" s="193">
        <v>140</v>
      </c>
      <c r="P185" s="229">
        <v>5570680</v>
      </c>
      <c r="AB185" s="192"/>
      <c r="AC185" s="192"/>
      <c r="AD185" s="192"/>
      <c r="AE185" s="192"/>
      <c r="AF185" s="192"/>
      <c r="AG185" s="192"/>
      <c r="AH185" s="192"/>
      <c r="AI185" s="192"/>
      <c r="AJ185" s="192"/>
      <c r="AK185" s="192"/>
    </row>
    <row r="186" spans="2:37" x14ac:dyDescent="0.25">
      <c r="B186" s="193" t="s">
        <v>548</v>
      </c>
      <c r="C186" s="299" t="s">
        <v>50</v>
      </c>
      <c r="D186" s="229" t="s">
        <v>68</v>
      </c>
      <c r="E186" s="302"/>
      <c r="F186" s="302" t="s">
        <v>118</v>
      </c>
      <c r="G186" s="192"/>
      <c r="H186" s="192"/>
      <c r="I186" s="192"/>
      <c r="J186" s="192"/>
      <c r="K186" s="192"/>
      <c r="L186" s="192"/>
      <c r="M186" s="192"/>
      <c r="O186" s="193">
        <v>141</v>
      </c>
      <c r="P186" s="229">
        <v>86995</v>
      </c>
      <c r="AB186" s="192" t="s">
        <v>655</v>
      </c>
      <c r="AC186" s="192"/>
      <c r="AD186" s="192"/>
      <c r="AE186" s="192"/>
      <c r="AF186" s="192"/>
      <c r="AG186" s="192"/>
      <c r="AH186" s="192"/>
      <c r="AI186" s="192"/>
      <c r="AJ186" s="192"/>
      <c r="AK186" s="192"/>
    </row>
    <row r="187" spans="2:37" x14ac:dyDescent="0.25">
      <c r="B187" s="193">
        <v>3</v>
      </c>
      <c r="C187" s="299" t="s">
        <v>343</v>
      </c>
      <c r="D187" s="229">
        <v>2</v>
      </c>
      <c r="E187" s="302" t="s">
        <v>539</v>
      </c>
      <c r="F187" s="308">
        <v>2.7781423240000001</v>
      </c>
      <c r="G187" s="192"/>
      <c r="H187" s="192"/>
      <c r="I187" s="192"/>
      <c r="J187" s="192"/>
      <c r="K187" s="192"/>
      <c r="L187" s="192"/>
      <c r="M187" s="192"/>
      <c r="O187" s="193">
        <v>142</v>
      </c>
      <c r="P187" s="229">
        <v>656702</v>
      </c>
      <c r="AB187" s="193" t="s">
        <v>656</v>
      </c>
      <c r="AC187" s="193">
        <v>6</v>
      </c>
      <c r="AD187" s="192"/>
      <c r="AE187" s="192"/>
      <c r="AF187" s="192"/>
      <c r="AG187" s="192"/>
      <c r="AH187" s="192"/>
      <c r="AI187" s="192"/>
      <c r="AJ187" s="192"/>
      <c r="AK187" s="192"/>
    </row>
    <row r="188" spans="2:37" x14ac:dyDescent="0.25">
      <c r="B188" s="193">
        <v>3</v>
      </c>
      <c r="C188" s="299" t="s">
        <v>342</v>
      </c>
      <c r="D188" s="229">
        <v>4</v>
      </c>
      <c r="E188" s="302" t="s">
        <v>539</v>
      </c>
      <c r="F188" s="308">
        <v>0.68315094359999995</v>
      </c>
      <c r="G188" s="192"/>
      <c r="H188" s="192"/>
      <c r="I188" s="192"/>
      <c r="J188" s="192"/>
      <c r="K188" s="192"/>
      <c r="L188" s="192"/>
      <c r="M188" s="192"/>
      <c r="O188" s="193">
        <v>143</v>
      </c>
      <c r="P188" s="229">
        <v>62935</v>
      </c>
      <c r="AB188" s="193" t="s">
        <v>656</v>
      </c>
      <c r="AC188" s="193">
        <v>5</v>
      </c>
      <c r="AD188" s="192"/>
      <c r="AE188" s="192"/>
      <c r="AF188" s="192"/>
      <c r="AG188" s="192"/>
      <c r="AH188" s="192"/>
      <c r="AI188" s="192"/>
      <c r="AJ188" s="192"/>
      <c r="AK188" s="192"/>
    </row>
    <row r="189" spans="2:37" x14ac:dyDescent="0.25">
      <c r="B189" s="193">
        <v>3</v>
      </c>
      <c r="C189" s="330" t="s">
        <v>341</v>
      </c>
      <c r="D189" s="229">
        <v>5</v>
      </c>
      <c r="E189" s="193" t="s">
        <v>539</v>
      </c>
      <c r="F189" s="308">
        <v>6.3796252530000004</v>
      </c>
      <c r="G189" s="192"/>
      <c r="H189" s="192"/>
      <c r="I189" s="192"/>
      <c r="J189" s="192"/>
      <c r="K189" s="192"/>
      <c r="L189" s="192"/>
      <c r="M189" s="192"/>
      <c r="O189" s="193">
        <v>144</v>
      </c>
      <c r="P189" s="229">
        <v>3015353</v>
      </c>
      <c r="AB189" s="193" t="s">
        <v>656</v>
      </c>
      <c r="AC189" s="193">
        <v>2</v>
      </c>
      <c r="AD189" s="192"/>
      <c r="AE189" s="192"/>
      <c r="AF189" s="192"/>
      <c r="AG189" s="192"/>
      <c r="AH189" s="192"/>
      <c r="AI189" s="192"/>
      <c r="AJ189" s="192"/>
      <c r="AK189" s="192"/>
    </row>
    <row r="190" spans="2:37" x14ac:dyDescent="0.25">
      <c r="B190" s="193">
        <v>3</v>
      </c>
      <c r="C190" s="330" t="s">
        <v>340</v>
      </c>
      <c r="D190" s="229">
        <v>5</v>
      </c>
      <c r="E190" s="193" t="s">
        <v>539</v>
      </c>
      <c r="F190" s="308">
        <v>37.453054330000001</v>
      </c>
      <c r="G190" s="192"/>
      <c r="H190" s="192"/>
      <c r="I190" s="192"/>
      <c r="J190" s="192"/>
      <c r="K190" s="192"/>
      <c r="L190" s="192"/>
      <c r="M190" s="192"/>
      <c r="O190" s="193">
        <v>145</v>
      </c>
      <c r="P190" s="229">
        <v>613399</v>
      </c>
      <c r="AB190" s="193" t="s">
        <v>656</v>
      </c>
      <c r="AC190" s="193">
        <v>1</v>
      </c>
      <c r="AD190" s="192"/>
      <c r="AE190" s="192"/>
      <c r="AF190" s="192"/>
      <c r="AG190" s="192"/>
      <c r="AH190" s="192"/>
      <c r="AI190" s="192"/>
      <c r="AJ190" s="192"/>
      <c r="AK190" s="192"/>
    </row>
    <row r="191" spans="2:37" x14ac:dyDescent="0.25">
      <c r="B191" s="193">
        <v>3</v>
      </c>
      <c r="C191" s="330" t="s">
        <v>339</v>
      </c>
      <c r="D191" s="229">
        <v>7</v>
      </c>
      <c r="E191" s="193" t="s">
        <v>539</v>
      </c>
      <c r="F191" s="308">
        <v>44.345176879999997</v>
      </c>
      <c r="G191" s="192"/>
      <c r="H191" s="192"/>
      <c r="I191" s="192"/>
      <c r="J191" s="192"/>
      <c r="K191" s="192"/>
      <c r="L191" s="192"/>
      <c r="M191" s="192"/>
      <c r="O191" s="193">
        <v>146</v>
      </c>
      <c r="P191" s="229">
        <v>408038</v>
      </c>
      <c r="AB191" s="193" t="s">
        <v>656</v>
      </c>
      <c r="AC191" s="193">
        <v>0</v>
      </c>
      <c r="AD191" s="192"/>
      <c r="AE191" s="192"/>
      <c r="AF191" s="192"/>
      <c r="AG191" s="192"/>
      <c r="AH191" s="192"/>
      <c r="AI191" s="192"/>
      <c r="AJ191" s="192"/>
      <c r="AK191" s="192"/>
    </row>
    <row r="192" spans="2:37" x14ac:dyDescent="0.25">
      <c r="B192" s="311"/>
      <c r="C192" s="330"/>
      <c r="D192" s="305"/>
      <c r="E192" s="193"/>
      <c r="F192" s="193"/>
      <c r="G192" s="192"/>
      <c r="H192" s="192"/>
      <c r="I192" s="192"/>
      <c r="J192" s="192"/>
      <c r="K192" s="192"/>
      <c r="L192" s="192"/>
      <c r="M192" s="192"/>
      <c r="O192" s="193">
        <v>147</v>
      </c>
      <c r="P192" s="229">
        <v>87349</v>
      </c>
      <c r="AB192" s="192"/>
      <c r="AC192" s="192"/>
      <c r="AD192" s="192"/>
      <c r="AE192" s="192"/>
      <c r="AF192" s="192"/>
      <c r="AG192" s="192"/>
      <c r="AH192" s="192"/>
      <c r="AI192" s="192"/>
      <c r="AJ192" s="192"/>
      <c r="AK192" s="192"/>
    </row>
    <row r="193" spans="2:37" x14ac:dyDescent="0.25">
      <c r="B193" s="311" t="s">
        <v>573</v>
      </c>
      <c r="C193" s="299"/>
      <c r="D193" s="305"/>
      <c r="E193" s="193"/>
      <c r="F193" s="193"/>
      <c r="G193" s="192"/>
      <c r="H193" s="192"/>
      <c r="I193" s="192"/>
      <c r="J193" s="192"/>
      <c r="K193" s="192"/>
      <c r="L193" s="192"/>
      <c r="M193" s="192"/>
      <c r="O193" s="193">
        <v>148</v>
      </c>
      <c r="P193" s="229">
        <v>4830847</v>
      </c>
      <c r="AB193" s="192" t="s">
        <v>657</v>
      </c>
      <c r="AC193" s="192"/>
      <c r="AD193" s="192"/>
      <c r="AE193" s="192"/>
      <c r="AF193" s="192"/>
      <c r="AG193" s="192"/>
      <c r="AH193" s="192"/>
      <c r="AI193" s="192"/>
      <c r="AJ193" s="192"/>
      <c r="AK193" s="192"/>
    </row>
    <row r="194" spans="2:37" x14ac:dyDescent="0.25">
      <c r="B194" s="311"/>
      <c r="C194" s="299"/>
      <c r="D194" s="305"/>
      <c r="E194" s="193"/>
      <c r="F194" s="193"/>
      <c r="G194" s="192"/>
      <c r="H194" s="192"/>
      <c r="I194" s="192"/>
      <c r="J194" s="192"/>
      <c r="K194" s="192"/>
      <c r="L194" s="192"/>
      <c r="M194" s="192"/>
      <c r="O194" s="193">
        <v>149</v>
      </c>
      <c r="P194" s="229">
        <v>108929</v>
      </c>
      <c r="AB194" s="193" t="s">
        <v>658</v>
      </c>
      <c r="AC194" s="193">
        <v>52</v>
      </c>
      <c r="AD194" s="192"/>
      <c r="AE194" s="192"/>
      <c r="AF194" s="192"/>
      <c r="AG194" s="192"/>
      <c r="AH194" s="192"/>
      <c r="AI194" s="192"/>
      <c r="AJ194" s="192"/>
      <c r="AK194" s="192"/>
    </row>
    <row r="195" spans="2:37" x14ac:dyDescent="0.25">
      <c r="B195" s="311"/>
      <c r="C195" s="299"/>
      <c r="D195" s="305"/>
      <c r="E195" s="193"/>
      <c r="F195" s="193"/>
      <c r="G195" s="192"/>
      <c r="H195" s="192"/>
      <c r="I195" s="192"/>
      <c r="J195" s="192"/>
      <c r="K195" s="192"/>
      <c r="L195" s="192"/>
      <c r="M195" s="192"/>
      <c r="O195" s="193">
        <v>150</v>
      </c>
      <c r="P195" s="229">
        <v>2751953</v>
      </c>
      <c r="AB195" s="193" t="s">
        <v>658</v>
      </c>
      <c r="AC195" s="193">
        <v>47</v>
      </c>
      <c r="AD195" s="192"/>
      <c r="AE195" s="192"/>
      <c r="AF195" s="192"/>
      <c r="AG195" s="192"/>
      <c r="AH195" s="192"/>
      <c r="AI195" s="192"/>
      <c r="AJ195" s="192"/>
      <c r="AK195" s="192"/>
    </row>
    <row r="196" spans="2:37" x14ac:dyDescent="0.25">
      <c r="B196" s="311" t="s">
        <v>585</v>
      </c>
      <c r="C196" s="299">
        <v>80</v>
      </c>
      <c r="D196" s="305"/>
      <c r="E196" s="193"/>
      <c r="F196" s="193"/>
      <c r="G196" s="192"/>
      <c r="H196" s="192"/>
      <c r="I196" s="192"/>
      <c r="J196" s="192"/>
      <c r="K196" s="192"/>
      <c r="L196" s="192"/>
      <c r="M196" s="192"/>
      <c r="O196" s="193">
        <v>151</v>
      </c>
      <c r="P196" s="229">
        <v>85957</v>
      </c>
      <c r="AB196" s="193" t="s">
        <v>658</v>
      </c>
      <c r="AC196" s="193">
        <v>42</v>
      </c>
      <c r="AD196" s="192"/>
      <c r="AE196" s="192"/>
      <c r="AF196" s="192"/>
      <c r="AG196" s="192"/>
      <c r="AH196" s="192"/>
      <c r="AI196" s="192"/>
      <c r="AJ196" s="192"/>
      <c r="AK196" s="192"/>
    </row>
    <row r="197" spans="2:37" x14ac:dyDescent="0.25">
      <c r="B197" s="311"/>
      <c r="C197" s="299"/>
      <c r="D197" s="305"/>
      <c r="E197" s="193"/>
      <c r="F197" s="193"/>
      <c r="G197" s="192"/>
      <c r="H197" s="192"/>
      <c r="I197" s="192"/>
      <c r="J197" s="192"/>
      <c r="K197" s="192"/>
      <c r="L197" s="192"/>
      <c r="M197" s="192"/>
      <c r="O197" s="193">
        <v>152</v>
      </c>
      <c r="P197" s="229">
        <v>1990601</v>
      </c>
      <c r="AB197" s="193" t="s">
        <v>658</v>
      </c>
      <c r="AC197" s="193">
        <v>37</v>
      </c>
      <c r="AD197" s="192"/>
      <c r="AE197" s="192"/>
      <c r="AF197" s="192"/>
      <c r="AG197" s="192"/>
      <c r="AH197" s="192"/>
      <c r="AI197" s="192"/>
      <c r="AJ197" s="192"/>
      <c r="AK197" s="192"/>
    </row>
    <row r="198" spans="2:37" x14ac:dyDescent="0.25">
      <c r="B198" s="193" t="s">
        <v>568</v>
      </c>
      <c r="C198" s="299">
        <v>10000000000</v>
      </c>
      <c r="D198" s="306"/>
      <c r="E198" s="193"/>
      <c r="F198" s="193"/>
      <c r="G198" s="192"/>
      <c r="H198" s="192"/>
      <c r="I198" s="192"/>
      <c r="J198" s="192"/>
      <c r="K198" s="192"/>
      <c r="L198" s="192"/>
      <c r="M198" s="192"/>
      <c r="O198" s="193">
        <v>153</v>
      </c>
      <c r="P198" s="229">
        <v>64524</v>
      </c>
      <c r="AB198" s="193" t="s">
        <v>658</v>
      </c>
      <c r="AC198" s="193">
        <v>32</v>
      </c>
      <c r="AD198" s="192"/>
      <c r="AE198" s="192"/>
      <c r="AF198" s="192"/>
      <c r="AG198" s="192"/>
      <c r="AH198" s="192"/>
      <c r="AI198" s="192"/>
      <c r="AJ198" s="192"/>
      <c r="AK198" s="192"/>
    </row>
    <row r="199" spans="2:37" x14ac:dyDescent="0.25">
      <c r="B199" s="193"/>
      <c r="C199" s="299"/>
      <c r="D199" s="306"/>
      <c r="E199" s="193"/>
      <c r="F199" s="193"/>
      <c r="G199" s="192"/>
      <c r="H199" s="192"/>
      <c r="I199" s="192"/>
      <c r="J199" s="192"/>
      <c r="K199" s="192"/>
      <c r="L199" s="192"/>
      <c r="M199" s="192"/>
      <c r="O199" s="193">
        <v>154</v>
      </c>
      <c r="P199" s="229">
        <v>803721</v>
      </c>
      <c r="AB199" s="192"/>
      <c r="AC199" s="192"/>
      <c r="AD199" s="192"/>
      <c r="AE199" s="192"/>
      <c r="AF199" s="192"/>
      <c r="AG199" s="192"/>
      <c r="AH199" s="192"/>
      <c r="AI199" s="192"/>
      <c r="AJ199" s="192"/>
      <c r="AK199" s="192"/>
    </row>
    <row r="200" spans="2:37" x14ac:dyDescent="0.25">
      <c r="B200" s="311" t="s">
        <v>549</v>
      </c>
      <c r="C200" s="299">
        <v>165936659871</v>
      </c>
      <c r="D200" s="299"/>
      <c r="E200" s="310"/>
      <c r="F200" s="308"/>
      <c r="G200" s="192"/>
      <c r="H200" s="192"/>
      <c r="I200" s="192"/>
      <c r="J200" s="192"/>
      <c r="K200" s="192"/>
      <c r="L200" s="192"/>
      <c r="M200" s="192"/>
      <c r="O200" s="193">
        <v>155</v>
      </c>
      <c r="P200" s="229">
        <v>1477352</v>
      </c>
      <c r="AB200" s="192" t="s">
        <v>655</v>
      </c>
      <c r="AC200" s="192"/>
      <c r="AD200" s="192"/>
      <c r="AE200" s="192"/>
      <c r="AF200" s="192"/>
      <c r="AG200" s="192"/>
      <c r="AH200" s="192"/>
      <c r="AI200" s="192"/>
      <c r="AJ200" s="192"/>
      <c r="AK200" s="192"/>
    </row>
    <row r="201" spans="2:37" x14ac:dyDescent="0.25">
      <c r="B201" s="311" t="s">
        <v>550</v>
      </c>
      <c r="C201" s="299">
        <v>574302850</v>
      </c>
      <c r="D201" s="299"/>
      <c r="E201" s="310"/>
      <c r="F201" s="308"/>
      <c r="G201" s="192"/>
      <c r="H201" s="192"/>
      <c r="I201" s="192"/>
      <c r="J201" s="192"/>
      <c r="K201" s="192"/>
      <c r="L201" s="192"/>
      <c r="M201" s="192"/>
      <c r="O201" s="193">
        <v>156</v>
      </c>
      <c r="P201" s="229">
        <v>1395102</v>
      </c>
      <c r="AB201" s="193" t="s">
        <v>656</v>
      </c>
      <c r="AC201" s="193">
        <v>6</v>
      </c>
      <c r="AD201" s="192"/>
      <c r="AE201" s="192"/>
      <c r="AF201" s="192"/>
      <c r="AG201" s="192"/>
      <c r="AH201" s="192"/>
      <c r="AI201" s="192"/>
      <c r="AJ201" s="192"/>
      <c r="AK201" s="192"/>
    </row>
    <row r="202" spans="2:37" x14ac:dyDescent="0.25">
      <c r="B202" s="311" t="s">
        <v>551</v>
      </c>
      <c r="C202" s="299">
        <v>4057251371</v>
      </c>
      <c r="D202" s="299"/>
      <c r="E202" s="310"/>
      <c r="F202" s="308"/>
      <c r="G202" s="192"/>
      <c r="H202" s="192"/>
      <c r="I202" s="192"/>
      <c r="J202" s="192"/>
      <c r="K202" s="192"/>
      <c r="L202" s="192"/>
      <c r="M202" s="192"/>
      <c r="O202" s="193">
        <v>157</v>
      </c>
      <c r="P202" s="229">
        <v>364485</v>
      </c>
      <c r="AB202" s="193" t="s">
        <v>656</v>
      </c>
      <c r="AC202" s="193">
        <v>5</v>
      </c>
      <c r="AD202" s="192"/>
      <c r="AE202" s="192"/>
      <c r="AF202" s="192"/>
      <c r="AG202" s="192"/>
      <c r="AH202" s="192"/>
      <c r="AI202" s="192"/>
      <c r="AJ202" s="192"/>
      <c r="AK202" s="192"/>
    </row>
    <row r="203" spans="2:37" x14ac:dyDescent="0.25">
      <c r="B203" s="311" t="s">
        <v>552</v>
      </c>
      <c r="C203" s="299">
        <v>26869650</v>
      </c>
      <c r="D203" s="299"/>
      <c r="E203" s="310"/>
      <c r="F203" s="308"/>
      <c r="G203" s="192"/>
      <c r="H203" s="192"/>
      <c r="I203" s="192"/>
      <c r="J203" s="192"/>
      <c r="K203" s="192"/>
      <c r="L203" s="192"/>
      <c r="M203" s="192"/>
      <c r="O203" s="193">
        <v>158</v>
      </c>
      <c r="P203" s="229">
        <v>374886</v>
      </c>
      <c r="AB203" s="193" t="s">
        <v>656</v>
      </c>
      <c r="AC203" s="193">
        <v>2</v>
      </c>
      <c r="AD203" s="192"/>
      <c r="AE203" s="192"/>
      <c r="AF203" s="192"/>
      <c r="AG203" s="192"/>
      <c r="AH203" s="192"/>
      <c r="AI203" s="192"/>
      <c r="AJ203" s="192"/>
      <c r="AK203" s="192"/>
    </row>
    <row r="204" spans="2:37" x14ac:dyDescent="0.25">
      <c r="B204" s="311" t="s">
        <v>452</v>
      </c>
      <c r="C204" s="299">
        <v>995671250</v>
      </c>
      <c r="D204" s="310"/>
      <c r="E204" s="307"/>
      <c r="F204" s="193"/>
      <c r="G204" s="192"/>
      <c r="H204" s="192"/>
      <c r="I204" s="192"/>
      <c r="J204" s="192"/>
      <c r="K204" s="192"/>
      <c r="L204" s="192"/>
      <c r="M204" s="192"/>
      <c r="O204" s="193">
        <v>159</v>
      </c>
      <c r="P204" s="229">
        <v>51523</v>
      </c>
      <c r="AB204" s="193" t="s">
        <v>656</v>
      </c>
      <c r="AC204" s="193">
        <v>1</v>
      </c>
      <c r="AD204" s="192"/>
      <c r="AE204" s="192"/>
      <c r="AF204" s="192"/>
      <c r="AG204" s="192"/>
      <c r="AH204" s="192"/>
      <c r="AI204" s="192"/>
      <c r="AJ204" s="192"/>
      <c r="AK204" s="192"/>
    </row>
    <row r="205" spans="2:37" x14ac:dyDescent="0.25">
      <c r="B205" s="311" t="s">
        <v>453</v>
      </c>
      <c r="C205" s="299">
        <v>2555706250</v>
      </c>
      <c r="D205" s="193"/>
      <c r="E205" s="193"/>
      <c r="F205" s="193"/>
      <c r="G205" s="192"/>
      <c r="H205" s="192"/>
      <c r="I205" s="192"/>
      <c r="J205" s="192"/>
      <c r="K205" s="192"/>
      <c r="L205" s="192"/>
      <c r="M205" s="192"/>
      <c r="O205" s="193">
        <v>160</v>
      </c>
      <c r="P205" s="229">
        <v>5127788</v>
      </c>
      <c r="AB205" s="193" t="s">
        <v>656</v>
      </c>
      <c r="AC205" s="193">
        <v>0</v>
      </c>
      <c r="AD205" s="192"/>
      <c r="AE205" s="192"/>
      <c r="AF205" s="192"/>
      <c r="AG205" s="192"/>
      <c r="AH205" s="192"/>
      <c r="AI205" s="192"/>
      <c r="AJ205" s="192"/>
      <c r="AK205" s="192"/>
    </row>
    <row r="206" spans="2:37" x14ac:dyDescent="0.25">
      <c r="B206" s="311" t="s">
        <v>454</v>
      </c>
      <c r="C206" s="299">
        <v>171590754992</v>
      </c>
      <c r="D206" s="193"/>
      <c r="E206" s="193"/>
      <c r="F206" s="193"/>
      <c r="G206" s="192"/>
      <c r="H206" s="192"/>
      <c r="I206" s="192"/>
      <c r="J206" s="192"/>
      <c r="K206" s="192"/>
      <c r="L206" s="192"/>
      <c r="M206" s="192"/>
      <c r="O206" s="193">
        <v>161</v>
      </c>
      <c r="P206" s="229">
        <v>72752</v>
      </c>
      <c r="AB206" s="192"/>
      <c r="AC206" s="192"/>
      <c r="AD206" s="192"/>
      <c r="AE206" s="192"/>
      <c r="AF206" s="192"/>
      <c r="AG206" s="192"/>
      <c r="AH206" s="192"/>
      <c r="AI206" s="192"/>
      <c r="AJ206" s="192"/>
      <c r="AK206" s="192"/>
    </row>
    <row r="207" spans="2:37" x14ac:dyDescent="0.25">
      <c r="B207" s="311" t="s">
        <v>455</v>
      </c>
      <c r="C207" s="299">
        <v>500000000000</v>
      </c>
      <c r="D207" s="193"/>
      <c r="E207" s="193"/>
      <c r="F207" s="193"/>
      <c r="G207" s="192"/>
      <c r="H207" s="192"/>
      <c r="I207" s="192"/>
      <c r="J207" s="192"/>
      <c r="K207" s="192"/>
      <c r="L207" s="192"/>
      <c r="M207" s="192"/>
      <c r="O207" s="193">
        <v>162</v>
      </c>
      <c r="P207" s="229">
        <v>503661</v>
      </c>
      <c r="AB207" s="192" t="s">
        <v>657</v>
      </c>
      <c r="AC207" s="192"/>
      <c r="AD207" s="192"/>
      <c r="AE207" s="192"/>
      <c r="AF207" s="192"/>
      <c r="AG207" s="192"/>
      <c r="AH207" s="192"/>
      <c r="AI207" s="192"/>
      <c r="AJ207" s="192"/>
      <c r="AK207" s="192"/>
    </row>
    <row r="208" spans="2:37" x14ac:dyDescent="0.25">
      <c r="B208" s="311" t="s">
        <v>458</v>
      </c>
      <c r="C208" s="299">
        <v>25000000000000</v>
      </c>
      <c r="D208" s="193"/>
      <c r="E208" s="193"/>
      <c r="F208" s="193"/>
      <c r="G208" s="192"/>
      <c r="H208" s="192"/>
      <c r="I208" s="192"/>
      <c r="J208" s="192"/>
      <c r="K208" s="192"/>
      <c r="L208" s="192"/>
      <c r="M208" s="192"/>
      <c r="O208" s="193">
        <v>163</v>
      </c>
      <c r="P208" s="229">
        <v>98615</v>
      </c>
      <c r="AB208" s="193" t="s">
        <v>658</v>
      </c>
      <c r="AC208" s="193">
        <v>52</v>
      </c>
      <c r="AD208" s="192"/>
      <c r="AE208" s="192"/>
      <c r="AF208" s="192"/>
      <c r="AG208" s="192"/>
      <c r="AH208" s="192"/>
      <c r="AI208" s="192"/>
      <c r="AJ208" s="192"/>
      <c r="AK208" s="192"/>
    </row>
    <row r="209" spans="2:37" x14ac:dyDescent="0.25">
      <c r="B209" s="311" t="s">
        <v>459</v>
      </c>
      <c r="C209" s="299">
        <v>55188933811052</v>
      </c>
      <c r="D209" s="193"/>
      <c r="E209" s="193"/>
      <c r="F209" s="193"/>
      <c r="G209" s="192"/>
      <c r="H209" s="192"/>
      <c r="I209" s="192"/>
      <c r="J209" s="192"/>
      <c r="K209" s="192"/>
      <c r="L209" s="192"/>
      <c r="M209" s="192"/>
      <c r="O209" s="193">
        <v>164</v>
      </c>
      <c r="P209" s="229">
        <v>4490001</v>
      </c>
      <c r="AB209" s="193" t="s">
        <v>658</v>
      </c>
      <c r="AC209" s="193">
        <v>47</v>
      </c>
      <c r="AD209" s="192"/>
      <c r="AE209" s="192"/>
      <c r="AF209" s="192"/>
      <c r="AG209" s="192"/>
      <c r="AH209" s="192"/>
      <c r="AI209" s="192"/>
      <c r="AJ209" s="192"/>
      <c r="AK209" s="192"/>
    </row>
    <row r="210" spans="2:37" x14ac:dyDescent="0.25">
      <c r="B210" s="311" t="s">
        <v>569</v>
      </c>
      <c r="C210" s="299">
        <v>0</v>
      </c>
      <c r="D210" s="303"/>
      <c r="E210" s="305"/>
      <c r="F210" s="301"/>
      <c r="G210" s="192"/>
      <c r="H210" s="192"/>
      <c r="I210" s="192"/>
      <c r="J210" s="192"/>
      <c r="K210" s="192"/>
      <c r="L210" s="192"/>
      <c r="M210" s="192"/>
      <c r="O210" s="193">
        <v>165</v>
      </c>
      <c r="P210" s="229">
        <v>5304287</v>
      </c>
      <c r="AB210" s="193" t="s">
        <v>658</v>
      </c>
      <c r="AC210" s="193">
        <v>42</v>
      </c>
      <c r="AD210" s="192"/>
      <c r="AE210" s="192"/>
      <c r="AF210" s="192"/>
      <c r="AG210" s="192"/>
      <c r="AH210" s="192"/>
      <c r="AI210" s="192"/>
      <c r="AJ210" s="192"/>
      <c r="AK210" s="192"/>
    </row>
    <row r="211" spans="2:37" x14ac:dyDescent="0.25">
      <c r="B211" s="311"/>
      <c r="C211" s="309"/>
      <c r="D211" s="299"/>
      <c r="E211" s="305"/>
      <c r="F211" s="302"/>
      <c r="G211" s="192"/>
      <c r="H211" s="192"/>
      <c r="I211" s="192"/>
      <c r="J211" s="192"/>
      <c r="K211" s="192"/>
      <c r="L211" s="192"/>
      <c r="M211" s="192"/>
      <c r="O211" s="193">
        <v>166</v>
      </c>
      <c r="P211" s="229">
        <v>502936</v>
      </c>
      <c r="AB211" s="193" t="s">
        <v>658</v>
      </c>
      <c r="AC211" s="193">
        <v>37</v>
      </c>
      <c r="AD211" s="192"/>
      <c r="AE211" s="192"/>
      <c r="AF211" s="192"/>
      <c r="AG211" s="192"/>
      <c r="AH211" s="192"/>
      <c r="AI211" s="192"/>
      <c r="AJ211" s="192"/>
      <c r="AK211" s="192"/>
    </row>
    <row r="212" spans="2:37" x14ac:dyDescent="0.25">
      <c r="B212" s="311" t="s">
        <v>587</v>
      </c>
      <c r="C212" s="309" t="s">
        <v>503</v>
      </c>
      <c r="D212" s="299" t="s">
        <v>117</v>
      </c>
      <c r="E212" s="305" t="s">
        <v>118</v>
      </c>
      <c r="F212" s="302"/>
      <c r="G212" s="192"/>
      <c r="H212" s="192"/>
      <c r="I212" s="192"/>
      <c r="J212" s="192"/>
      <c r="K212" s="192"/>
      <c r="L212" s="192"/>
      <c r="M212" s="192"/>
      <c r="O212" s="193">
        <v>167</v>
      </c>
      <c r="P212" s="229">
        <v>103142</v>
      </c>
      <c r="AB212" s="193" t="s">
        <v>658</v>
      </c>
      <c r="AC212" s="193">
        <v>32</v>
      </c>
      <c r="AD212" s="192"/>
      <c r="AE212" s="192"/>
      <c r="AF212" s="192"/>
      <c r="AG212" s="192"/>
      <c r="AH212" s="192"/>
      <c r="AI212" s="192"/>
      <c r="AJ212" s="192"/>
      <c r="AK212" s="192"/>
    </row>
    <row r="213" spans="2:37" x14ac:dyDescent="0.25">
      <c r="B213" s="311" t="s">
        <v>553</v>
      </c>
      <c r="C213" s="299">
        <v>574302850</v>
      </c>
      <c r="D213" s="341">
        <v>5.7430284999999998E-2</v>
      </c>
      <c r="E213" s="308">
        <v>17.412415769999999</v>
      </c>
      <c r="F213" s="302"/>
      <c r="G213" s="192"/>
      <c r="H213" s="192"/>
      <c r="I213" s="192"/>
      <c r="J213" s="192"/>
      <c r="K213" s="192"/>
      <c r="L213" s="192"/>
      <c r="M213" s="192"/>
      <c r="O213" s="193">
        <v>168</v>
      </c>
      <c r="P213" s="229">
        <v>1717667</v>
      </c>
      <c r="AB213" s="192"/>
      <c r="AC213" s="192"/>
      <c r="AD213" s="192"/>
      <c r="AE213" s="192"/>
      <c r="AF213" s="192"/>
      <c r="AG213" s="192"/>
      <c r="AH213" s="192"/>
      <c r="AI213" s="192"/>
      <c r="AJ213" s="192"/>
      <c r="AK213" s="192"/>
    </row>
    <row r="214" spans="2:37" x14ac:dyDescent="0.25">
      <c r="B214" s="311" t="s">
        <v>554</v>
      </c>
      <c r="C214" s="299">
        <v>26869650</v>
      </c>
      <c r="D214" s="341">
        <v>2.6869649999999999E-3</v>
      </c>
      <c r="E214" s="308">
        <v>372.16711049999998</v>
      </c>
      <c r="F214" s="302"/>
      <c r="G214" s="192"/>
      <c r="H214" s="192"/>
      <c r="I214" s="192"/>
      <c r="J214" s="192"/>
      <c r="K214" s="192"/>
      <c r="L214" s="192"/>
      <c r="M214" s="192"/>
      <c r="O214" s="193">
        <v>169</v>
      </c>
      <c r="P214" s="229">
        <v>75024</v>
      </c>
      <c r="AB214" s="193" t="s">
        <v>659</v>
      </c>
      <c r="AC214" s="193">
        <v>2500</v>
      </c>
      <c r="AD214" s="193" t="s">
        <v>660</v>
      </c>
      <c r="AE214" s="193">
        <v>0</v>
      </c>
      <c r="AF214" s="192"/>
      <c r="AG214" s="192"/>
      <c r="AH214" s="192"/>
      <c r="AI214" s="192"/>
      <c r="AJ214" s="192"/>
      <c r="AK214" s="192"/>
    </row>
    <row r="215" spans="2:37" x14ac:dyDescent="0.25">
      <c r="B215" s="311" t="s">
        <v>555</v>
      </c>
      <c r="C215" s="299">
        <v>847509</v>
      </c>
      <c r="D215" s="310">
        <v>8.4750899999999995E-5</v>
      </c>
      <c r="E215" s="308">
        <v>11799.284729999999</v>
      </c>
      <c r="F215" s="193"/>
      <c r="G215" s="192"/>
      <c r="H215" s="192"/>
      <c r="I215" s="192"/>
      <c r="J215" s="192"/>
      <c r="K215" s="192"/>
      <c r="L215" s="192"/>
      <c r="M215" s="192"/>
      <c r="O215" s="193">
        <v>170</v>
      </c>
      <c r="P215" s="229">
        <v>3800569</v>
      </c>
      <c r="AB215" s="193" t="s">
        <v>659</v>
      </c>
      <c r="AC215" s="193">
        <v>750</v>
      </c>
      <c r="AD215" s="193" t="s">
        <v>660</v>
      </c>
      <c r="AE215" s="193">
        <v>0</v>
      </c>
      <c r="AF215" s="192"/>
      <c r="AG215" s="192"/>
      <c r="AH215" s="192"/>
      <c r="AI215" s="192"/>
      <c r="AJ215" s="192"/>
      <c r="AK215" s="192"/>
    </row>
    <row r="216" spans="2:37" x14ac:dyDescent="0.25">
      <c r="B216" s="311" t="s">
        <v>588</v>
      </c>
      <c r="C216" s="299">
        <v>530101</v>
      </c>
      <c r="D216" s="310">
        <v>5.3010100000000003E-5</v>
      </c>
      <c r="E216" s="308">
        <v>18864.32963</v>
      </c>
      <c r="F216" s="193"/>
      <c r="G216" s="192"/>
      <c r="H216" s="192"/>
      <c r="I216" s="192"/>
      <c r="J216" s="192"/>
      <c r="K216" s="192"/>
      <c r="L216" s="192"/>
      <c r="M216" s="192"/>
      <c r="O216" s="193">
        <v>171</v>
      </c>
      <c r="P216" s="229">
        <v>222596</v>
      </c>
      <c r="AB216" s="193" t="s">
        <v>659</v>
      </c>
      <c r="AC216" s="193">
        <v>500</v>
      </c>
      <c r="AD216" s="193" t="s">
        <v>660</v>
      </c>
      <c r="AE216" s="193">
        <v>0</v>
      </c>
      <c r="AF216" s="192"/>
      <c r="AG216" s="192"/>
      <c r="AH216" s="192"/>
      <c r="AI216" s="192"/>
      <c r="AJ216" s="192"/>
      <c r="AK216" s="192"/>
    </row>
    <row r="217" spans="2:37" x14ac:dyDescent="0.25">
      <c r="B217" s="311" t="s">
        <v>589</v>
      </c>
      <c r="C217" s="299">
        <v>317408</v>
      </c>
      <c r="D217" s="341">
        <v>3.1740799999999999E-5</v>
      </c>
      <c r="E217" s="308">
        <v>31505.192060000001</v>
      </c>
      <c r="F217" s="308"/>
      <c r="G217" s="192"/>
      <c r="H217" s="192"/>
      <c r="I217" s="192"/>
      <c r="J217" s="192"/>
      <c r="K217" s="192"/>
      <c r="L217" s="192"/>
      <c r="M217" s="192"/>
      <c r="O217" s="193">
        <v>172</v>
      </c>
      <c r="P217" s="229">
        <v>1475490</v>
      </c>
      <c r="AB217" s="193" t="s">
        <v>659</v>
      </c>
      <c r="AC217" s="193">
        <v>0</v>
      </c>
      <c r="AD217" s="193" t="s">
        <v>660</v>
      </c>
      <c r="AE217" s="193">
        <v>0</v>
      </c>
      <c r="AF217" s="192"/>
      <c r="AG217" s="192"/>
      <c r="AH217" s="192"/>
      <c r="AI217" s="192"/>
      <c r="AJ217" s="192"/>
      <c r="AK217" s="192"/>
    </row>
    <row r="218" spans="2:37" x14ac:dyDescent="0.25">
      <c r="B218" s="311" t="s">
        <v>556</v>
      </c>
      <c r="C218" s="341">
        <v>0.3318733197</v>
      </c>
      <c r="D218" s="299"/>
      <c r="E218" s="310"/>
      <c r="F218" s="308"/>
      <c r="G218" s="192"/>
      <c r="H218" s="192"/>
      <c r="I218" s="192"/>
      <c r="J218" s="192"/>
      <c r="K218" s="192"/>
      <c r="L218" s="192"/>
      <c r="M218" s="192"/>
      <c r="O218" s="193">
        <v>173</v>
      </c>
      <c r="P218" s="229">
        <v>64360</v>
      </c>
      <c r="AB218" s="193" t="s">
        <v>659</v>
      </c>
      <c r="AC218" s="193">
        <v>0</v>
      </c>
      <c r="AD218" s="193" t="s">
        <v>660</v>
      </c>
      <c r="AE218" s="193">
        <v>0</v>
      </c>
      <c r="AF218" s="192"/>
      <c r="AG218" s="192"/>
      <c r="AH218" s="192"/>
      <c r="AI218" s="192"/>
      <c r="AJ218" s="192"/>
      <c r="AK218" s="192"/>
    </row>
    <row r="219" spans="2:37" x14ac:dyDescent="0.25">
      <c r="B219" s="311" t="s">
        <v>557</v>
      </c>
      <c r="C219" s="341">
        <v>1.1486057E-3</v>
      </c>
      <c r="D219" s="299"/>
      <c r="E219" s="310"/>
      <c r="F219" s="308"/>
      <c r="G219" s="192"/>
      <c r="H219" s="192"/>
      <c r="I219" s="192"/>
      <c r="J219" s="192"/>
      <c r="K219" s="192"/>
      <c r="L219" s="192"/>
      <c r="M219" s="192"/>
      <c r="O219" s="193">
        <v>174</v>
      </c>
      <c r="P219" s="229">
        <v>186338</v>
      </c>
      <c r="AB219" s="193" t="s">
        <v>659</v>
      </c>
      <c r="AC219" s="193">
        <v>400</v>
      </c>
      <c r="AD219" s="193" t="s">
        <v>660</v>
      </c>
      <c r="AE219" s="193">
        <v>0</v>
      </c>
      <c r="AF219" s="192"/>
      <c r="AG219" s="192"/>
      <c r="AH219" s="192"/>
      <c r="AI219" s="192"/>
      <c r="AJ219" s="192"/>
      <c r="AK219" s="192"/>
    </row>
    <row r="220" spans="2:37" x14ac:dyDescent="0.25">
      <c r="B220" s="311" t="s">
        <v>558</v>
      </c>
      <c r="C220" s="341">
        <v>8.1145027420000005E-3</v>
      </c>
      <c r="D220" s="299"/>
      <c r="E220" s="310"/>
      <c r="F220" s="308"/>
      <c r="G220" s="192"/>
      <c r="H220" s="192"/>
      <c r="I220" s="192"/>
      <c r="J220" s="192"/>
      <c r="K220" s="192"/>
      <c r="L220" s="192"/>
      <c r="M220" s="192"/>
      <c r="O220" s="193">
        <v>175</v>
      </c>
      <c r="P220" s="229">
        <v>529931</v>
      </c>
      <c r="AB220" s="193" t="s">
        <v>659</v>
      </c>
      <c r="AC220" s="193">
        <v>200</v>
      </c>
      <c r="AD220" s="193" t="s">
        <v>660</v>
      </c>
      <c r="AE220" s="193">
        <v>0</v>
      </c>
      <c r="AF220" s="192"/>
      <c r="AG220" s="192"/>
      <c r="AH220" s="192"/>
      <c r="AI220" s="192"/>
      <c r="AJ220" s="192"/>
      <c r="AK220" s="192"/>
    </row>
    <row r="221" spans="2:37" x14ac:dyDescent="0.25">
      <c r="B221" s="311" t="s">
        <v>559</v>
      </c>
      <c r="C221" s="310">
        <v>5.3739300000000002E-5</v>
      </c>
      <c r="D221" s="192"/>
      <c r="E221" s="192"/>
      <c r="F221" s="192"/>
      <c r="G221" s="192"/>
      <c r="H221" s="192"/>
      <c r="I221" s="192"/>
      <c r="J221" s="192"/>
      <c r="K221" s="192"/>
      <c r="L221" s="192"/>
      <c r="M221" s="192"/>
      <c r="O221" s="193">
        <v>176</v>
      </c>
      <c r="P221" s="229">
        <v>2030802</v>
      </c>
      <c r="AB221" s="193" t="s">
        <v>659</v>
      </c>
      <c r="AC221" s="193">
        <v>50</v>
      </c>
      <c r="AD221" s="193" t="s">
        <v>660</v>
      </c>
      <c r="AE221" s="193">
        <v>0</v>
      </c>
      <c r="AF221" s="192"/>
      <c r="AG221" s="192"/>
      <c r="AH221" s="192"/>
      <c r="AI221" s="192"/>
      <c r="AJ221" s="192"/>
      <c r="AK221" s="192"/>
    </row>
    <row r="222" spans="2:37" x14ac:dyDescent="0.25">
      <c r="B222" s="311" t="s">
        <v>560</v>
      </c>
      <c r="C222" s="342">
        <v>1.9913424999999998E-3</v>
      </c>
      <c r="D222" s="192"/>
      <c r="E222" s="192"/>
      <c r="F222" s="192"/>
      <c r="G222" s="192"/>
      <c r="H222" s="192"/>
      <c r="I222" s="192"/>
      <c r="J222" s="192"/>
      <c r="K222" s="192"/>
      <c r="L222" s="192"/>
      <c r="M222" s="192"/>
      <c r="O222" s="193">
        <v>177</v>
      </c>
      <c r="P222" s="229">
        <v>103216</v>
      </c>
      <c r="AB222" s="193" t="s">
        <v>659</v>
      </c>
      <c r="AC222" s="193">
        <v>0</v>
      </c>
      <c r="AD222" s="193" t="s">
        <v>660</v>
      </c>
      <c r="AE222" s="193">
        <v>0</v>
      </c>
      <c r="AF222" s="192"/>
      <c r="AG222" s="192"/>
      <c r="AH222" s="192"/>
      <c r="AI222" s="192"/>
      <c r="AJ222" s="192"/>
      <c r="AK222" s="192"/>
    </row>
    <row r="223" spans="2:37" x14ac:dyDescent="0.25">
      <c r="B223" s="311" t="s">
        <v>561</v>
      </c>
      <c r="C223" s="342">
        <v>5.1114124999999998E-3</v>
      </c>
      <c r="D223" s="192"/>
      <c r="E223" s="192"/>
      <c r="F223" s="192"/>
      <c r="G223" s="192"/>
      <c r="H223" s="192"/>
      <c r="I223" s="192"/>
      <c r="J223" s="192"/>
      <c r="K223" s="192"/>
      <c r="L223" s="192"/>
      <c r="M223" s="192"/>
      <c r="O223" s="193">
        <v>178</v>
      </c>
      <c r="P223" s="229">
        <v>319878</v>
      </c>
      <c r="AB223" s="193" t="s">
        <v>659</v>
      </c>
      <c r="AC223" s="193">
        <v>0</v>
      </c>
      <c r="AD223" s="193" t="s">
        <v>660</v>
      </c>
      <c r="AE223" s="193">
        <v>0</v>
      </c>
      <c r="AF223" s="192"/>
      <c r="AG223" s="192"/>
      <c r="AH223" s="192"/>
      <c r="AI223" s="192"/>
      <c r="AJ223" s="192"/>
      <c r="AK223" s="192"/>
    </row>
    <row r="224" spans="2:37" x14ac:dyDescent="0.25">
      <c r="B224" s="311" t="s">
        <v>456</v>
      </c>
      <c r="C224" s="342">
        <v>0.34318151000000002</v>
      </c>
      <c r="D224" s="192"/>
      <c r="E224" s="192"/>
      <c r="F224" s="192"/>
      <c r="G224" s="192"/>
      <c r="H224" s="192"/>
      <c r="I224" s="192"/>
      <c r="J224" s="192"/>
      <c r="K224" s="192"/>
      <c r="L224" s="192"/>
      <c r="M224" s="192"/>
      <c r="O224" s="193">
        <v>179</v>
      </c>
      <c r="P224" s="229">
        <v>58321</v>
      </c>
      <c r="AB224" s="193" t="s">
        <v>659</v>
      </c>
      <c r="AC224" s="193">
        <v>200</v>
      </c>
      <c r="AD224" s="193" t="s">
        <v>660</v>
      </c>
      <c r="AE224" s="193">
        <v>0</v>
      </c>
      <c r="AF224" s="192"/>
      <c r="AG224" s="192"/>
      <c r="AH224" s="192"/>
      <c r="AI224" s="192"/>
      <c r="AJ224" s="192"/>
      <c r="AK224" s="192"/>
    </row>
    <row r="225" spans="2:37" x14ac:dyDescent="0.25">
      <c r="B225" s="311" t="s">
        <v>457</v>
      </c>
      <c r="C225" s="342">
        <v>0.34829292249999999</v>
      </c>
      <c r="D225" s="192"/>
      <c r="E225" s="192"/>
      <c r="F225" s="192"/>
      <c r="G225" s="192"/>
      <c r="H225" s="192"/>
      <c r="I225" s="192"/>
      <c r="J225" s="192"/>
      <c r="K225" s="192"/>
      <c r="L225" s="192"/>
      <c r="M225" s="192"/>
      <c r="O225" s="193">
        <v>180</v>
      </c>
      <c r="P225" s="229">
        <v>5534455</v>
      </c>
      <c r="AB225" s="193" t="s">
        <v>659</v>
      </c>
      <c r="AC225" s="193">
        <v>150</v>
      </c>
      <c r="AD225" s="193" t="s">
        <v>660</v>
      </c>
      <c r="AE225" s="193">
        <v>0</v>
      </c>
      <c r="AF225" s="192"/>
      <c r="AG225" s="192"/>
      <c r="AH225" s="192"/>
      <c r="AI225" s="192"/>
      <c r="AJ225" s="192"/>
      <c r="AK225" s="192"/>
    </row>
    <row r="226" spans="2:37" x14ac:dyDescent="0.25">
      <c r="B226" s="192"/>
      <c r="C226" s="192"/>
      <c r="D226" s="192"/>
      <c r="E226" s="192"/>
      <c r="F226" s="192"/>
      <c r="G226" s="192"/>
      <c r="H226" s="192"/>
      <c r="I226" s="192"/>
      <c r="J226" s="192"/>
      <c r="K226" s="192"/>
      <c r="L226" s="192"/>
      <c r="M226" s="192"/>
      <c r="O226" s="193">
        <v>181</v>
      </c>
      <c r="P226" s="229">
        <v>71459</v>
      </c>
      <c r="AB226" s="193" t="s">
        <v>659</v>
      </c>
      <c r="AC226" s="193">
        <v>40</v>
      </c>
      <c r="AD226" s="193" t="s">
        <v>660</v>
      </c>
      <c r="AE226" s="193">
        <v>0</v>
      </c>
      <c r="AF226" s="192"/>
      <c r="AG226" s="192"/>
      <c r="AH226" s="192"/>
      <c r="AI226" s="192"/>
      <c r="AJ226" s="192"/>
      <c r="AK226" s="192"/>
    </row>
    <row r="227" spans="2:37" x14ac:dyDescent="0.25">
      <c r="B227" s="311" t="s">
        <v>562</v>
      </c>
      <c r="C227" s="193"/>
      <c r="D227" s="192"/>
      <c r="E227" s="192"/>
      <c r="F227" s="192"/>
      <c r="G227" s="192"/>
      <c r="H227" s="192"/>
      <c r="I227" s="192"/>
      <c r="J227" s="192"/>
      <c r="K227" s="192"/>
      <c r="L227" s="192"/>
      <c r="M227" s="192"/>
      <c r="O227" s="193">
        <v>182</v>
      </c>
      <c r="P227" s="229">
        <v>202242</v>
      </c>
      <c r="AB227" s="193" t="s">
        <v>659</v>
      </c>
      <c r="AC227" s="193">
        <v>0</v>
      </c>
      <c r="AD227" s="193" t="s">
        <v>660</v>
      </c>
      <c r="AE227" s="193">
        <v>0</v>
      </c>
      <c r="AF227" s="192"/>
      <c r="AG227" s="192"/>
      <c r="AH227" s="192"/>
      <c r="AI227" s="192"/>
      <c r="AJ227" s="192"/>
      <c r="AK227" s="192"/>
    </row>
    <row r="228" spans="2:37" x14ac:dyDescent="0.25">
      <c r="B228" s="193" t="s">
        <v>563</v>
      </c>
      <c r="C228" s="193" t="s">
        <v>564</v>
      </c>
      <c r="D228" s="193" t="s">
        <v>124</v>
      </c>
      <c r="E228" s="193" t="s">
        <v>117</v>
      </c>
      <c r="F228" s="193" t="s">
        <v>118</v>
      </c>
      <c r="G228" s="192"/>
      <c r="H228" s="192"/>
      <c r="I228" s="192"/>
      <c r="J228" s="192"/>
      <c r="K228" s="192"/>
      <c r="L228" s="192"/>
      <c r="M228" s="192"/>
      <c r="O228" s="193">
        <v>183</v>
      </c>
      <c r="P228" s="229">
        <v>38475</v>
      </c>
      <c r="AB228" s="193" t="s">
        <v>659</v>
      </c>
      <c r="AC228" s="193">
        <v>0</v>
      </c>
      <c r="AD228" s="193" t="s">
        <v>660</v>
      </c>
      <c r="AE228" s="193">
        <v>0</v>
      </c>
      <c r="AF228" s="192"/>
      <c r="AG228" s="192"/>
      <c r="AH228" s="192"/>
      <c r="AI228" s="192"/>
      <c r="AJ228" s="192"/>
      <c r="AK228" s="192"/>
    </row>
    <row r="229" spans="2:37" x14ac:dyDescent="0.25">
      <c r="B229" s="193" t="s">
        <v>530</v>
      </c>
      <c r="C229" s="299">
        <v>10000</v>
      </c>
      <c r="D229" s="299">
        <v>106079</v>
      </c>
      <c r="E229" s="310">
        <v>1.0607900000000001E-5</v>
      </c>
      <c r="F229" s="308">
        <v>94269.365000000005</v>
      </c>
      <c r="G229" s="192"/>
      <c r="H229" s="192"/>
      <c r="I229" s="192"/>
      <c r="J229" s="192"/>
      <c r="K229" s="192"/>
      <c r="L229" s="192"/>
      <c r="M229" s="192"/>
      <c r="O229" s="193">
        <v>184</v>
      </c>
      <c r="P229" s="229">
        <v>2113277</v>
      </c>
      <c r="AB229" s="193" t="s">
        <v>659</v>
      </c>
      <c r="AC229" s="193">
        <v>150</v>
      </c>
      <c r="AD229" s="193" t="s">
        <v>660</v>
      </c>
      <c r="AE229" s="193">
        <v>0</v>
      </c>
      <c r="AF229" s="192"/>
      <c r="AG229" s="192"/>
      <c r="AH229" s="192"/>
      <c r="AI229" s="192"/>
      <c r="AJ229" s="192"/>
      <c r="AK229" s="192"/>
    </row>
    <row r="230" spans="2:37" x14ac:dyDescent="0.25">
      <c r="B230" s="193" t="s">
        <v>531</v>
      </c>
      <c r="C230" s="299">
        <v>5000</v>
      </c>
      <c r="D230" s="299">
        <v>286175</v>
      </c>
      <c r="E230" s="310">
        <v>2.8617499999999998E-5</v>
      </c>
      <c r="F230" s="308">
        <v>34943.652999999998</v>
      </c>
      <c r="G230" s="192"/>
      <c r="H230" s="192"/>
      <c r="I230" s="192"/>
      <c r="J230" s="192"/>
      <c r="K230" s="192"/>
      <c r="L230" s="192"/>
      <c r="M230" s="192"/>
      <c r="O230" s="193">
        <v>185</v>
      </c>
      <c r="P230" s="229">
        <v>870770</v>
      </c>
      <c r="AB230" s="193" t="s">
        <v>659</v>
      </c>
      <c r="AC230" s="193">
        <v>100</v>
      </c>
      <c r="AD230" s="193" t="s">
        <v>660</v>
      </c>
      <c r="AE230" s="193">
        <v>0</v>
      </c>
      <c r="AF230" s="192"/>
      <c r="AG230" s="192"/>
      <c r="AH230" s="192"/>
      <c r="AI230" s="192"/>
      <c r="AJ230" s="192"/>
      <c r="AK230" s="192"/>
    </row>
    <row r="231" spans="2:37" x14ac:dyDescent="0.25">
      <c r="B231" s="193" t="s">
        <v>532</v>
      </c>
      <c r="C231" s="299">
        <v>750</v>
      </c>
      <c r="D231" s="299">
        <v>59159</v>
      </c>
      <c r="E231" s="310">
        <v>5.9159000000000004E-6</v>
      </c>
      <c r="F231" s="308">
        <v>169035.99</v>
      </c>
      <c r="G231" s="192"/>
      <c r="H231" s="192"/>
      <c r="I231" s="192"/>
      <c r="J231" s="192"/>
      <c r="K231" s="192"/>
      <c r="L231" s="192"/>
      <c r="M231" s="192"/>
      <c r="O231" s="193">
        <v>186</v>
      </c>
      <c r="P231" s="229">
        <v>246671</v>
      </c>
      <c r="AB231" s="193" t="s">
        <v>659</v>
      </c>
      <c r="AC231" s="193">
        <v>30</v>
      </c>
      <c r="AD231" s="193" t="s">
        <v>660</v>
      </c>
      <c r="AE231" s="193">
        <v>0</v>
      </c>
      <c r="AF231" s="192"/>
      <c r="AG231" s="192"/>
      <c r="AH231" s="192"/>
      <c r="AI231" s="192"/>
      <c r="AJ231" s="192"/>
      <c r="AK231" s="192"/>
    </row>
    <row r="232" spans="2:37" x14ac:dyDescent="0.25">
      <c r="B232" s="193" t="s">
        <v>533</v>
      </c>
      <c r="C232" s="299">
        <v>250</v>
      </c>
      <c r="D232" s="299">
        <v>78688</v>
      </c>
      <c r="E232" s="310">
        <v>7.8687999999999999E-6</v>
      </c>
      <c r="F232" s="308">
        <v>127084.18</v>
      </c>
      <c r="G232" s="192"/>
      <c r="H232" s="192"/>
      <c r="I232" s="192"/>
      <c r="J232" s="192"/>
      <c r="K232" s="192"/>
      <c r="L232" s="192"/>
      <c r="M232" s="192"/>
      <c r="O232" s="193">
        <v>187</v>
      </c>
      <c r="P232" s="229">
        <v>91521</v>
      </c>
      <c r="AB232" s="193" t="s">
        <v>659</v>
      </c>
      <c r="AC232" s="193">
        <v>0</v>
      </c>
      <c r="AD232" s="193" t="s">
        <v>660</v>
      </c>
      <c r="AE232" s="193">
        <v>0</v>
      </c>
      <c r="AF232" s="192"/>
      <c r="AG232" s="192"/>
      <c r="AH232" s="192"/>
      <c r="AI232" s="192"/>
      <c r="AJ232" s="192"/>
      <c r="AK232" s="192"/>
    </row>
    <row r="233" spans="2:37" x14ac:dyDescent="0.25">
      <c r="B233" s="192"/>
      <c r="C233" s="192"/>
      <c r="D233" s="192"/>
      <c r="E233" s="192"/>
      <c r="F233" s="192"/>
      <c r="G233" s="192"/>
      <c r="H233" s="192"/>
      <c r="I233" s="192"/>
      <c r="J233" s="192"/>
      <c r="K233" s="192"/>
      <c r="L233" s="192"/>
      <c r="M233" s="192"/>
      <c r="O233" s="193">
        <v>188</v>
      </c>
      <c r="P233" s="229">
        <v>1410352</v>
      </c>
      <c r="AB233" s="193" t="s">
        <v>659</v>
      </c>
      <c r="AC233" s="193">
        <v>0</v>
      </c>
      <c r="AD233" s="193" t="s">
        <v>660</v>
      </c>
      <c r="AE233" s="193">
        <v>0</v>
      </c>
      <c r="AF233" s="192"/>
      <c r="AG233" s="192"/>
      <c r="AH233" s="192"/>
      <c r="AI233" s="192"/>
      <c r="AJ233" s="192"/>
      <c r="AK233" s="192"/>
    </row>
    <row r="234" spans="2:37" x14ac:dyDescent="0.25">
      <c r="B234" s="311" t="s">
        <v>534</v>
      </c>
      <c r="C234" s="310">
        <v>0.19291791999999999</v>
      </c>
      <c r="D234" s="192"/>
      <c r="E234" s="192"/>
      <c r="F234" s="192"/>
      <c r="G234" s="192"/>
      <c r="H234" s="192"/>
      <c r="I234" s="192"/>
      <c r="J234" s="192"/>
      <c r="K234" s="192"/>
      <c r="L234" s="192"/>
      <c r="M234" s="192"/>
      <c r="O234" s="193">
        <v>189</v>
      </c>
      <c r="P234" s="229">
        <v>56644</v>
      </c>
      <c r="AB234" s="193" t="s">
        <v>659</v>
      </c>
      <c r="AC234" s="193">
        <v>100</v>
      </c>
      <c r="AD234" s="193" t="s">
        <v>660</v>
      </c>
      <c r="AE234" s="193">
        <v>0</v>
      </c>
      <c r="AF234" s="192"/>
      <c r="AG234" s="192"/>
      <c r="AH234" s="192"/>
      <c r="AI234" s="192"/>
      <c r="AJ234" s="192"/>
      <c r="AK234" s="192"/>
    </row>
    <row r="235" spans="2:37" x14ac:dyDescent="0.25">
      <c r="B235" s="311" t="s">
        <v>535</v>
      </c>
      <c r="C235" s="310">
        <v>0.19291791999999999</v>
      </c>
      <c r="D235" s="192"/>
      <c r="E235" s="192"/>
      <c r="F235" s="192"/>
      <c r="G235" s="192"/>
      <c r="H235" s="192"/>
      <c r="I235" s="192"/>
      <c r="J235" s="192"/>
      <c r="K235" s="192"/>
      <c r="L235" s="192"/>
      <c r="M235" s="192"/>
      <c r="O235" s="193">
        <v>190</v>
      </c>
      <c r="P235" s="229">
        <v>1694673</v>
      </c>
      <c r="AB235" s="193" t="s">
        <v>659</v>
      </c>
      <c r="AC235" s="193">
        <v>75</v>
      </c>
      <c r="AD235" s="193" t="s">
        <v>660</v>
      </c>
      <c r="AE235" s="193">
        <v>0</v>
      </c>
      <c r="AF235" s="192"/>
      <c r="AG235" s="192"/>
      <c r="AH235" s="192"/>
      <c r="AI235" s="192"/>
      <c r="AJ235" s="192"/>
      <c r="AK235" s="192"/>
    </row>
    <row r="236" spans="2:37" x14ac:dyDescent="0.25">
      <c r="B236" s="311" t="s">
        <v>536</v>
      </c>
      <c r="C236" s="310">
        <v>1.0352804000000001E-3</v>
      </c>
      <c r="D236" s="192"/>
      <c r="E236" s="192"/>
      <c r="F236" s="192"/>
      <c r="G236" s="192"/>
      <c r="H236" s="192"/>
      <c r="I236" s="192"/>
      <c r="J236" s="192"/>
      <c r="K236" s="192"/>
      <c r="L236" s="192"/>
      <c r="M236" s="192"/>
      <c r="O236" s="193">
        <v>191</v>
      </c>
      <c r="P236" s="229">
        <v>35759</v>
      </c>
      <c r="AB236" s="193" t="s">
        <v>659</v>
      </c>
      <c r="AC236" s="193">
        <v>15</v>
      </c>
      <c r="AD236" s="193" t="s">
        <v>660</v>
      </c>
      <c r="AE236" s="193">
        <v>2</v>
      </c>
      <c r="AF236" s="192"/>
      <c r="AG236" s="192"/>
      <c r="AH236" s="192"/>
      <c r="AI236" s="192"/>
      <c r="AJ236" s="192"/>
      <c r="AK236" s="192"/>
    </row>
    <row r="237" spans="2:37" x14ac:dyDescent="0.25">
      <c r="B237" s="311" t="s">
        <v>537</v>
      </c>
      <c r="C237" s="310">
        <v>8.1445299999999998E-5</v>
      </c>
      <c r="D237" s="192"/>
      <c r="E237" s="192"/>
      <c r="F237" s="192"/>
      <c r="G237" s="192"/>
      <c r="H237" s="192"/>
      <c r="I237" s="192"/>
      <c r="J237" s="192"/>
      <c r="K237" s="192"/>
      <c r="L237" s="192"/>
      <c r="M237" s="192"/>
      <c r="O237" s="193">
        <v>192</v>
      </c>
      <c r="P237" s="229">
        <v>1247168</v>
      </c>
      <c r="AB237" s="193" t="s">
        <v>659</v>
      </c>
      <c r="AC237" s="193">
        <v>0</v>
      </c>
      <c r="AD237" s="193" t="s">
        <v>660</v>
      </c>
      <c r="AE237" s="193">
        <v>4</v>
      </c>
      <c r="AF237" s="192"/>
      <c r="AG237" s="192"/>
      <c r="AH237" s="192"/>
      <c r="AI237" s="192"/>
      <c r="AJ237" s="192"/>
      <c r="AK237" s="192"/>
    </row>
    <row r="238" spans="2:37" x14ac:dyDescent="0.25">
      <c r="B238" s="192"/>
      <c r="C238" s="192"/>
      <c r="D238" s="192"/>
      <c r="E238" s="192"/>
      <c r="F238" s="192"/>
      <c r="G238" s="192"/>
      <c r="H238" s="192"/>
      <c r="I238" s="192"/>
      <c r="J238" s="192"/>
      <c r="K238" s="192"/>
      <c r="L238" s="192"/>
      <c r="M238" s="192"/>
      <c r="O238" s="193">
        <v>193</v>
      </c>
      <c r="P238" s="229">
        <v>58127</v>
      </c>
      <c r="AB238" s="193" t="s">
        <v>659</v>
      </c>
      <c r="AC238" s="193">
        <v>0</v>
      </c>
      <c r="AD238" s="193" t="s">
        <v>660</v>
      </c>
      <c r="AE238" s="193">
        <v>5</v>
      </c>
      <c r="AF238" s="192"/>
      <c r="AG238" s="192"/>
      <c r="AH238" s="192"/>
      <c r="AI238" s="192"/>
      <c r="AJ238" s="192"/>
      <c r="AK238" s="192"/>
    </row>
    <row r="239" spans="2:37" x14ac:dyDescent="0.25">
      <c r="B239" s="192" t="s">
        <v>570</v>
      </c>
      <c r="C239" s="299">
        <v>163</v>
      </c>
      <c r="D239" s="192"/>
      <c r="E239" s="192"/>
      <c r="F239" s="192"/>
      <c r="G239" s="192"/>
      <c r="H239" s="192"/>
      <c r="I239" s="192"/>
      <c r="J239" s="192"/>
      <c r="K239" s="192"/>
      <c r="L239" s="192"/>
      <c r="M239" s="192"/>
      <c r="O239" s="193">
        <v>194</v>
      </c>
      <c r="P239" s="229">
        <v>237589</v>
      </c>
      <c r="AB239" s="193" t="s">
        <v>659</v>
      </c>
      <c r="AC239" s="193">
        <v>80</v>
      </c>
      <c r="AD239" s="193" t="s">
        <v>660</v>
      </c>
      <c r="AE239" s="193">
        <v>5</v>
      </c>
      <c r="AF239" s="192"/>
      <c r="AG239" s="192"/>
      <c r="AH239" s="192"/>
      <c r="AI239" s="192"/>
      <c r="AJ239" s="192"/>
      <c r="AK239" s="192"/>
    </row>
    <row r="240" spans="2:37" x14ac:dyDescent="0.25">
      <c r="B240" s="192"/>
      <c r="C240" s="299"/>
      <c r="D240" s="192"/>
      <c r="E240" s="192"/>
      <c r="F240" s="192"/>
      <c r="G240" s="192"/>
      <c r="H240" s="192"/>
      <c r="I240" s="192"/>
      <c r="J240" s="192"/>
      <c r="K240" s="192"/>
      <c r="L240" s="192"/>
      <c r="M240" s="192"/>
      <c r="O240" s="193">
        <v>195</v>
      </c>
      <c r="P240" s="229">
        <v>575706</v>
      </c>
      <c r="AB240" s="193" t="s">
        <v>659</v>
      </c>
      <c r="AC240" s="193">
        <v>60</v>
      </c>
      <c r="AD240" s="193" t="s">
        <v>660</v>
      </c>
      <c r="AE240" s="193">
        <v>7</v>
      </c>
      <c r="AF240" s="192"/>
      <c r="AG240" s="192"/>
      <c r="AH240" s="192"/>
      <c r="AI240" s="192"/>
      <c r="AJ240" s="192"/>
      <c r="AK240" s="192"/>
    </row>
    <row r="241" spans="2:37" x14ac:dyDescent="0.25">
      <c r="B241" s="192" t="s">
        <v>571</v>
      </c>
      <c r="C241" s="299">
        <v>0</v>
      </c>
      <c r="D241" s="192"/>
      <c r="E241" s="192"/>
      <c r="F241" s="192"/>
      <c r="G241" s="192"/>
      <c r="H241" s="192"/>
      <c r="I241" s="192"/>
      <c r="J241" s="192"/>
      <c r="K241" s="192"/>
      <c r="L241" s="192"/>
      <c r="M241" s="192"/>
      <c r="O241" s="193">
        <v>196</v>
      </c>
      <c r="P241" s="229">
        <v>3012932</v>
      </c>
      <c r="AB241" s="193" t="s">
        <v>659</v>
      </c>
      <c r="AC241" s="193">
        <v>10</v>
      </c>
      <c r="AD241" s="193" t="s">
        <v>660</v>
      </c>
      <c r="AE241" s="193">
        <v>10</v>
      </c>
      <c r="AF241" s="192"/>
      <c r="AG241" s="192"/>
      <c r="AH241" s="192"/>
      <c r="AI241" s="192"/>
      <c r="AJ241" s="192"/>
      <c r="AK241" s="192"/>
    </row>
    <row r="242" spans="2:37" x14ac:dyDescent="0.25">
      <c r="B242" s="192"/>
      <c r="C242" s="299"/>
      <c r="D242" s="192"/>
      <c r="E242" s="192"/>
      <c r="F242" s="192"/>
      <c r="G242" s="192"/>
      <c r="H242" s="192"/>
      <c r="I242" s="192"/>
      <c r="J242" s="192"/>
      <c r="K242" s="192"/>
      <c r="L242" s="192"/>
      <c r="M242" s="192"/>
      <c r="O242" s="193">
        <v>197</v>
      </c>
      <c r="P242" s="229">
        <v>69379</v>
      </c>
      <c r="AB242" s="193" t="s">
        <v>659</v>
      </c>
      <c r="AC242" s="193">
        <v>0</v>
      </c>
      <c r="AD242" s="193" t="s">
        <v>660</v>
      </c>
      <c r="AE242" s="193">
        <v>10</v>
      </c>
      <c r="AF242" s="192"/>
      <c r="AG242" s="192"/>
      <c r="AH242" s="192"/>
      <c r="AI242" s="192"/>
      <c r="AJ242" s="192"/>
      <c r="AK242" s="192"/>
    </row>
    <row r="243" spans="2:37" x14ac:dyDescent="0.25">
      <c r="B243" s="192"/>
      <c r="C243" s="192"/>
      <c r="D243" s="192"/>
      <c r="E243" s="192"/>
      <c r="F243" s="192"/>
      <c r="G243" s="192"/>
      <c r="H243" s="192"/>
      <c r="I243" s="192"/>
      <c r="J243" s="192"/>
      <c r="K243" s="192"/>
      <c r="L243" s="192"/>
      <c r="M243" s="192"/>
      <c r="O243" s="193">
        <v>198</v>
      </c>
      <c r="P243" s="229">
        <v>77063</v>
      </c>
      <c r="AB243" s="193" t="s">
        <v>659</v>
      </c>
      <c r="AC243" s="193">
        <v>0</v>
      </c>
      <c r="AD243" s="193" t="s">
        <v>660</v>
      </c>
      <c r="AE243" s="193">
        <v>15</v>
      </c>
      <c r="AF243" s="192"/>
      <c r="AG243" s="192"/>
      <c r="AH243" s="192"/>
      <c r="AI243" s="192"/>
      <c r="AJ243" s="192"/>
      <c r="AK243" s="192"/>
    </row>
    <row r="244" spans="2:37" x14ac:dyDescent="0.25">
      <c r="B244" s="192"/>
      <c r="C244" s="192"/>
      <c r="D244" s="192"/>
      <c r="E244" s="192"/>
      <c r="F244" s="192"/>
      <c r="G244" s="192"/>
      <c r="H244" s="192"/>
      <c r="I244" s="192"/>
      <c r="J244" s="192"/>
      <c r="K244" s="192"/>
      <c r="L244" s="192"/>
      <c r="M244" s="192"/>
      <c r="O244" s="193">
        <v>199</v>
      </c>
      <c r="P244" s="229">
        <v>71561</v>
      </c>
      <c r="AB244" s="193" t="s">
        <v>659</v>
      </c>
      <c r="AC244" s="193">
        <v>80</v>
      </c>
      <c r="AD244" s="193" t="s">
        <v>660</v>
      </c>
      <c r="AE244" s="193">
        <v>20</v>
      </c>
      <c r="AF244" s="192"/>
      <c r="AG244" s="192"/>
      <c r="AH244" s="192"/>
      <c r="AI244" s="192"/>
      <c r="AJ244" s="192"/>
      <c r="AK244" s="192"/>
    </row>
    <row r="245" spans="2:37" x14ac:dyDescent="0.25">
      <c r="B245" s="192"/>
      <c r="C245" s="192"/>
      <c r="D245" s="192"/>
      <c r="E245" s="192"/>
      <c r="F245" s="192"/>
      <c r="G245" s="192"/>
      <c r="H245" s="192"/>
      <c r="I245" s="192"/>
      <c r="J245" s="192"/>
      <c r="K245" s="192"/>
      <c r="L245" s="192"/>
      <c r="M245" s="192"/>
      <c r="O245" s="193">
        <v>200</v>
      </c>
      <c r="P245" s="229">
        <v>56439371</v>
      </c>
      <c r="AB245" s="193" t="s">
        <v>659</v>
      </c>
      <c r="AC245" s="193">
        <v>50</v>
      </c>
      <c r="AD245" s="193" t="s">
        <v>660</v>
      </c>
      <c r="AE245" s="193">
        <v>20</v>
      </c>
      <c r="AF245" s="192"/>
      <c r="AG245" s="192"/>
      <c r="AH245" s="192"/>
      <c r="AI245" s="192"/>
      <c r="AJ245" s="192"/>
      <c r="AK245" s="192"/>
    </row>
    <row r="246" spans="2:37" x14ac:dyDescent="0.25">
      <c r="B246" s="192"/>
      <c r="C246" s="192"/>
      <c r="D246" s="192"/>
      <c r="E246" s="192"/>
      <c r="F246" s="192"/>
      <c r="G246" s="192"/>
      <c r="H246" s="192"/>
      <c r="I246" s="192"/>
      <c r="J246" s="192"/>
      <c r="K246" s="192"/>
      <c r="L246" s="192"/>
      <c r="M246" s="192"/>
      <c r="O246" s="193">
        <v>201</v>
      </c>
      <c r="P246" s="229">
        <v>112875</v>
      </c>
      <c r="AB246" s="193" t="s">
        <v>659</v>
      </c>
      <c r="AC246" s="193">
        <v>7</v>
      </c>
      <c r="AD246" s="193" t="s">
        <v>660</v>
      </c>
      <c r="AE246" s="193">
        <v>30</v>
      </c>
      <c r="AF246" s="192"/>
      <c r="AG246" s="192"/>
      <c r="AH246" s="192"/>
      <c r="AI246" s="192"/>
      <c r="AJ246" s="192"/>
      <c r="AK246" s="192"/>
    </row>
    <row r="247" spans="2:37" x14ac:dyDescent="0.25">
      <c r="B247" s="192"/>
      <c r="C247" s="192"/>
      <c r="D247" s="192"/>
      <c r="E247" s="192"/>
      <c r="F247" s="192"/>
      <c r="G247" s="192"/>
      <c r="H247" s="192"/>
      <c r="I247" s="192"/>
      <c r="J247" s="192"/>
      <c r="K247" s="192"/>
      <c r="L247" s="192"/>
      <c r="M247" s="192"/>
      <c r="O247" s="193">
        <v>202</v>
      </c>
      <c r="P247" s="229">
        <v>254297</v>
      </c>
      <c r="AB247" s="193" t="s">
        <v>659</v>
      </c>
      <c r="AC247" s="193">
        <v>0</v>
      </c>
      <c r="AD247" s="193" t="s">
        <v>660</v>
      </c>
      <c r="AE247" s="193">
        <v>30</v>
      </c>
      <c r="AF247" s="192"/>
      <c r="AG247" s="192"/>
      <c r="AH247" s="192"/>
      <c r="AI247" s="192"/>
      <c r="AJ247" s="192"/>
      <c r="AK247" s="192"/>
    </row>
    <row r="248" spans="2:37" x14ac:dyDescent="0.25">
      <c r="B248" s="192"/>
      <c r="C248" s="192"/>
      <c r="D248" s="192"/>
      <c r="E248" s="192"/>
      <c r="F248" s="192"/>
      <c r="G248" s="192"/>
      <c r="H248" s="192"/>
      <c r="I248" s="192"/>
      <c r="J248" s="192"/>
      <c r="K248" s="192"/>
      <c r="L248" s="192"/>
      <c r="M248" s="192"/>
      <c r="O248" s="193">
        <v>203</v>
      </c>
      <c r="P248" s="229">
        <v>29855</v>
      </c>
      <c r="AB248" s="193" t="s">
        <v>659</v>
      </c>
      <c r="AC248" s="193">
        <v>0</v>
      </c>
      <c r="AD248" s="193" t="s">
        <v>660</v>
      </c>
      <c r="AE248" s="193">
        <v>40</v>
      </c>
      <c r="AF248" s="192"/>
      <c r="AG248" s="192"/>
      <c r="AH248" s="192"/>
      <c r="AI248" s="192"/>
      <c r="AJ248" s="192"/>
      <c r="AK248" s="192"/>
    </row>
    <row r="249" spans="2:37" x14ac:dyDescent="0.25">
      <c r="B249" s="192"/>
      <c r="C249" s="192"/>
      <c r="D249" s="192"/>
      <c r="E249" s="192"/>
      <c r="F249" s="192"/>
      <c r="G249" s="192"/>
      <c r="H249" s="192"/>
      <c r="I249" s="192"/>
      <c r="J249" s="192"/>
      <c r="K249" s="192"/>
      <c r="L249" s="192"/>
      <c r="M249" s="192"/>
      <c r="O249" s="193">
        <v>204</v>
      </c>
      <c r="P249" s="229">
        <v>1494438</v>
      </c>
      <c r="AB249" s="193" t="s">
        <v>659</v>
      </c>
      <c r="AC249" s="193">
        <v>60</v>
      </c>
      <c r="AD249" s="193" t="s">
        <v>660</v>
      </c>
      <c r="AE249" s="193">
        <v>40</v>
      </c>
      <c r="AF249" s="192"/>
      <c r="AG249" s="192"/>
      <c r="AH249" s="192"/>
      <c r="AI249" s="192"/>
      <c r="AJ249" s="192"/>
      <c r="AK249" s="192"/>
    </row>
    <row r="250" spans="2:37" x14ac:dyDescent="0.25">
      <c r="B250" s="192"/>
      <c r="C250" s="192"/>
      <c r="D250" s="192"/>
      <c r="E250" s="192"/>
      <c r="F250" s="192"/>
      <c r="G250" s="192"/>
      <c r="H250" s="192"/>
      <c r="I250" s="192"/>
      <c r="J250" s="192"/>
      <c r="K250" s="192"/>
      <c r="L250" s="192"/>
      <c r="M250" s="192"/>
      <c r="O250" s="193">
        <v>205</v>
      </c>
      <c r="P250" s="229">
        <v>748711</v>
      </c>
      <c r="AB250" s="193" t="s">
        <v>659</v>
      </c>
      <c r="AC250" s="193">
        <v>40</v>
      </c>
      <c r="AD250" s="193" t="s">
        <v>660</v>
      </c>
      <c r="AE250" s="193">
        <v>40</v>
      </c>
      <c r="AF250" s="192"/>
      <c r="AG250" s="192"/>
      <c r="AH250" s="192"/>
      <c r="AI250" s="192"/>
      <c r="AJ250" s="192"/>
      <c r="AK250" s="192"/>
    </row>
    <row r="251" spans="2:37" x14ac:dyDescent="0.25">
      <c r="B251" s="192"/>
      <c r="C251" s="192"/>
      <c r="D251" s="192"/>
      <c r="E251" s="192"/>
      <c r="F251" s="192"/>
      <c r="G251" s="192"/>
      <c r="H251" s="192"/>
      <c r="I251" s="192"/>
      <c r="J251" s="192"/>
      <c r="K251" s="192"/>
      <c r="L251" s="192"/>
      <c r="M251" s="192"/>
      <c r="O251" s="193">
        <v>206</v>
      </c>
      <c r="P251" s="229">
        <v>153802</v>
      </c>
      <c r="AB251" s="193" t="s">
        <v>659</v>
      </c>
      <c r="AC251" s="193">
        <v>5</v>
      </c>
      <c r="AD251" s="193" t="s">
        <v>660</v>
      </c>
      <c r="AE251" s="193">
        <v>50</v>
      </c>
      <c r="AF251" s="192"/>
      <c r="AG251" s="192"/>
      <c r="AH251" s="192"/>
      <c r="AI251" s="192"/>
      <c r="AJ251" s="192"/>
      <c r="AK251" s="192"/>
    </row>
    <row r="252" spans="2:37" x14ac:dyDescent="0.25">
      <c r="B252" s="192"/>
      <c r="C252" s="192"/>
      <c r="D252" s="192"/>
      <c r="E252" s="192"/>
      <c r="F252" s="192"/>
      <c r="G252" s="192"/>
      <c r="H252" s="192"/>
      <c r="I252" s="192"/>
      <c r="J252" s="192"/>
      <c r="K252" s="192"/>
      <c r="L252" s="192"/>
      <c r="M252" s="192"/>
      <c r="O252" s="193">
        <v>207</v>
      </c>
      <c r="P252" s="229">
        <v>118445</v>
      </c>
      <c r="AB252" s="193" t="s">
        <v>659</v>
      </c>
      <c r="AC252" s="193">
        <v>0</v>
      </c>
      <c r="AD252" s="193" t="s">
        <v>660</v>
      </c>
      <c r="AE252" s="193">
        <v>50</v>
      </c>
      <c r="AF252" s="192"/>
      <c r="AG252" s="192"/>
      <c r="AH252" s="192"/>
      <c r="AI252" s="192"/>
      <c r="AJ252" s="192"/>
      <c r="AK252" s="192"/>
    </row>
    <row r="253" spans="2:37" x14ac:dyDescent="0.25">
      <c r="B253" s="192"/>
      <c r="C253" s="192"/>
      <c r="D253" s="192"/>
      <c r="E253" s="192"/>
      <c r="F253" s="192"/>
      <c r="G253" s="192"/>
      <c r="H253" s="192"/>
      <c r="I253" s="192"/>
      <c r="J253" s="192"/>
      <c r="K253" s="192"/>
      <c r="L253" s="192"/>
      <c r="M253" s="192"/>
      <c r="O253" s="193">
        <v>208</v>
      </c>
      <c r="P253" s="229">
        <v>1268334</v>
      </c>
      <c r="AB253" s="193" t="s">
        <v>659</v>
      </c>
      <c r="AC253" s="193">
        <v>0</v>
      </c>
      <c r="AD253" s="193" t="s">
        <v>660</v>
      </c>
      <c r="AE253" s="193">
        <v>60</v>
      </c>
      <c r="AF253" s="192"/>
      <c r="AG253" s="192"/>
      <c r="AH253" s="192"/>
      <c r="AI253" s="192"/>
      <c r="AJ253" s="192"/>
      <c r="AK253" s="192"/>
    </row>
    <row r="254" spans="2:37" x14ac:dyDescent="0.25">
      <c r="B254" s="192"/>
      <c r="C254" s="192"/>
      <c r="D254" s="192"/>
      <c r="E254" s="192"/>
      <c r="F254" s="192"/>
      <c r="G254" s="192"/>
      <c r="H254" s="192"/>
      <c r="I254" s="192"/>
      <c r="J254" s="192"/>
      <c r="K254" s="192"/>
      <c r="L254" s="192"/>
      <c r="M254" s="192"/>
      <c r="O254" s="193">
        <v>209</v>
      </c>
      <c r="P254" s="229">
        <v>59934</v>
      </c>
      <c r="AB254" s="193" t="s">
        <v>659</v>
      </c>
      <c r="AC254" s="193">
        <v>60</v>
      </c>
      <c r="AD254" s="193" t="s">
        <v>660</v>
      </c>
      <c r="AE254" s="193">
        <v>60</v>
      </c>
      <c r="AF254" s="192"/>
      <c r="AG254" s="192"/>
      <c r="AH254" s="192"/>
      <c r="AI254" s="192"/>
      <c r="AJ254" s="192"/>
      <c r="AK254" s="192"/>
    </row>
    <row r="255" spans="2:37" x14ac:dyDescent="0.25">
      <c r="B255" s="192"/>
      <c r="C255" s="192"/>
      <c r="D255" s="192"/>
      <c r="E255" s="192"/>
      <c r="F255" s="192"/>
      <c r="G255" s="192"/>
      <c r="H255" s="192"/>
      <c r="I255" s="192"/>
      <c r="J255" s="192"/>
      <c r="K255" s="192"/>
      <c r="L255" s="192"/>
      <c r="M255" s="192"/>
      <c r="O255" s="193">
        <v>210</v>
      </c>
      <c r="P255" s="229">
        <v>1835575</v>
      </c>
      <c r="AB255" s="193" t="s">
        <v>659</v>
      </c>
      <c r="AC255" s="193">
        <v>30</v>
      </c>
      <c r="AD255" s="193" t="s">
        <v>660</v>
      </c>
      <c r="AE255" s="193">
        <v>60</v>
      </c>
      <c r="AF255" s="192"/>
      <c r="AG255" s="192"/>
      <c r="AH255" s="192"/>
      <c r="AI255" s="192"/>
      <c r="AJ255" s="192"/>
      <c r="AK255" s="192"/>
    </row>
    <row r="256" spans="2:37" x14ac:dyDescent="0.25">
      <c r="B256" s="192"/>
      <c r="C256" s="192"/>
      <c r="D256" s="192"/>
      <c r="E256" s="192"/>
      <c r="F256" s="192"/>
      <c r="G256" s="192"/>
      <c r="H256" s="192"/>
      <c r="I256" s="192"/>
      <c r="J256" s="192"/>
      <c r="K256" s="192"/>
      <c r="L256" s="192"/>
      <c r="M256" s="192"/>
      <c r="O256" s="193">
        <v>211</v>
      </c>
      <c r="P256" s="229">
        <v>34385</v>
      </c>
      <c r="AB256" s="193" t="s">
        <v>659</v>
      </c>
      <c r="AC256" s="193">
        <v>5</v>
      </c>
      <c r="AD256" s="193" t="s">
        <v>660</v>
      </c>
      <c r="AE256" s="193">
        <v>75</v>
      </c>
      <c r="AF256" s="192"/>
      <c r="AG256" s="192"/>
      <c r="AH256" s="192"/>
      <c r="AI256" s="192"/>
      <c r="AJ256" s="192"/>
      <c r="AK256" s="192"/>
    </row>
    <row r="257" spans="2:37" x14ac:dyDescent="0.25">
      <c r="B257" s="192"/>
      <c r="C257" s="192"/>
      <c r="D257" s="192"/>
      <c r="E257" s="192"/>
      <c r="F257" s="192"/>
      <c r="G257" s="192"/>
      <c r="H257" s="192"/>
      <c r="I257" s="192"/>
      <c r="J257" s="192"/>
      <c r="K257" s="192"/>
      <c r="L257" s="192"/>
      <c r="M257" s="192"/>
      <c r="O257" s="193">
        <v>212</v>
      </c>
      <c r="P257" s="229">
        <v>2395454</v>
      </c>
      <c r="AB257" s="193" t="s">
        <v>659</v>
      </c>
      <c r="AC257" s="193">
        <v>0</v>
      </c>
      <c r="AD257" s="193" t="s">
        <v>660</v>
      </c>
      <c r="AE257" s="193">
        <v>80</v>
      </c>
      <c r="AF257" s="192"/>
      <c r="AG257" s="192"/>
      <c r="AH257" s="192"/>
      <c r="AI257" s="192"/>
      <c r="AJ257" s="192"/>
      <c r="AK257" s="192"/>
    </row>
    <row r="258" spans="2:37" x14ac:dyDescent="0.25">
      <c r="B258" s="192"/>
      <c r="C258" s="192"/>
      <c r="D258" s="192"/>
      <c r="E258" s="192"/>
      <c r="F258" s="192"/>
      <c r="G258" s="192"/>
      <c r="H258" s="192"/>
      <c r="I258" s="192"/>
      <c r="J258" s="192"/>
      <c r="K258" s="192"/>
      <c r="L258" s="192"/>
      <c r="M258" s="192"/>
      <c r="O258" s="193">
        <v>213</v>
      </c>
      <c r="P258" s="229">
        <v>117665</v>
      </c>
      <c r="AB258" s="193" t="s">
        <v>659</v>
      </c>
      <c r="AC258" s="193">
        <v>0</v>
      </c>
      <c r="AD258" s="193" t="s">
        <v>660</v>
      </c>
      <c r="AE258" s="193">
        <v>80</v>
      </c>
      <c r="AF258" s="192"/>
      <c r="AG258" s="192"/>
      <c r="AH258" s="192"/>
      <c r="AI258" s="192"/>
      <c r="AJ258" s="192"/>
      <c r="AK258" s="192"/>
    </row>
    <row r="259" spans="2:37" x14ac:dyDescent="0.25">
      <c r="B259" s="192"/>
      <c r="C259" s="192"/>
      <c r="D259" s="192"/>
      <c r="E259" s="192"/>
      <c r="F259" s="192"/>
      <c r="G259" s="192"/>
      <c r="H259" s="192"/>
      <c r="I259" s="192"/>
      <c r="J259" s="192"/>
      <c r="K259" s="192"/>
      <c r="L259" s="192"/>
      <c r="M259" s="192"/>
      <c r="O259" s="193">
        <v>214</v>
      </c>
      <c r="P259" s="229">
        <v>268468</v>
      </c>
      <c r="AB259" s="193" t="s">
        <v>659</v>
      </c>
      <c r="AC259" s="193">
        <v>40</v>
      </c>
      <c r="AD259" s="193" t="s">
        <v>660</v>
      </c>
      <c r="AE259" s="193">
        <v>100</v>
      </c>
      <c r="AF259" s="192"/>
      <c r="AG259" s="192"/>
      <c r="AH259" s="192"/>
      <c r="AI259" s="192"/>
      <c r="AJ259" s="192"/>
      <c r="AK259" s="192"/>
    </row>
    <row r="260" spans="2:37" x14ac:dyDescent="0.25">
      <c r="B260" s="192"/>
      <c r="C260" s="192"/>
      <c r="D260" s="192"/>
      <c r="E260" s="192"/>
      <c r="F260" s="192"/>
      <c r="G260" s="192"/>
      <c r="H260" s="192"/>
      <c r="I260" s="192"/>
      <c r="J260" s="192"/>
      <c r="K260" s="192"/>
      <c r="L260" s="192"/>
      <c r="M260" s="192"/>
      <c r="O260" s="193">
        <v>215</v>
      </c>
      <c r="P260" s="229">
        <v>676680</v>
      </c>
      <c r="AB260" s="193" t="s">
        <v>659</v>
      </c>
      <c r="AC260" s="193">
        <v>20</v>
      </c>
      <c r="AD260" s="193" t="s">
        <v>660</v>
      </c>
      <c r="AE260" s="193">
        <v>100</v>
      </c>
      <c r="AF260" s="192"/>
      <c r="AG260" s="192"/>
      <c r="AH260" s="192"/>
      <c r="AI260" s="192"/>
      <c r="AJ260" s="192"/>
      <c r="AK260" s="192"/>
    </row>
    <row r="261" spans="2:37" x14ac:dyDescent="0.25">
      <c r="B261" s="192"/>
      <c r="C261" s="192"/>
      <c r="D261" s="192"/>
      <c r="E261" s="192"/>
      <c r="F261" s="192"/>
      <c r="G261" s="192"/>
      <c r="H261" s="192"/>
      <c r="I261" s="192"/>
      <c r="J261" s="192"/>
      <c r="K261" s="192"/>
      <c r="L261" s="192"/>
      <c r="M261" s="192"/>
      <c r="O261" s="193">
        <v>216</v>
      </c>
      <c r="P261" s="229">
        <v>577251</v>
      </c>
      <c r="AB261" s="193" t="s">
        <v>659</v>
      </c>
      <c r="AC261" s="193">
        <v>4</v>
      </c>
      <c r="AD261" s="193" t="s">
        <v>660</v>
      </c>
      <c r="AE261" s="193">
        <v>150</v>
      </c>
      <c r="AF261" s="192"/>
      <c r="AG261" s="192"/>
      <c r="AH261" s="192"/>
      <c r="AI261" s="192"/>
      <c r="AJ261" s="192"/>
      <c r="AK261" s="192"/>
    </row>
    <row r="262" spans="2:37" x14ac:dyDescent="0.25">
      <c r="B262" s="192"/>
      <c r="C262" s="192"/>
      <c r="D262" s="192"/>
      <c r="E262" s="192"/>
      <c r="F262" s="192"/>
      <c r="G262" s="192"/>
      <c r="H262" s="192"/>
      <c r="I262" s="192"/>
      <c r="J262" s="192"/>
      <c r="K262" s="192"/>
      <c r="L262" s="192"/>
      <c r="M262" s="192"/>
      <c r="O262" s="193">
        <v>217</v>
      </c>
      <c r="P262" s="229">
        <v>81206</v>
      </c>
      <c r="AB262" s="193" t="s">
        <v>659</v>
      </c>
      <c r="AC262" s="193">
        <v>0</v>
      </c>
      <c r="AD262" s="193" t="s">
        <v>660</v>
      </c>
      <c r="AE262" s="193">
        <v>150</v>
      </c>
      <c r="AF262" s="192"/>
      <c r="AG262" s="192"/>
      <c r="AH262" s="192"/>
      <c r="AI262" s="192"/>
      <c r="AJ262" s="192"/>
      <c r="AK262" s="192"/>
    </row>
    <row r="263" spans="2:37" x14ac:dyDescent="0.25">
      <c r="B263" s="192"/>
      <c r="C263" s="192"/>
      <c r="D263" s="192"/>
      <c r="E263" s="192"/>
      <c r="F263" s="192"/>
      <c r="G263" s="192"/>
      <c r="H263" s="192"/>
      <c r="I263" s="192"/>
      <c r="J263" s="192"/>
      <c r="K263" s="192"/>
      <c r="L263" s="192"/>
      <c r="M263" s="192"/>
      <c r="O263" s="193">
        <v>218</v>
      </c>
      <c r="P263" s="229">
        <v>80780</v>
      </c>
      <c r="AB263" s="193" t="s">
        <v>659</v>
      </c>
      <c r="AC263" s="193">
        <v>0</v>
      </c>
      <c r="AD263" s="193" t="s">
        <v>660</v>
      </c>
      <c r="AE263" s="193">
        <v>200</v>
      </c>
      <c r="AF263" s="192"/>
      <c r="AG263" s="192"/>
      <c r="AH263" s="192"/>
      <c r="AI263" s="192"/>
      <c r="AJ263" s="192"/>
      <c r="AK263" s="192"/>
    </row>
    <row r="264" spans="2:37" x14ac:dyDescent="0.25">
      <c r="B264" s="192"/>
      <c r="C264" s="192"/>
      <c r="D264" s="192"/>
      <c r="E264" s="192"/>
      <c r="F264" s="192"/>
      <c r="G264" s="192"/>
      <c r="H264" s="192"/>
      <c r="I264" s="192"/>
      <c r="J264" s="192"/>
      <c r="K264" s="192"/>
      <c r="L264" s="192"/>
      <c r="M264" s="192"/>
      <c r="O264" s="193">
        <v>219</v>
      </c>
      <c r="P264" s="229">
        <v>30133</v>
      </c>
      <c r="AB264" s="193" t="s">
        <v>659</v>
      </c>
      <c r="AC264" s="193">
        <v>20</v>
      </c>
      <c r="AD264" s="193" t="s">
        <v>660</v>
      </c>
      <c r="AE264" s="193">
        <v>200</v>
      </c>
      <c r="AF264" s="192"/>
      <c r="AG264" s="192"/>
      <c r="AH264" s="192"/>
      <c r="AI264" s="192"/>
      <c r="AJ264" s="192"/>
      <c r="AK264" s="192"/>
    </row>
    <row r="265" spans="2:37" x14ac:dyDescent="0.25">
      <c r="B265" s="192"/>
      <c r="C265" s="192"/>
      <c r="D265" s="192"/>
      <c r="E265" s="192"/>
      <c r="F265" s="192"/>
      <c r="G265" s="192"/>
      <c r="H265" s="192"/>
      <c r="I265" s="192"/>
      <c r="J265" s="192"/>
      <c r="K265" s="192"/>
      <c r="L265" s="192"/>
      <c r="M265" s="192"/>
      <c r="O265" s="193">
        <v>220</v>
      </c>
      <c r="P265" s="229">
        <v>4745557</v>
      </c>
      <c r="AB265" s="193" t="s">
        <v>659</v>
      </c>
      <c r="AC265" s="193">
        <v>10</v>
      </c>
      <c r="AD265" s="193" t="s">
        <v>660</v>
      </c>
      <c r="AE265" s="193">
        <v>400</v>
      </c>
      <c r="AF265" s="192"/>
      <c r="AG265" s="192"/>
      <c r="AH265" s="192"/>
      <c r="AI265" s="192"/>
      <c r="AJ265" s="192"/>
      <c r="AK265" s="192"/>
    </row>
    <row r="266" spans="2:37" x14ac:dyDescent="0.25">
      <c r="B266" s="192"/>
      <c r="C266" s="192"/>
      <c r="D266" s="192"/>
      <c r="E266" s="192"/>
      <c r="F266" s="192"/>
      <c r="G266" s="192"/>
      <c r="H266" s="192"/>
      <c r="I266" s="192"/>
      <c r="J266" s="192"/>
      <c r="K266" s="192"/>
      <c r="L266" s="192"/>
      <c r="M266" s="192"/>
      <c r="O266" s="193">
        <v>221</v>
      </c>
      <c r="P266" s="229">
        <v>140148</v>
      </c>
      <c r="AB266" s="193" t="s">
        <v>659</v>
      </c>
      <c r="AC266" s="193">
        <v>2</v>
      </c>
      <c r="AD266" s="193" t="s">
        <v>660</v>
      </c>
      <c r="AE266" s="193">
        <v>500</v>
      </c>
      <c r="AF266" s="192"/>
      <c r="AG266" s="192"/>
      <c r="AH266" s="192"/>
      <c r="AI266" s="192"/>
      <c r="AJ266" s="192"/>
      <c r="AK266" s="192"/>
    </row>
    <row r="267" spans="2:37" x14ac:dyDescent="0.25">
      <c r="B267" s="192"/>
      <c r="C267" s="192"/>
      <c r="D267" s="192"/>
      <c r="E267" s="192"/>
      <c r="F267" s="192"/>
      <c r="G267" s="192"/>
      <c r="H267" s="192"/>
      <c r="I267" s="192"/>
      <c r="J267" s="192"/>
      <c r="K267" s="192"/>
      <c r="L267" s="192"/>
      <c r="M267" s="192"/>
      <c r="O267" s="193">
        <v>222</v>
      </c>
      <c r="P267" s="229">
        <v>105035</v>
      </c>
      <c r="AB267" s="193" t="s">
        <v>659</v>
      </c>
      <c r="AC267" s="193">
        <v>0</v>
      </c>
      <c r="AD267" s="193" t="s">
        <v>660</v>
      </c>
      <c r="AE267" s="193">
        <v>750</v>
      </c>
      <c r="AF267" s="192"/>
      <c r="AG267" s="192"/>
      <c r="AH267" s="192"/>
      <c r="AI267" s="192"/>
      <c r="AJ267" s="192"/>
      <c r="AK267" s="192"/>
    </row>
    <row r="268" spans="2:37" x14ac:dyDescent="0.25">
      <c r="B268" s="192"/>
      <c r="C268" s="192"/>
      <c r="D268" s="192"/>
      <c r="E268" s="192"/>
      <c r="F268" s="192"/>
      <c r="G268" s="192"/>
      <c r="H268" s="192"/>
      <c r="I268" s="192"/>
      <c r="J268" s="192"/>
      <c r="K268" s="192"/>
      <c r="L268" s="192"/>
      <c r="M268" s="192"/>
      <c r="O268" s="193">
        <v>223</v>
      </c>
      <c r="P268" s="229">
        <v>31554</v>
      </c>
      <c r="AB268" s="193" t="s">
        <v>659</v>
      </c>
      <c r="AC268" s="193">
        <v>0</v>
      </c>
      <c r="AD268" s="193" t="s">
        <v>660</v>
      </c>
      <c r="AE268" s="193">
        <v>2500</v>
      </c>
      <c r="AF268" s="192"/>
      <c r="AG268" s="192"/>
      <c r="AH268" s="192"/>
      <c r="AI268" s="192"/>
      <c r="AJ268" s="192"/>
      <c r="AK268" s="192"/>
    </row>
    <row r="269" spans="2:37" x14ac:dyDescent="0.25">
      <c r="B269" s="192"/>
      <c r="C269" s="192"/>
      <c r="D269" s="192"/>
      <c r="E269" s="192"/>
      <c r="F269" s="192"/>
      <c r="G269" s="192"/>
      <c r="H269" s="192"/>
      <c r="I269" s="192"/>
      <c r="J269" s="192"/>
      <c r="K269" s="192"/>
      <c r="L269" s="192"/>
      <c r="M269" s="192"/>
      <c r="O269" s="193">
        <v>224</v>
      </c>
      <c r="P269" s="229">
        <v>1403754</v>
      </c>
      <c r="AB269" s="192"/>
      <c r="AC269" s="192"/>
      <c r="AD269" s="192"/>
      <c r="AE269" s="192"/>
      <c r="AF269" s="192"/>
      <c r="AG269" s="192"/>
      <c r="AH269" s="192"/>
      <c r="AI269" s="192"/>
      <c r="AJ269" s="192"/>
      <c r="AK269" s="192"/>
    </row>
    <row r="270" spans="2:37" x14ac:dyDescent="0.25">
      <c r="B270" s="192"/>
      <c r="C270" s="192"/>
      <c r="D270" s="192"/>
      <c r="E270" s="192"/>
      <c r="F270" s="192"/>
      <c r="G270" s="192"/>
      <c r="H270" s="192"/>
      <c r="I270" s="192"/>
      <c r="J270" s="192"/>
      <c r="K270" s="192"/>
      <c r="L270" s="192"/>
      <c r="M270" s="192"/>
      <c r="O270" s="193">
        <v>225</v>
      </c>
      <c r="P270" s="229">
        <v>732829</v>
      </c>
      <c r="AB270" s="192" t="s">
        <v>461</v>
      </c>
      <c r="AC270" s="192"/>
      <c r="AD270" s="192"/>
      <c r="AE270" s="192"/>
      <c r="AF270" s="192"/>
      <c r="AG270" s="192"/>
      <c r="AH270" s="192"/>
      <c r="AI270" s="192"/>
      <c r="AJ270" s="192"/>
      <c r="AK270" s="192"/>
    </row>
    <row r="271" spans="2:37" x14ac:dyDescent="0.25">
      <c r="B271" s="192"/>
      <c r="C271" s="192"/>
      <c r="D271" s="192"/>
      <c r="E271" s="192"/>
      <c r="F271" s="192"/>
      <c r="G271" s="192"/>
      <c r="H271" s="192"/>
      <c r="I271" s="192"/>
      <c r="J271" s="192"/>
      <c r="K271" s="192"/>
      <c r="L271" s="192"/>
      <c r="M271" s="192"/>
      <c r="O271" s="193">
        <v>226</v>
      </c>
      <c r="P271" s="229">
        <v>105892</v>
      </c>
      <c r="AB271" s="193" t="s">
        <v>661</v>
      </c>
      <c r="AC271" s="193">
        <v>2500</v>
      </c>
      <c r="AD271" s="192"/>
      <c r="AE271" s="192"/>
      <c r="AF271" s="192"/>
      <c r="AG271" s="192"/>
      <c r="AH271" s="192"/>
      <c r="AI271" s="192"/>
      <c r="AJ271" s="192"/>
      <c r="AK271" s="192"/>
    </row>
    <row r="272" spans="2:37" x14ac:dyDescent="0.25">
      <c r="B272" s="192"/>
      <c r="C272" s="192"/>
      <c r="D272" s="192"/>
      <c r="E272" s="192"/>
      <c r="F272" s="192"/>
      <c r="G272" s="192"/>
      <c r="H272" s="192"/>
      <c r="I272" s="192"/>
      <c r="J272" s="192"/>
      <c r="K272" s="192"/>
      <c r="L272" s="192"/>
      <c r="M272" s="192"/>
      <c r="O272" s="193">
        <v>227</v>
      </c>
      <c r="P272" s="229">
        <v>45116</v>
      </c>
      <c r="AB272" s="193" t="s">
        <v>661</v>
      </c>
      <c r="AC272" s="193">
        <v>750</v>
      </c>
      <c r="AD272" s="192"/>
      <c r="AE272" s="192"/>
      <c r="AF272" s="192"/>
      <c r="AG272" s="192"/>
      <c r="AH272" s="192"/>
      <c r="AI272" s="192"/>
      <c r="AJ272" s="192"/>
      <c r="AK272" s="192"/>
    </row>
    <row r="273" spans="2:37" x14ac:dyDescent="0.25">
      <c r="B273" s="192"/>
      <c r="C273" s="192"/>
      <c r="D273" s="192"/>
      <c r="E273" s="192"/>
      <c r="F273" s="192"/>
      <c r="G273" s="192"/>
      <c r="H273" s="192"/>
      <c r="I273" s="192"/>
      <c r="J273" s="192"/>
      <c r="K273" s="192"/>
      <c r="L273" s="192"/>
      <c r="M273" s="192"/>
      <c r="O273" s="193">
        <v>228</v>
      </c>
      <c r="P273" s="229">
        <v>1655361</v>
      </c>
      <c r="AB273" s="193" t="s">
        <v>661</v>
      </c>
      <c r="AC273" s="193">
        <v>500</v>
      </c>
      <c r="AD273" s="192"/>
      <c r="AE273" s="192"/>
      <c r="AF273" s="192"/>
      <c r="AG273" s="192"/>
      <c r="AH273" s="192"/>
      <c r="AI273" s="192"/>
      <c r="AJ273" s="192"/>
      <c r="AK273" s="192"/>
    </row>
    <row r="274" spans="2:37" x14ac:dyDescent="0.25">
      <c r="B274" s="192"/>
      <c r="C274" s="192"/>
      <c r="D274" s="192"/>
      <c r="E274" s="192"/>
      <c r="F274" s="192"/>
      <c r="G274" s="192"/>
      <c r="H274" s="192"/>
      <c r="I274" s="192"/>
      <c r="J274" s="192"/>
      <c r="K274" s="192"/>
      <c r="L274" s="192"/>
      <c r="M274" s="192"/>
      <c r="O274" s="193">
        <v>229</v>
      </c>
      <c r="P274" s="229">
        <v>67238</v>
      </c>
      <c r="AB274" s="193" t="s">
        <v>661</v>
      </c>
      <c r="AC274" s="193">
        <v>400</v>
      </c>
      <c r="AD274" s="192"/>
      <c r="AE274" s="192"/>
      <c r="AF274" s="192"/>
      <c r="AG274" s="192"/>
      <c r="AH274" s="192"/>
      <c r="AI274" s="192"/>
      <c r="AJ274" s="192"/>
      <c r="AK274" s="192"/>
    </row>
    <row r="275" spans="2:37" x14ac:dyDescent="0.25">
      <c r="B275" s="192"/>
      <c r="C275" s="192"/>
      <c r="D275" s="192"/>
      <c r="E275" s="192"/>
      <c r="F275" s="192"/>
      <c r="G275" s="192"/>
      <c r="H275" s="192"/>
      <c r="I275" s="192"/>
      <c r="J275" s="192"/>
      <c r="K275" s="192"/>
      <c r="L275" s="192"/>
      <c r="M275" s="192"/>
      <c r="O275" s="193">
        <v>230</v>
      </c>
      <c r="P275" s="229">
        <v>784880</v>
      </c>
      <c r="AB275" s="193" t="s">
        <v>661</v>
      </c>
      <c r="AC275" s="193">
        <v>200</v>
      </c>
      <c r="AD275" s="192"/>
      <c r="AE275" s="192"/>
      <c r="AF275" s="192"/>
      <c r="AG275" s="192"/>
      <c r="AH275" s="192"/>
      <c r="AI275" s="192"/>
      <c r="AJ275" s="192"/>
      <c r="AK275" s="192"/>
    </row>
    <row r="276" spans="2:37" x14ac:dyDescent="0.25">
      <c r="B276" s="192"/>
      <c r="C276" s="192"/>
      <c r="D276" s="192"/>
      <c r="E276" s="192"/>
      <c r="F276" s="192"/>
      <c r="G276" s="192"/>
      <c r="H276" s="192"/>
      <c r="I276" s="192"/>
      <c r="J276" s="192"/>
      <c r="K276" s="192"/>
      <c r="L276" s="192"/>
      <c r="M276" s="192"/>
      <c r="O276" s="193">
        <v>231</v>
      </c>
      <c r="P276" s="229">
        <v>43981</v>
      </c>
      <c r="AB276" s="192"/>
      <c r="AC276" s="192"/>
      <c r="AD276" s="192"/>
      <c r="AE276" s="192"/>
      <c r="AF276" s="192"/>
      <c r="AG276" s="192"/>
      <c r="AH276" s="192"/>
      <c r="AI276" s="192"/>
      <c r="AJ276" s="192"/>
      <c r="AK276" s="192"/>
    </row>
    <row r="277" spans="2:37" x14ac:dyDescent="0.25">
      <c r="B277" s="192"/>
      <c r="C277" s="192"/>
      <c r="D277" s="192"/>
      <c r="E277" s="192"/>
      <c r="F277" s="192"/>
      <c r="G277" s="192"/>
      <c r="H277" s="192"/>
      <c r="I277" s="192"/>
      <c r="J277" s="192"/>
      <c r="K277" s="192"/>
      <c r="L277" s="192"/>
      <c r="M277" s="192"/>
      <c r="O277" s="193">
        <v>232</v>
      </c>
      <c r="P277" s="229">
        <v>1046988</v>
      </c>
      <c r="AB277" s="192" t="s">
        <v>462</v>
      </c>
      <c r="AC277" s="192"/>
      <c r="AD277" s="192"/>
      <c r="AE277" s="192"/>
      <c r="AF277" s="192"/>
      <c r="AG277" s="192"/>
      <c r="AH277" s="192"/>
      <c r="AI277" s="192"/>
      <c r="AJ277" s="192"/>
      <c r="AK277" s="192"/>
    </row>
    <row r="278" spans="2:37" x14ac:dyDescent="0.25">
      <c r="B278" s="192"/>
      <c r="C278" s="192"/>
      <c r="D278" s="192"/>
      <c r="E278" s="192"/>
      <c r="F278" s="192"/>
      <c r="G278" s="192"/>
      <c r="H278" s="192"/>
      <c r="I278" s="192"/>
      <c r="J278" s="192"/>
      <c r="K278" s="192"/>
      <c r="L278" s="192"/>
      <c r="M278" s="192"/>
      <c r="O278" s="193">
        <v>233</v>
      </c>
      <c r="P278" s="229">
        <v>42336</v>
      </c>
      <c r="AB278" s="193" t="s">
        <v>662</v>
      </c>
      <c r="AC278" s="193">
        <v>2</v>
      </c>
      <c r="AD278" s="192"/>
      <c r="AE278" s="192"/>
      <c r="AF278" s="192"/>
      <c r="AG278" s="192"/>
      <c r="AH278" s="192"/>
      <c r="AI278" s="192"/>
      <c r="AJ278" s="192"/>
      <c r="AK278" s="192"/>
    </row>
    <row r="279" spans="2:37" x14ac:dyDescent="0.25">
      <c r="B279" s="192"/>
      <c r="C279" s="192"/>
      <c r="D279" s="192"/>
      <c r="E279" s="192"/>
      <c r="F279" s="192"/>
      <c r="G279" s="192"/>
      <c r="H279" s="192"/>
      <c r="I279" s="192"/>
      <c r="J279" s="192"/>
      <c r="K279" s="192"/>
      <c r="L279" s="192"/>
      <c r="M279" s="192"/>
      <c r="O279" s="193">
        <v>234</v>
      </c>
      <c r="P279" s="229">
        <v>155972</v>
      </c>
      <c r="AB279" s="193" t="s">
        <v>662</v>
      </c>
      <c r="AC279" s="193">
        <v>4</v>
      </c>
      <c r="AD279" s="192"/>
      <c r="AE279" s="192"/>
      <c r="AF279" s="192"/>
      <c r="AG279" s="192"/>
      <c r="AH279" s="192"/>
      <c r="AI279" s="192"/>
      <c r="AJ279" s="192"/>
      <c r="AK279" s="192"/>
    </row>
    <row r="280" spans="2:37" x14ac:dyDescent="0.25">
      <c r="B280" s="192"/>
      <c r="C280" s="192"/>
      <c r="D280" s="192"/>
      <c r="E280" s="192"/>
      <c r="F280" s="192"/>
      <c r="G280" s="192"/>
      <c r="H280" s="192"/>
      <c r="I280" s="192"/>
      <c r="J280" s="192"/>
      <c r="K280" s="192"/>
      <c r="L280" s="192"/>
      <c r="M280" s="192"/>
      <c r="O280" s="193">
        <v>235</v>
      </c>
      <c r="P280" s="229">
        <v>615649</v>
      </c>
      <c r="AB280" s="193" t="s">
        <v>662</v>
      </c>
      <c r="AC280" s="193">
        <v>5</v>
      </c>
      <c r="AD280" s="192"/>
      <c r="AE280" s="192"/>
      <c r="AF280" s="192"/>
      <c r="AG280" s="192"/>
      <c r="AH280" s="192"/>
      <c r="AI280" s="192"/>
      <c r="AJ280" s="192"/>
      <c r="AK280" s="192"/>
    </row>
    <row r="281" spans="2:37" x14ac:dyDescent="0.25">
      <c r="B281" s="192"/>
      <c r="C281" s="192"/>
      <c r="D281" s="192"/>
      <c r="E281" s="192"/>
      <c r="F281" s="192"/>
      <c r="G281" s="192"/>
      <c r="H281" s="192"/>
      <c r="I281" s="192"/>
      <c r="J281" s="192"/>
      <c r="K281" s="192"/>
      <c r="L281" s="192"/>
      <c r="M281" s="192"/>
      <c r="O281" s="193">
        <v>236</v>
      </c>
      <c r="P281" s="229">
        <v>787749</v>
      </c>
      <c r="AB281" s="193" t="s">
        <v>662</v>
      </c>
      <c r="AC281" s="193">
        <v>5</v>
      </c>
      <c r="AD281" s="192"/>
      <c r="AE281" s="192"/>
      <c r="AF281" s="192"/>
      <c r="AG281" s="192"/>
      <c r="AH281" s="192"/>
      <c r="AI281" s="192"/>
      <c r="AJ281" s="192"/>
      <c r="AK281" s="192"/>
    </row>
    <row r="282" spans="2:37" x14ac:dyDescent="0.25">
      <c r="B282" s="192"/>
      <c r="C282" s="192"/>
      <c r="D282" s="192"/>
      <c r="E282" s="192"/>
      <c r="F282" s="192"/>
      <c r="G282" s="192"/>
      <c r="H282" s="192"/>
      <c r="I282" s="192"/>
      <c r="J282" s="192"/>
      <c r="K282" s="192"/>
      <c r="L282" s="192"/>
      <c r="M282" s="192"/>
      <c r="O282" s="193">
        <v>237</v>
      </c>
      <c r="P282" s="229">
        <v>61504</v>
      </c>
      <c r="AB282" s="193" t="s">
        <v>662</v>
      </c>
      <c r="AC282" s="193">
        <v>7</v>
      </c>
      <c r="AD282" s="192"/>
      <c r="AE282" s="192"/>
      <c r="AF282" s="192"/>
      <c r="AG282" s="192"/>
      <c r="AH282" s="192"/>
      <c r="AI282" s="192"/>
      <c r="AJ282" s="192"/>
      <c r="AK282" s="192"/>
    </row>
    <row r="283" spans="2:37" x14ac:dyDescent="0.25">
      <c r="B283" s="192"/>
      <c r="C283" s="192"/>
      <c r="D283" s="192"/>
      <c r="E283" s="192"/>
      <c r="F283" s="192"/>
      <c r="G283" s="192"/>
      <c r="H283" s="192"/>
      <c r="I283" s="192"/>
      <c r="J283" s="192"/>
      <c r="K283" s="192"/>
      <c r="L283" s="192"/>
      <c r="M283" s="192"/>
      <c r="O283" s="193">
        <v>238</v>
      </c>
      <c r="P283" s="229">
        <v>68483</v>
      </c>
      <c r="AB283" s="192"/>
      <c r="AC283" s="192"/>
      <c r="AD283" s="192"/>
      <c r="AE283" s="192"/>
      <c r="AF283" s="192"/>
      <c r="AG283" s="192"/>
      <c r="AH283" s="192"/>
      <c r="AI283" s="192"/>
      <c r="AJ283" s="192"/>
      <c r="AK283" s="192"/>
    </row>
    <row r="284" spans="2:37" x14ac:dyDescent="0.25">
      <c r="B284" s="192"/>
      <c r="C284" s="192"/>
      <c r="D284" s="192"/>
      <c r="E284" s="192"/>
      <c r="F284" s="192"/>
      <c r="G284" s="192"/>
      <c r="H284" s="192"/>
      <c r="I284" s="192"/>
      <c r="J284" s="192"/>
      <c r="K284" s="192"/>
      <c r="L284" s="192"/>
      <c r="M284" s="192"/>
      <c r="O284" s="193">
        <v>239</v>
      </c>
      <c r="P284" s="229">
        <v>29269</v>
      </c>
      <c r="AB284" s="192"/>
      <c r="AC284" s="192"/>
      <c r="AD284" s="192"/>
      <c r="AE284" s="192"/>
      <c r="AF284" s="192"/>
      <c r="AG284" s="192"/>
      <c r="AH284" s="192"/>
      <c r="AI284" s="192"/>
      <c r="AJ284" s="192"/>
      <c r="AK284" s="192"/>
    </row>
    <row r="285" spans="2:37" x14ac:dyDescent="0.25">
      <c r="B285" s="192"/>
      <c r="C285" s="192"/>
      <c r="D285" s="192"/>
      <c r="E285" s="192"/>
      <c r="F285" s="192"/>
      <c r="G285" s="192"/>
      <c r="H285" s="192"/>
      <c r="I285" s="192"/>
      <c r="J285" s="192"/>
      <c r="K285" s="192"/>
      <c r="L285" s="192"/>
      <c r="M285" s="192"/>
      <c r="O285" s="193">
        <v>240</v>
      </c>
      <c r="P285" s="229">
        <v>4421440</v>
      </c>
      <c r="AB285" s="192"/>
      <c r="AC285" s="192"/>
      <c r="AD285" s="192"/>
      <c r="AE285" s="192"/>
      <c r="AF285" s="192"/>
      <c r="AG285" s="192"/>
      <c r="AH285" s="192"/>
      <c r="AI285" s="192"/>
      <c r="AJ285" s="192"/>
      <c r="AK285" s="192"/>
    </row>
    <row r="286" spans="2:37" x14ac:dyDescent="0.25">
      <c r="B286" s="192"/>
      <c r="C286" s="192"/>
      <c r="D286" s="192"/>
      <c r="E286" s="192"/>
      <c r="F286" s="192"/>
      <c r="G286" s="192"/>
      <c r="H286" s="192"/>
      <c r="I286" s="192"/>
      <c r="J286" s="192"/>
      <c r="K286" s="192"/>
      <c r="L286" s="192"/>
      <c r="M286" s="192"/>
      <c r="O286" s="193">
        <v>241</v>
      </c>
      <c r="P286" s="229">
        <v>47340</v>
      </c>
      <c r="AB286" s="192"/>
      <c r="AC286" s="192"/>
      <c r="AD286" s="192"/>
      <c r="AE286" s="192"/>
      <c r="AF286" s="192"/>
      <c r="AG286" s="192"/>
      <c r="AH286" s="192"/>
      <c r="AI286" s="192"/>
      <c r="AJ286" s="192"/>
      <c r="AK286" s="192"/>
    </row>
    <row r="287" spans="2:37" x14ac:dyDescent="0.25">
      <c r="B287" s="192"/>
      <c r="C287" s="192"/>
      <c r="D287" s="192"/>
      <c r="E287" s="192"/>
      <c r="F287" s="192"/>
      <c r="G287" s="192"/>
      <c r="H287" s="192"/>
      <c r="I287" s="192"/>
      <c r="J287" s="192"/>
      <c r="K287" s="192"/>
      <c r="L287" s="192"/>
      <c r="M287" s="192"/>
      <c r="O287" s="193">
        <v>242</v>
      </c>
      <c r="P287" s="229">
        <v>241964</v>
      </c>
      <c r="AB287" s="192"/>
      <c r="AC287" s="192"/>
      <c r="AD287" s="192"/>
      <c r="AE287" s="192"/>
      <c r="AF287" s="192"/>
      <c r="AG287" s="192"/>
      <c r="AH287" s="192"/>
      <c r="AI287" s="192"/>
      <c r="AJ287" s="192"/>
      <c r="AK287" s="192"/>
    </row>
    <row r="288" spans="2:37" x14ac:dyDescent="0.25">
      <c r="B288" s="192"/>
      <c r="C288" s="192"/>
      <c r="D288" s="192"/>
      <c r="E288" s="192"/>
      <c r="F288" s="192"/>
      <c r="G288" s="192"/>
      <c r="H288" s="192"/>
      <c r="I288" s="192"/>
      <c r="J288" s="192"/>
      <c r="K288" s="192"/>
      <c r="L288" s="192"/>
      <c r="M288" s="192"/>
      <c r="O288" s="193">
        <v>243</v>
      </c>
      <c r="P288" s="229">
        <v>30801</v>
      </c>
      <c r="AB288" s="192"/>
      <c r="AC288" s="192"/>
      <c r="AD288" s="192"/>
      <c r="AE288" s="192"/>
      <c r="AF288" s="192"/>
      <c r="AG288" s="192"/>
      <c r="AH288" s="192"/>
      <c r="AI288" s="192"/>
      <c r="AJ288" s="192"/>
      <c r="AK288" s="192"/>
    </row>
    <row r="289" spans="2:37" x14ac:dyDescent="0.25">
      <c r="B289" s="192"/>
      <c r="C289" s="192"/>
      <c r="D289" s="192"/>
      <c r="E289" s="192"/>
      <c r="F289" s="192"/>
      <c r="G289" s="192"/>
      <c r="H289" s="192"/>
      <c r="I289" s="192"/>
      <c r="J289" s="192"/>
      <c r="K289" s="192"/>
      <c r="L289" s="192"/>
      <c r="M289" s="192"/>
      <c r="O289" s="193">
        <v>244</v>
      </c>
      <c r="P289" s="229">
        <v>2981947</v>
      </c>
      <c r="AB289" s="192"/>
      <c r="AC289" s="192"/>
      <c r="AD289" s="192"/>
      <c r="AE289" s="192"/>
      <c r="AF289" s="192"/>
      <c r="AG289" s="192"/>
      <c r="AH289" s="192"/>
      <c r="AI289" s="192"/>
      <c r="AJ289" s="192"/>
      <c r="AK289" s="192"/>
    </row>
    <row r="290" spans="2:37" x14ac:dyDescent="0.25">
      <c r="B290" s="192"/>
      <c r="C290" s="192"/>
      <c r="D290" s="192"/>
      <c r="E290" s="192"/>
      <c r="F290" s="192"/>
      <c r="G290" s="192"/>
      <c r="H290" s="192"/>
      <c r="I290" s="192"/>
      <c r="J290" s="192"/>
      <c r="K290" s="192"/>
      <c r="L290" s="192"/>
      <c r="M290" s="192"/>
      <c r="O290" s="193">
        <v>245</v>
      </c>
      <c r="P290" s="229">
        <v>584129</v>
      </c>
      <c r="AB290" s="192"/>
      <c r="AC290" s="192"/>
      <c r="AD290" s="192"/>
      <c r="AE290" s="192"/>
      <c r="AF290" s="192"/>
      <c r="AG290" s="192"/>
      <c r="AH290" s="192"/>
      <c r="AI290" s="192"/>
      <c r="AJ290" s="192"/>
      <c r="AK290" s="192"/>
    </row>
    <row r="291" spans="2:37" x14ac:dyDescent="0.25">
      <c r="B291" s="192"/>
      <c r="C291" s="192"/>
      <c r="D291" s="192"/>
      <c r="E291" s="192"/>
      <c r="F291" s="192"/>
      <c r="G291" s="192"/>
      <c r="H291" s="192"/>
      <c r="I291" s="192"/>
      <c r="J291" s="192"/>
      <c r="K291" s="192"/>
      <c r="L291" s="192"/>
      <c r="M291" s="192"/>
      <c r="O291" s="193">
        <v>246</v>
      </c>
      <c r="P291" s="229">
        <v>94794</v>
      </c>
      <c r="AB291" s="192"/>
      <c r="AC291" s="192"/>
      <c r="AD291" s="192"/>
      <c r="AE291" s="192"/>
      <c r="AF291" s="192"/>
      <c r="AG291" s="192"/>
      <c r="AH291" s="192"/>
      <c r="AI291" s="192"/>
      <c r="AJ291" s="192"/>
      <c r="AK291" s="192"/>
    </row>
    <row r="292" spans="2:37" x14ac:dyDescent="0.25">
      <c r="B292" s="192"/>
      <c r="C292" s="192"/>
      <c r="D292" s="192"/>
      <c r="E292" s="192"/>
      <c r="F292" s="192"/>
      <c r="G292" s="192"/>
      <c r="H292" s="192"/>
      <c r="I292" s="192"/>
      <c r="J292" s="192"/>
      <c r="K292" s="192"/>
      <c r="L292" s="192"/>
      <c r="M292" s="192"/>
      <c r="O292" s="193">
        <v>247</v>
      </c>
      <c r="P292" s="229">
        <v>41685</v>
      </c>
      <c r="AB292" s="192"/>
      <c r="AC292" s="192"/>
      <c r="AD292" s="192"/>
      <c r="AE292" s="192"/>
      <c r="AF292" s="192"/>
      <c r="AG292" s="192"/>
      <c r="AH292" s="192"/>
      <c r="AI292" s="192"/>
      <c r="AJ292" s="192"/>
      <c r="AK292" s="192"/>
    </row>
    <row r="293" spans="2:37" x14ac:dyDescent="0.25">
      <c r="B293" s="192"/>
      <c r="C293" s="192"/>
      <c r="D293" s="192"/>
      <c r="E293" s="192"/>
      <c r="F293" s="192"/>
      <c r="G293" s="192"/>
      <c r="H293" s="192"/>
      <c r="I293" s="192"/>
      <c r="J293" s="192"/>
      <c r="K293" s="192"/>
      <c r="L293" s="192"/>
      <c r="M293" s="192"/>
      <c r="O293" s="193">
        <v>248</v>
      </c>
      <c r="P293" s="229">
        <v>462549</v>
      </c>
      <c r="AB293" s="192"/>
      <c r="AC293" s="192"/>
      <c r="AD293" s="192"/>
      <c r="AE293" s="192"/>
      <c r="AF293" s="192"/>
      <c r="AG293" s="192"/>
      <c r="AH293" s="192"/>
      <c r="AI293" s="192"/>
      <c r="AJ293" s="192"/>
      <c r="AK293" s="192"/>
    </row>
    <row r="294" spans="2:37" x14ac:dyDescent="0.25">
      <c r="B294" s="192"/>
      <c r="C294" s="192"/>
      <c r="D294" s="192"/>
      <c r="E294" s="192"/>
      <c r="F294" s="192"/>
      <c r="G294" s="192"/>
      <c r="H294" s="192"/>
      <c r="I294" s="192"/>
      <c r="J294" s="192"/>
      <c r="K294" s="192"/>
      <c r="L294" s="192"/>
      <c r="M294" s="192"/>
      <c r="O294" s="193">
        <v>249</v>
      </c>
      <c r="P294" s="229">
        <v>120427</v>
      </c>
      <c r="AB294" s="192"/>
      <c r="AC294" s="192"/>
      <c r="AD294" s="192"/>
      <c r="AE294" s="192"/>
      <c r="AF294" s="192"/>
      <c r="AG294" s="192"/>
      <c r="AH294" s="192"/>
      <c r="AI294" s="192"/>
      <c r="AJ294" s="192"/>
      <c r="AK294" s="192"/>
    </row>
    <row r="295" spans="2:37" x14ac:dyDescent="0.25">
      <c r="B295" s="192"/>
      <c r="C295" s="192"/>
      <c r="D295" s="192"/>
      <c r="E295" s="192"/>
      <c r="F295" s="192"/>
      <c r="G295" s="192"/>
      <c r="H295" s="192"/>
      <c r="I295" s="192"/>
      <c r="J295" s="192"/>
      <c r="K295" s="192"/>
      <c r="L295" s="192"/>
      <c r="M295" s="192"/>
      <c r="O295" s="193">
        <v>250</v>
      </c>
      <c r="P295" s="229">
        <v>2052730</v>
      </c>
      <c r="AB295" s="192"/>
      <c r="AC295" s="192"/>
      <c r="AD295" s="192"/>
      <c r="AE295" s="192"/>
      <c r="AF295" s="192"/>
      <c r="AG295" s="192"/>
      <c r="AH295" s="192"/>
      <c r="AI295" s="192"/>
      <c r="AJ295" s="192"/>
      <c r="AK295" s="192"/>
    </row>
    <row r="296" spans="2:37" x14ac:dyDescent="0.25">
      <c r="B296" s="192"/>
      <c r="C296" s="192"/>
      <c r="D296" s="192"/>
      <c r="E296" s="192"/>
      <c r="F296" s="192"/>
      <c r="G296" s="192"/>
      <c r="H296" s="192"/>
      <c r="I296" s="192"/>
      <c r="J296" s="192"/>
      <c r="K296" s="192"/>
      <c r="L296" s="192"/>
      <c r="M296" s="192"/>
      <c r="O296" s="193">
        <v>251</v>
      </c>
      <c r="P296" s="229">
        <v>35013</v>
      </c>
      <c r="AB296" s="192"/>
      <c r="AC296" s="192"/>
      <c r="AD296" s="192"/>
      <c r="AE296" s="192"/>
      <c r="AF296" s="192"/>
      <c r="AG296" s="192"/>
      <c r="AH296" s="192"/>
      <c r="AI296" s="192"/>
      <c r="AJ296" s="192"/>
      <c r="AK296" s="192"/>
    </row>
    <row r="297" spans="2:37" x14ac:dyDescent="0.25">
      <c r="B297" s="192"/>
      <c r="C297" s="192"/>
      <c r="D297" s="192"/>
      <c r="E297" s="192"/>
      <c r="F297" s="192"/>
      <c r="G297" s="192"/>
      <c r="H297" s="192"/>
      <c r="I297" s="192"/>
      <c r="J297" s="192"/>
      <c r="K297" s="192"/>
      <c r="L297" s="192"/>
      <c r="M297" s="192"/>
      <c r="O297" s="193">
        <v>252</v>
      </c>
      <c r="P297" s="229">
        <v>574451</v>
      </c>
      <c r="AB297" s="192"/>
      <c r="AC297" s="192"/>
      <c r="AD297" s="192"/>
      <c r="AE297" s="192"/>
      <c r="AF297" s="192"/>
      <c r="AG297" s="192"/>
      <c r="AH297" s="192"/>
      <c r="AI297" s="192"/>
      <c r="AJ297" s="192"/>
      <c r="AK297" s="192"/>
    </row>
    <row r="298" spans="2:37" x14ac:dyDescent="0.25">
      <c r="B298" s="192"/>
      <c r="C298" s="192"/>
      <c r="D298" s="192"/>
      <c r="E298" s="192"/>
      <c r="F298" s="192"/>
      <c r="G298" s="192"/>
      <c r="H298" s="192"/>
      <c r="I298" s="192"/>
      <c r="J298" s="192"/>
      <c r="K298" s="192"/>
      <c r="L298" s="192"/>
      <c r="M298" s="192"/>
      <c r="O298" s="193">
        <v>253</v>
      </c>
      <c r="P298" s="229">
        <v>40643</v>
      </c>
      <c r="AB298" s="192"/>
      <c r="AC298" s="192"/>
      <c r="AD298" s="192"/>
      <c r="AE298" s="192"/>
      <c r="AF298" s="192"/>
      <c r="AG298" s="192"/>
      <c r="AH298" s="192"/>
      <c r="AI298" s="192"/>
      <c r="AJ298" s="192"/>
      <c r="AK298" s="192"/>
    </row>
    <row r="299" spans="2:37" x14ac:dyDescent="0.25">
      <c r="B299" s="192"/>
      <c r="C299" s="192"/>
      <c r="D299" s="192"/>
      <c r="E299" s="192"/>
      <c r="F299" s="192"/>
      <c r="G299" s="192"/>
      <c r="H299" s="192"/>
      <c r="I299" s="192"/>
      <c r="J299" s="192"/>
      <c r="K299" s="192"/>
      <c r="L299" s="192"/>
      <c r="M299" s="192"/>
      <c r="O299" s="193">
        <v>254</v>
      </c>
      <c r="P299" s="229">
        <v>45554</v>
      </c>
      <c r="AB299" s="192"/>
      <c r="AC299" s="192"/>
      <c r="AD299" s="192"/>
      <c r="AE299" s="192"/>
      <c r="AF299" s="192"/>
      <c r="AG299" s="192"/>
      <c r="AH299" s="192"/>
      <c r="AI299" s="192"/>
      <c r="AJ299" s="192"/>
      <c r="AK299" s="192"/>
    </row>
    <row r="300" spans="2:37" x14ac:dyDescent="0.25">
      <c r="B300" s="192"/>
      <c r="C300" s="192"/>
      <c r="D300" s="192"/>
      <c r="E300" s="192"/>
      <c r="F300" s="192"/>
      <c r="G300" s="192"/>
      <c r="H300" s="192"/>
      <c r="I300" s="192"/>
      <c r="J300" s="192"/>
      <c r="K300" s="192"/>
      <c r="L300" s="192"/>
      <c r="M300" s="192"/>
      <c r="O300" s="193">
        <v>255</v>
      </c>
      <c r="P300" s="229">
        <v>412694</v>
      </c>
      <c r="AB300" s="192"/>
      <c r="AC300" s="192"/>
      <c r="AD300" s="192"/>
      <c r="AE300" s="192"/>
      <c r="AF300" s="192"/>
      <c r="AG300" s="192"/>
      <c r="AH300" s="192"/>
      <c r="AI300" s="192"/>
      <c r="AJ300" s="192"/>
      <c r="AK300" s="192"/>
    </row>
    <row r="301" spans="2:37" x14ac:dyDescent="0.25">
      <c r="B301" s="192"/>
      <c r="C301" s="192"/>
      <c r="D301" s="192"/>
      <c r="E301" s="192"/>
      <c r="F301" s="192"/>
      <c r="G301" s="192"/>
      <c r="H301" s="192"/>
      <c r="I301" s="192"/>
      <c r="J301" s="192"/>
      <c r="K301" s="192"/>
      <c r="L301" s="192"/>
      <c r="M301" s="192"/>
      <c r="O301" s="193">
        <v>256</v>
      </c>
      <c r="P301" s="229">
        <v>1803504</v>
      </c>
      <c r="AB301" s="192"/>
      <c r="AC301" s="192"/>
      <c r="AD301" s="192"/>
      <c r="AE301" s="192"/>
      <c r="AF301" s="192"/>
      <c r="AG301" s="192"/>
      <c r="AH301" s="192"/>
      <c r="AI301" s="192"/>
      <c r="AJ301" s="192"/>
      <c r="AK301" s="192"/>
    </row>
    <row r="302" spans="2:37" x14ac:dyDescent="0.25">
      <c r="B302" s="192"/>
      <c r="C302" s="192"/>
      <c r="D302" s="192"/>
      <c r="E302" s="192"/>
      <c r="F302" s="192"/>
      <c r="G302" s="192"/>
      <c r="H302" s="192"/>
      <c r="I302" s="192"/>
      <c r="J302" s="192"/>
      <c r="K302" s="192"/>
      <c r="L302" s="192"/>
      <c r="M302" s="192"/>
      <c r="O302" s="193">
        <v>257</v>
      </c>
      <c r="P302" s="229">
        <v>114917</v>
      </c>
      <c r="AB302" s="192"/>
      <c r="AC302" s="192"/>
      <c r="AD302" s="192"/>
      <c r="AE302" s="192"/>
      <c r="AF302" s="192"/>
      <c r="AG302" s="192"/>
      <c r="AH302" s="192"/>
      <c r="AI302" s="192"/>
      <c r="AJ302" s="192"/>
      <c r="AK302" s="192"/>
    </row>
    <row r="303" spans="2:37" x14ac:dyDescent="0.25">
      <c r="B303" s="192"/>
      <c r="C303" s="192"/>
      <c r="D303" s="192"/>
      <c r="E303" s="192"/>
      <c r="F303" s="192"/>
      <c r="G303" s="192"/>
      <c r="H303" s="192"/>
      <c r="I303" s="192"/>
      <c r="J303" s="192"/>
      <c r="K303" s="192"/>
      <c r="L303" s="192"/>
      <c r="M303" s="192"/>
      <c r="O303" s="193">
        <v>258</v>
      </c>
      <c r="P303" s="229">
        <v>55268</v>
      </c>
      <c r="AB303" s="192"/>
      <c r="AC303" s="192"/>
      <c r="AD303" s="192"/>
      <c r="AE303" s="192"/>
      <c r="AF303" s="192"/>
      <c r="AG303" s="192"/>
      <c r="AH303" s="192"/>
      <c r="AI303" s="192"/>
      <c r="AJ303" s="192"/>
      <c r="AK303" s="192"/>
    </row>
    <row r="304" spans="2:37" x14ac:dyDescent="0.25">
      <c r="B304" s="192"/>
      <c r="C304" s="192"/>
      <c r="D304" s="192"/>
      <c r="E304" s="192"/>
      <c r="F304" s="192"/>
      <c r="G304" s="192"/>
      <c r="H304" s="192"/>
      <c r="I304" s="192"/>
      <c r="J304" s="192"/>
      <c r="K304" s="192"/>
      <c r="L304" s="192"/>
      <c r="M304" s="192"/>
      <c r="O304" s="193">
        <v>259</v>
      </c>
      <c r="P304" s="229">
        <v>30337</v>
      </c>
      <c r="AB304" s="192"/>
      <c r="AC304" s="192"/>
      <c r="AD304" s="192"/>
      <c r="AE304" s="192"/>
      <c r="AF304" s="192"/>
      <c r="AG304" s="192"/>
      <c r="AH304" s="192"/>
      <c r="AI304" s="192"/>
      <c r="AJ304" s="192"/>
      <c r="AK304" s="192"/>
    </row>
    <row r="305" spans="2:37" x14ac:dyDescent="0.25">
      <c r="B305" s="192"/>
      <c r="C305" s="192"/>
      <c r="D305" s="192"/>
      <c r="E305" s="192"/>
      <c r="F305" s="192"/>
      <c r="G305" s="192"/>
      <c r="H305" s="192"/>
      <c r="I305" s="192"/>
      <c r="J305" s="192"/>
      <c r="K305" s="192"/>
      <c r="L305" s="192"/>
      <c r="M305" s="192"/>
      <c r="O305" s="193">
        <v>260</v>
      </c>
      <c r="P305" s="229">
        <v>5063551</v>
      </c>
      <c r="AB305" s="192"/>
      <c r="AC305" s="192"/>
      <c r="AD305" s="192"/>
      <c r="AE305" s="192"/>
      <c r="AF305" s="192"/>
      <c r="AG305" s="192"/>
      <c r="AH305" s="192"/>
      <c r="AI305" s="192"/>
      <c r="AJ305" s="192"/>
      <c r="AK305" s="192"/>
    </row>
    <row r="306" spans="2:37" x14ac:dyDescent="0.25">
      <c r="B306" s="192"/>
      <c r="C306" s="192"/>
      <c r="D306" s="192"/>
      <c r="E306" s="192"/>
      <c r="F306" s="192"/>
      <c r="G306" s="192"/>
      <c r="H306" s="192"/>
      <c r="I306" s="192"/>
      <c r="J306" s="192"/>
      <c r="K306" s="192"/>
      <c r="L306" s="192"/>
      <c r="M306" s="192"/>
      <c r="O306" s="193">
        <v>261</v>
      </c>
      <c r="P306" s="229">
        <v>46735</v>
      </c>
      <c r="AB306" s="192"/>
      <c r="AC306" s="192"/>
      <c r="AD306" s="192"/>
      <c r="AE306" s="192"/>
      <c r="AF306" s="192"/>
      <c r="AG306" s="192"/>
      <c r="AH306" s="192"/>
      <c r="AI306" s="192"/>
      <c r="AJ306" s="192"/>
      <c r="AK306" s="192"/>
    </row>
    <row r="307" spans="2:37" x14ac:dyDescent="0.25">
      <c r="B307" s="192"/>
      <c r="C307" s="192"/>
      <c r="D307" s="192"/>
      <c r="E307" s="192"/>
      <c r="F307" s="192"/>
      <c r="G307" s="192"/>
      <c r="H307" s="192"/>
      <c r="I307" s="192"/>
      <c r="J307" s="192"/>
      <c r="K307" s="192"/>
      <c r="L307" s="192"/>
      <c r="M307" s="192"/>
      <c r="O307" s="193">
        <v>262</v>
      </c>
      <c r="P307" s="229">
        <v>47938</v>
      </c>
      <c r="AB307" s="192"/>
      <c r="AC307" s="192"/>
      <c r="AD307" s="192"/>
      <c r="AE307" s="192"/>
      <c r="AF307" s="192"/>
      <c r="AG307" s="192"/>
      <c r="AH307" s="192"/>
      <c r="AI307" s="192"/>
      <c r="AJ307" s="192"/>
      <c r="AK307" s="192"/>
    </row>
    <row r="308" spans="2:37" x14ac:dyDescent="0.25">
      <c r="B308" s="192"/>
      <c r="C308" s="192"/>
      <c r="D308" s="192"/>
      <c r="E308" s="192"/>
      <c r="F308" s="192"/>
      <c r="G308" s="192"/>
      <c r="H308" s="192"/>
      <c r="I308" s="192"/>
      <c r="J308" s="192"/>
      <c r="K308" s="192"/>
      <c r="L308" s="192"/>
      <c r="M308" s="192"/>
      <c r="O308" s="193">
        <v>263</v>
      </c>
      <c r="P308" s="229">
        <v>21656</v>
      </c>
      <c r="AB308" s="192"/>
      <c r="AC308" s="192"/>
      <c r="AD308" s="192"/>
      <c r="AE308" s="192"/>
      <c r="AF308" s="192"/>
      <c r="AG308" s="192"/>
      <c r="AH308" s="192"/>
      <c r="AI308" s="192"/>
      <c r="AJ308" s="192"/>
      <c r="AK308" s="192"/>
    </row>
    <row r="309" spans="2:37" x14ac:dyDescent="0.25">
      <c r="B309" s="192"/>
      <c r="C309" s="192"/>
      <c r="D309" s="192"/>
      <c r="E309" s="192"/>
      <c r="F309" s="192"/>
      <c r="G309" s="192"/>
      <c r="H309" s="192"/>
      <c r="I309" s="192"/>
      <c r="J309" s="192"/>
      <c r="K309" s="192"/>
      <c r="L309" s="192"/>
      <c r="M309" s="192"/>
      <c r="O309" s="193">
        <v>264</v>
      </c>
      <c r="P309" s="229">
        <v>940273</v>
      </c>
      <c r="AB309" s="192"/>
      <c r="AC309" s="192"/>
      <c r="AD309" s="192"/>
      <c r="AE309" s="192"/>
      <c r="AF309" s="192"/>
      <c r="AG309" s="192"/>
      <c r="AH309" s="192"/>
      <c r="AI309" s="192"/>
      <c r="AJ309" s="192"/>
      <c r="AK309" s="192"/>
    </row>
    <row r="310" spans="2:37" x14ac:dyDescent="0.25">
      <c r="B310" s="192"/>
      <c r="C310" s="192"/>
      <c r="D310" s="192"/>
      <c r="E310" s="192"/>
      <c r="F310" s="192"/>
      <c r="G310" s="192"/>
      <c r="H310" s="192"/>
      <c r="I310" s="192"/>
      <c r="J310" s="192"/>
      <c r="K310" s="192"/>
      <c r="L310" s="192"/>
      <c r="M310" s="192"/>
      <c r="O310" s="193">
        <v>265</v>
      </c>
      <c r="P310" s="229">
        <v>880583</v>
      </c>
      <c r="AB310" s="192"/>
      <c r="AC310" s="192"/>
      <c r="AD310" s="192"/>
      <c r="AE310" s="192"/>
      <c r="AF310" s="192"/>
      <c r="AG310" s="192"/>
      <c r="AH310" s="192"/>
      <c r="AI310" s="192"/>
      <c r="AJ310" s="192"/>
      <c r="AK310" s="192"/>
    </row>
    <row r="311" spans="2:37" x14ac:dyDescent="0.25">
      <c r="B311" s="192"/>
      <c r="C311" s="192"/>
      <c r="D311" s="192"/>
      <c r="E311" s="192"/>
      <c r="F311" s="192"/>
      <c r="G311" s="192"/>
      <c r="H311" s="192"/>
      <c r="I311" s="192"/>
      <c r="J311" s="192"/>
      <c r="K311" s="192"/>
      <c r="L311" s="192"/>
      <c r="M311" s="192"/>
      <c r="O311" s="193">
        <v>266</v>
      </c>
      <c r="P311" s="229">
        <v>86914</v>
      </c>
      <c r="AB311" s="192"/>
      <c r="AC311" s="192"/>
      <c r="AD311" s="192"/>
      <c r="AE311" s="192"/>
      <c r="AF311" s="192"/>
      <c r="AG311" s="192"/>
      <c r="AH311" s="192"/>
      <c r="AI311" s="192"/>
      <c r="AJ311" s="192"/>
      <c r="AK311" s="192"/>
    </row>
    <row r="312" spans="2:37" x14ac:dyDescent="0.25">
      <c r="B312" s="192"/>
      <c r="C312" s="192"/>
      <c r="D312" s="192"/>
      <c r="E312" s="192"/>
      <c r="F312" s="192"/>
      <c r="G312" s="192"/>
      <c r="H312" s="192"/>
      <c r="I312" s="192"/>
      <c r="J312" s="192"/>
      <c r="K312" s="192"/>
      <c r="L312" s="192"/>
      <c r="M312" s="192"/>
      <c r="O312" s="193">
        <v>267</v>
      </c>
      <c r="P312" s="229">
        <v>35231</v>
      </c>
      <c r="AB312" s="192"/>
      <c r="AC312" s="192"/>
      <c r="AD312" s="192"/>
      <c r="AE312" s="192"/>
      <c r="AF312" s="192"/>
      <c r="AG312" s="192"/>
      <c r="AH312" s="192"/>
      <c r="AI312" s="192"/>
      <c r="AJ312" s="192"/>
      <c r="AK312" s="192"/>
    </row>
    <row r="313" spans="2:37" x14ac:dyDescent="0.25">
      <c r="B313" s="192"/>
      <c r="C313" s="192"/>
      <c r="D313" s="192"/>
      <c r="E313" s="192"/>
      <c r="F313" s="192"/>
      <c r="G313" s="192"/>
      <c r="H313" s="192"/>
      <c r="I313" s="192"/>
      <c r="J313" s="192"/>
      <c r="K313" s="192"/>
      <c r="L313" s="192"/>
      <c r="M313" s="192"/>
      <c r="O313" s="193">
        <v>268</v>
      </c>
      <c r="P313" s="229">
        <v>341742</v>
      </c>
      <c r="AB313" s="192"/>
      <c r="AC313" s="192"/>
      <c r="AD313" s="192"/>
      <c r="AE313" s="192"/>
      <c r="AF313" s="192"/>
      <c r="AG313" s="192"/>
      <c r="AH313" s="192"/>
      <c r="AI313" s="192"/>
      <c r="AJ313" s="192"/>
      <c r="AK313" s="192"/>
    </row>
    <row r="314" spans="2:37" x14ac:dyDescent="0.25">
      <c r="B314" s="192"/>
      <c r="C314" s="192"/>
      <c r="D314" s="192"/>
      <c r="E314" s="192"/>
      <c r="F314" s="192"/>
      <c r="G314" s="192"/>
      <c r="H314" s="192"/>
      <c r="I314" s="192"/>
      <c r="J314" s="192"/>
      <c r="K314" s="192"/>
      <c r="L314" s="192"/>
      <c r="M314" s="192"/>
      <c r="O314" s="193">
        <v>269</v>
      </c>
      <c r="P314" s="229">
        <v>53653</v>
      </c>
      <c r="AB314" s="192"/>
      <c r="AC314" s="192"/>
      <c r="AD314" s="192"/>
      <c r="AE314" s="192"/>
      <c r="AF314" s="192"/>
      <c r="AG314" s="192"/>
      <c r="AH314" s="192"/>
      <c r="AI314" s="192"/>
      <c r="AJ314" s="192"/>
      <c r="AK314" s="192"/>
    </row>
    <row r="315" spans="2:37" x14ac:dyDescent="0.25">
      <c r="B315" s="192"/>
      <c r="C315" s="192"/>
      <c r="D315" s="192"/>
      <c r="E315" s="192"/>
      <c r="F315" s="192"/>
      <c r="G315" s="192"/>
      <c r="H315" s="192"/>
      <c r="I315" s="192"/>
      <c r="J315" s="192"/>
      <c r="K315" s="192"/>
      <c r="L315" s="192"/>
      <c r="M315" s="192"/>
      <c r="O315" s="193">
        <v>270</v>
      </c>
      <c r="P315" s="229">
        <v>890175</v>
      </c>
      <c r="AB315" s="192"/>
      <c r="AC315" s="192"/>
      <c r="AD315" s="192"/>
      <c r="AE315" s="192"/>
      <c r="AF315" s="192"/>
      <c r="AG315" s="192"/>
      <c r="AH315" s="192"/>
      <c r="AI315" s="192"/>
      <c r="AJ315" s="192"/>
      <c r="AK315" s="192"/>
    </row>
    <row r="316" spans="2:37" x14ac:dyDescent="0.25">
      <c r="B316" s="192"/>
      <c r="C316" s="192"/>
      <c r="D316" s="192"/>
      <c r="E316" s="192"/>
      <c r="F316" s="192"/>
      <c r="G316" s="192"/>
      <c r="H316" s="192"/>
      <c r="I316" s="192"/>
      <c r="J316" s="192"/>
      <c r="K316" s="192"/>
      <c r="L316" s="192"/>
      <c r="M316" s="192"/>
      <c r="O316" s="193">
        <v>271</v>
      </c>
      <c r="P316" s="229">
        <v>73222</v>
      </c>
      <c r="AB316" s="192"/>
      <c r="AC316" s="192"/>
      <c r="AD316" s="192"/>
      <c r="AE316" s="192"/>
      <c r="AF316" s="192"/>
      <c r="AG316" s="192"/>
      <c r="AH316" s="192"/>
      <c r="AI316" s="192"/>
      <c r="AJ316" s="192"/>
      <c r="AK316" s="192"/>
    </row>
    <row r="317" spans="2:37" x14ac:dyDescent="0.25">
      <c r="B317" s="192"/>
      <c r="C317" s="192"/>
      <c r="D317" s="192"/>
      <c r="E317" s="192"/>
      <c r="F317" s="192"/>
      <c r="G317" s="192"/>
      <c r="H317" s="192"/>
      <c r="I317" s="192"/>
      <c r="J317" s="192"/>
      <c r="K317" s="192"/>
      <c r="L317" s="192"/>
      <c r="M317" s="192"/>
      <c r="O317" s="193">
        <v>272</v>
      </c>
      <c r="P317" s="229">
        <v>849478</v>
      </c>
      <c r="AB317" s="192"/>
      <c r="AC317" s="192"/>
      <c r="AD317" s="192"/>
      <c r="AE317" s="192"/>
      <c r="AF317" s="192"/>
      <c r="AG317" s="192"/>
      <c r="AH317" s="192"/>
      <c r="AI317" s="192"/>
      <c r="AJ317" s="192"/>
      <c r="AK317" s="192"/>
    </row>
    <row r="318" spans="2:37" x14ac:dyDescent="0.25">
      <c r="B318" s="192"/>
      <c r="C318" s="192"/>
      <c r="D318" s="192"/>
      <c r="E318" s="192"/>
      <c r="F318" s="192"/>
      <c r="G318" s="192"/>
      <c r="H318" s="192"/>
      <c r="I318" s="192"/>
      <c r="J318" s="192"/>
      <c r="K318" s="192"/>
      <c r="L318" s="192"/>
      <c r="M318" s="192"/>
      <c r="O318" s="193">
        <v>273</v>
      </c>
      <c r="P318" s="229">
        <v>42319</v>
      </c>
      <c r="AB318" s="192"/>
      <c r="AC318" s="192"/>
      <c r="AD318" s="192"/>
      <c r="AE318" s="192"/>
      <c r="AF318" s="192"/>
      <c r="AG318" s="192"/>
      <c r="AH318" s="192"/>
      <c r="AI318" s="192"/>
      <c r="AJ318" s="192"/>
      <c r="AK318" s="192"/>
    </row>
    <row r="319" spans="2:37" x14ac:dyDescent="0.25">
      <c r="B319" s="192"/>
      <c r="C319" s="192"/>
      <c r="D319" s="192"/>
      <c r="E319" s="192"/>
      <c r="F319" s="192"/>
      <c r="G319" s="192"/>
      <c r="H319" s="192"/>
      <c r="I319" s="192"/>
      <c r="J319" s="192"/>
      <c r="K319" s="192"/>
      <c r="L319" s="192"/>
      <c r="M319" s="192"/>
      <c r="O319" s="193">
        <v>274</v>
      </c>
      <c r="P319" s="229">
        <v>74681</v>
      </c>
      <c r="AB319" s="192"/>
      <c r="AC319" s="192"/>
      <c r="AD319" s="192"/>
      <c r="AE319" s="192"/>
      <c r="AF319" s="192"/>
      <c r="AG319" s="192"/>
      <c r="AH319" s="192"/>
      <c r="AI319" s="192"/>
      <c r="AJ319" s="192"/>
      <c r="AK319" s="192"/>
    </row>
    <row r="320" spans="2:37" x14ac:dyDescent="0.25">
      <c r="B320" s="192"/>
      <c r="C320" s="192"/>
      <c r="D320" s="192"/>
      <c r="E320" s="192"/>
      <c r="F320" s="192"/>
      <c r="G320" s="192"/>
      <c r="H320" s="192"/>
      <c r="I320" s="192"/>
      <c r="J320" s="192"/>
      <c r="K320" s="192"/>
      <c r="L320" s="192"/>
      <c r="M320" s="192"/>
      <c r="O320" s="193">
        <v>275</v>
      </c>
      <c r="P320" s="229">
        <v>523491</v>
      </c>
      <c r="AB320" s="192"/>
      <c r="AC320" s="192"/>
      <c r="AD320" s="192"/>
      <c r="AE320" s="192"/>
      <c r="AF320" s="192"/>
      <c r="AG320" s="192"/>
      <c r="AH320" s="192"/>
      <c r="AI320" s="192"/>
      <c r="AJ320" s="192"/>
      <c r="AK320" s="192"/>
    </row>
    <row r="321" spans="2:37" x14ac:dyDescent="0.25">
      <c r="B321" s="192"/>
      <c r="C321" s="192"/>
      <c r="D321" s="192"/>
      <c r="E321" s="192"/>
      <c r="F321" s="192"/>
      <c r="G321" s="192"/>
      <c r="H321" s="192"/>
      <c r="I321" s="192"/>
      <c r="J321" s="192"/>
      <c r="K321" s="192"/>
      <c r="L321" s="192"/>
      <c r="M321" s="192"/>
      <c r="O321" s="193">
        <v>276</v>
      </c>
      <c r="P321" s="229">
        <v>2079461</v>
      </c>
      <c r="AB321" s="192"/>
      <c r="AC321" s="192"/>
      <c r="AD321" s="192"/>
      <c r="AE321" s="192"/>
      <c r="AF321" s="192"/>
      <c r="AG321" s="192"/>
      <c r="AH321" s="192"/>
      <c r="AI321" s="192"/>
      <c r="AJ321" s="192"/>
      <c r="AK321" s="192"/>
    </row>
    <row r="322" spans="2:37" x14ac:dyDescent="0.25">
      <c r="B322" s="192"/>
      <c r="C322" s="192"/>
      <c r="D322" s="192"/>
      <c r="E322" s="192"/>
      <c r="F322" s="192"/>
      <c r="G322" s="192"/>
      <c r="H322" s="192"/>
      <c r="I322" s="192"/>
      <c r="J322" s="192"/>
      <c r="K322" s="192"/>
      <c r="L322" s="192"/>
      <c r="M322" s="192"/>
      <c r="O322" s="193">
        <v>277</v>
      </c>
      <c r="P322" s="229">
        <v>40354</v>
      </c>
      <c r="AB322" s="192"/>
      <c r="AC322" s="192"/>
      <c r="AD322" s="192"/>
      <c r="AE322" s="192"/>
      <c r="AF322" s="192"/>
      <c r="AG322" s="192"/>
      <c r="AH322" s="192"/>
      <c r="AI322" s="192"/>
      <c r="AJ322" s="192"/>
      <c r="AK322" s="192"/>
    </row>
    <row r="323" spans="2:37" x14ac:dyDescent="0.25">
      <c r="B323" s="192"/>
      <c r="C323" s="192"/>
      <c r="D323" s="192"/>
      <c r="E323" s="192"/>
      <c r="F323" s="192"/>
      <c r="G323" s="192"/>
      <c r="H323" s="192"/>
      <c r="I323" s="192"/>
      <c r="J323" s="192"/>
      <c r="K323" s="192"/>
      <c r="L323" s="192"/>
      <c r="M323" s="192"/>
      <c r="O323" s="193">
        <v>278</v>
      </c>
      <c r="P323" s="229">
        <v>35761</v>
      </c>
      <c r="AB323" s="192"/>
      <c r="AC323" s="192"/>
      <c r="AD323" s="192"/>
      <c r="AE323" s="192"/>
      <c r="AF323" s="192"/>
      <c r="AG323" s="192"/>
      <c r="AH323" s="192"/>
      <c r="AI323" s="192"/>
      <c r="AJ323" s="192"/>
      <c r="AK323" s="192"/>
    </row>
    <row r="324" spans="2:37" x14ac:dyDescent="0.25">
      <c r="B324" s="192"/>
      <c r="C324" s="192"/>
      <c r="D324" s="192"/>
      <c r="E324" s="192"/>
      <c r="F324" s="192"/>
      <c r="G324" s="192"/>
      <c r="H324" s="192"/>
      <c r="I324" s="192"/>
      <c r="J324" s="192"/>
      <c r="K324" s="192"/>
      <c r="L324" s="192"/>
      <c r="M324" s="192"/>
      <c r="O324" s="193">
        <v>279</v>
      </c>
      <c r="P324" s="229">
        <v>35054</v>
      </c>
      <c r="AB324" s="192"/>
      <c r="AC324" s="192"/>
      <c r="AD324" s="192"/>
      <c r="AE324" s="192"/>
      <c r="AF324" s="192"/>
      <c r="AG324" s="192"/>
      <c r="AH324" s="192"/>
      <c r="AI324" s="192"/>
      <c r="AJ324" s="192"/>
      <c r="AK324" s="192"/>
    </row>
    <row r="325" spans="2:37" x14ac:dyDescent="0.25">
      <c r="B325" s="192"/>
      <c r="C325" s="192"/>
      <c r="D325" s="192"/>
      <c r="E325" s="192"/>
      <c r="F325" s="192"/>
      <c r="G325" s="192"/>
      <c r="H325" s="192"/>
      <c r="I325" s="192"/>
      <c r="J325" s="192"/>
      <c r="K325" s="192"/>
      <c r="L325" s="192"/>
      <c r="M325" s="192"/>
      <c r="O325" s="193">
        <v>280</v>
      </c>
      <c r="P325" s="229">
        <v>2056844</v>
      </c>
      <c r="AB325" s="192"/>
      <c r="AC325" s="192"/>
      <c r="AD325" s="192"/>
      <c r="AE325" s="192"/>
      <c r="AF325" s="192"/>
      <c r="AG325" s="192"/>
      <c r="AH325" s="192"/>
      <c r="AI325" s="192"/>
      <c r="AJ325" s="192"/>
      <c r="AK325" s="192"/>
    </row>
    <row r="326" spans="2:37" x14ac:dyDescent="0.25">
      <c r="B326" s="192"/>
      <c r="C326" s="192"/>
      <c r="D326" s="192"/>
      <c r="E326" s="192"/>
      <c r="F326" s="192"/>
      <c r="G326" s="192"/>
      <c r="H326" s="192"/>
      <c r="I326" s="192"/>
      <c r="J326" s="192"/>
      <c r="K326" s="192"/>
      <c r="L326" s="192"/>
      <c r="M326" s="192"/>
      <c r="O326" s="193">
        <v>281</v>
      </c>
      <c r="P326" s="229">
        <v>46747</v>
      </c>
      <c r="AB326" s="192"/>
      <c r="AC326" s="192"/>
      <c r="AD326" s="192"/>
      <c r="AE326" s="192"/>
      <c r="AF326" s="192"/>
      <c r="AG326" s="192"/>
      <c r="AH326" s="192"/>
      <c r="AI326" s="192"/>
      <c r="AJ326" s="192"/>
      <c r="AK326" s="192"/>
    </row>
    <row r="327" spans="2:37" x14ac:dyDescent="0.25">
      <c r="B327" s="192"/>
      <c r="C327" s="192"/>
      <c r="D327" s="192"/>
      <c r="E327" s="192"/>
      <c r="F327" s="192"/>
      <c r="G327" s="192"/>
      <c r="H327" s="192"/>
      <c r="I327" s="192"/>
      <c r="J327" s="192"/>
      <c r="K327" s="192"/>
      <c r="L327" s="192"/>
      <c r="M327" s="192"/>
      <c r="O327" s="193">
        <v>282</v>
      </c>
      <c r="P327" s="229">
        <v>80167</v>
      </c>
      <c r="AB327" s="192"/>
      <c r="AC327" s="192"/>
      <c r="AD327" s="192"/>
      <c r="AE327" s="192"/>
      <c r="AF327" s="192"/>
      <c r="AG327" s="192"/>
      <c r="AH327" s="192"/>
      <c r="AI327" s="192"/>
      <c r="AJ327" s="192"/>
      <c r="AK327" s="192"/>
    </row>
    <row r="328" spans="2:37" x14ac:dyDescent="0.25">
      <c r="B328" s="192"/>
      <c r="C328" s="192"/>
      <c r="D328" s="192"/>
      <c r="E328" s="192"/>
      <c r="F328" s="192"/>
      <c r="G328" s="192"/>
      <c r="H328" s="192"/>
      <c r="I328" s="192"/>
      <c r="J328" s="192"/>
      <c r="K328" s="192"/>
      <c r="L328" s="192"/>
      <c r="M328" s="192"/>
      <c r="O328" s="193">
        <v>283</v>
      </c>
      <c r="P328" s="229">
        <v>21407</v>
      </c>
      <c r="AB328" s="192"/>
      <c r="AC328" s="192"/>
      <c r="AD328" s="192"/>
      <c r="AE328" s="192"/>
      <c r="AF328" s="192"/>
      <c r="AG328" s="192"/>
      <c r="AH328" s="192"/>
      <c r="AI328" s="192"/>
      <c r="AJ328" s="192"/>
      <c r="AK328" s="192"/>
    </row>
    <row r="329" spans="2:37" x14ac:dyDescent="0.25">
      <c r="B329" s="192"/>
      <c r="C329" s="192"/>
      <c r="D329" s="192"/>
      <c r="E329" s="192"/>
      <c r="F329" s="192"/>
      <c r="G329" s="192"/>
      <c r="H329" s="192"/>
      <c r="I329" s="192"/>
      <c r="J329" s="192"/>
      <c r="K329" s="192"/>
      <c r="L329" s="192"/>
      <c r="M329" s="192"/>
      <c r="O329" s="193">
        <v>284</v>
      </c>
      <c r="P329" s="229">
        <v>420530</v>
      </c>
      <c r="AB329" s="192"/>
      <c r="AC329" s="192"/>
      <c r="AD329" s="192"/>
      <c r="AE329" s="192"/>
      <c r="AF329" s="192"/>
      <c r="AG329" s="192"/>
      <c r="AH329" s="192"/>
      <c r="AI329" s="192"/>
      <c r="AJ329" s="192"/>
      <c r="AK329" s="192"/>
    </row>
    <row r="330" spans="2:37" x14ac:dyDescent="0.25">
      <c r="B330" s="192"/>
      <c r="C330" s="192"/>
      <c r="D330" s="192"/>
      <c r="E330" s="192"/>
      <c r="F330" s="192"/>
      <c r="G330" s="192"/>
      <c r="H330" s="192"/>
      <c r="I330" s="192"/>
      <c r="J330" s="192"/>
      <c r="K330" s="192"/>
      <c r="L330" s="192"/>
      <c r="M330" s="192"/>
      <c r="O330" s="193">
        <v>285</v>
      </c>
      <c r="P330" s="229">
        <v>575984</v>
      </c>
      <c r="AB330" s="192"/>
      <c r="AC330" s="192"/>
      <c r="AD330" s="192"/>
      <c r="AE330" s="192"/>
      <c r="AF330" s="192"/>
      <c r="AG330" s="192"/>
      <c r="AH330" s="192"/>
      <c r="AI330" s="192"/>
      <c r="AJ330" s="192"/>
      <c r="AK330" s="192"/>
    </row>
    <row r="331" spans="2:37" x14ac:dyDescent="0.25">
      <c r="B331" s="192"/>
      <c r="C331" s="192"/>
      <c r="D331" s="192"/>
      <c r="E331" s="192"/>
      <c r="F331" s="192"/>
      <c r="G331" s="192"/>
      <c r="H331" s="192"/>
      <c r="I331" s="192"/>
      <c r="J331" s="192"/>
      <c r="K331" s="192"/>
      <c r="L331" s="192"/>
      <c r="M331" s="192"/>
      <c r="O331" s="193">
        <v>286</v>
      </c>
      <c r="P331" s="229">
        <v>52807</v>
      </c>
      <c r="AB331" s="192"/>
      <c r="AC331" s="192"/>
      <c r="AD331" s="192"/>
      <c r="AE331" s="192"/>
      <c r="AF331" s="192"/>
      <c r="AG331" s="192"/>
      <c r="AH331" s="192"/>
      <c r="AI331" s="192"/>
      <c r="AJ331" s="192"/>
      <c r="AK331" s="192"/>
    </row>
    <row r="332" spans="2:37" x14ac:dyDescent="0.25">
      <c r="B332" s="192"/>
      <c r="C332" s="192"/>
      <c r="D332" s="192"/>
      <c r="E332" s="192"/>
      <c r="F332" s="192"/>
      <c r="G332" s="192"/>
      <c r="H332" s="192"/>
      <c r="I332" s="192"/>
      <c r="J332" s="192"/>
      <c r="K332" s="192"/>
      <c r="L332" s="192"/>
      <c r="M332" s="192"/>
      <c r="O332" s="193">
        <v>287</v>
      </c>
      <c r="P332" s="229">
        <v>33393</v>
      </c>
      <c r="AB332" s="192"/>
      <c r="AC332" s="192"/>
      <c r="AD332" s="192"/>
      <c r="AE332" s="192"/>
      <c r="AF332" s="192"/>
      <c r="AG332" s="192"/>
      <c r="AH332" s="192"/>
      <c r="AI332" s="192"/>
      <c r="AJ332" s="192"/>
      <c r="AK332" s="192"/>
    </row>
    <row r="333" spans="2:37" x14ac:dyDescent="0.25">
      <c r="B333" s="192"/>
      <c r="C333" s="192"/>
      <c r="D333" s="192"/>
      <c r="E333" s="192"/>
      <c r="F333" s="192"/>
      <c r="G333" s="192"/>
      <c r="H333" s="192"/>
      <c r="I333" s="192"/>
      <c r="J333" s="192"/>
      <c r="K333" s="192"/>
      <c r="L333" s="192"/>
      <c r="M333" s="192"/>
      <c r="O333" s="193">
        <v>288</v>
      </c>
      <c r="P333" s="229">
        <v>580273</v>
      </c>
      <c r="AB333" s="192"/>
      <c r="AC333" s="192"/>
      <c r="AD333" s="192"/>
      <c r="AE333" s="192"/>
      <c r="AF333" s="192"/>
      <c r="AG333" s="192"/>
      <c r="AH333" s="192"/>
      <c r="AI333" s="192"/>
      <c r="AJ333" s="192"/>
      <c r="AK333" s="192"/>
    </row>
    <row r="334" spans="2:37" x14ac:dyDescent="0.25">
      <c r="B334" s="192"/>
      <c r="C334" s="192"/>
      <c r="D334" s="192"/>
      <c r="E334" s="192"/>
      <c r="F334" s="192"/>
      <c r="G334" s="192"/>
      <c r="H334" s="192"/>
      <c r="I334" s="192"/>
      <c r="J334" s="192"/>
      <c r="K334" s="192"/>
      <c r="L334" s="192"/>
      <c r="M334" s="192"/>
      <c r="O334" s="193">
        <v>289</v>
      </c>
      <c r="P334" s="229">
        <v>39798</v>
      </c>
      <c r="AB334" s="192"/>
      <c r="AC334" s="192"/>
      <c r="AD334" s="192"/>
      <c r="AE334" s="192"/>
      <c r="AF334" s="192"/>
      <c r="AG334" s="192"/>
      <c r="AH334" s="192"/>
      <c r="AI334" s="192"/>
      <c r="AJ334" s="192"/>
      <c r="AK334" s="192"/>
    </row>
    <row r="335" spans="2:37" x14ac:dyDescent="0.25">
      <c r="B335" s="192"/>
      <c r="C335" s="192"/>
      <c r="D335" s="192"/>
      <c r="E335" s="192"/>
      <c r="F335" s="192"/>
      <c r="G335" s="192"/>
      <c r="H335" s="192"/>
      <c r="I335" s="192"/>
      <c r="J335" s="192"/>
      <c r="K335" s="192"/>
      <c r="L335" s="192"/>
      <c r="M335" s="192"/>
      <c r="O335" s="193">
        <v>290</v>
      </c>
      <c r="P335" s="229">
        <v>513063</v>
      </c>
      <c r="AB335" s="192"/>
      <c r="AC335" s="192"/>
      <c r="AD335" s="192"/>
      <c r="AE335" s="192"/>
      <c r="AF335" s="192"/>
      <c r="AG335" s="192"/>
      <c r="AH335" s="192"/>
      <c r="AI335" s="192"/>
      <c r="AJ335" s="192"/>
      <c r="AK335" s="192"/>
    </row>
    <row r="336" spans="2:37" x14ac:dyDescent="0.25">
      <c r="B336" s="192"/>
      <c r="C336" s="192"/>
      <c r="D336" s="192"/>
      <c r="E336" s="192"/>
      <c r="F336" s="192"/>
      <c r="G336" s="192"/>
      <c r="H336" s="192"/>
      <c r="I336" s="192"/>
      <c r="J336" s="192"/>
      <c r="K336" s="192"/>
      <c r="L336" s="192"/>
      <c r="M336" s="192"/>
      <c r="O336" s="193">
        <v>291</v>
      </c>
      <c r="P336" s="229">
        <v>31196</v>
      </c>
      <c r="AB336" s="192"/>
      <c r="AC336" s="192"/>
      <c r="AD336" s="192"/>
      <c r="AE336" s="192"/>
      <c r="AF336" s="192"/>
      <c r="AG336" s="192"/>
      <c r="AH336" s="192"/>
      <c r="AI336" s="192"/>
      <c r="AJ336" s="192"/>
      <c r="AK336" s="192"/>
    </row>
    <row r="337" spans="2:37" x14ac:dyDescent="0.25">
      <c r="B337" s="192"/>
      <c r="C337" s="192"/>
      <c r="D337" s="192"/>
      <c r="E337" s="192"/>
      <c r="F337" s="192"/>
      <c r="G337" s="192"/>
      <c r="H337" s="192"/>
      <c r="I337" s="192"/>
      <c r="J337" s="192"/>
      <c r="K337" s="192"/>
      <c r="L337" s="192"/>
      <c r="M337" s="192"/>
      <c r="O337" s="193">
        <v>292</v>
      </c>
      <c r="P337" s="229">
        <v>661645</v>
      </c>
      <c r="AB337" s="192"/>
      <c r="AC337" s="192"/>
      <c r="AD337" s="192"/>
      <c r="AE337" s="192"/>
      <c r="AF337" s="192"/>
      <c r="AG337" s="192"/>
      <c r="AH337" s="192"/>
      <c r="AI337" s="192"/>
      <c r="AJ337" s="192"/>
      <c r="AK337" s="192"/>
    </row>
    <row r="338" spans="2:37" x14ac:dyDescent="0.25">
      <c r="B338" s="192"/>
      <c r="C338" s="192"/>
      <c r="D338" s="192"/>
      <c r="E338" s="192"/>
      <c r="F338" s="192"/>
      <c r="G338" s="192"/>
      <c r="H338" s="192"/>
      <c r="I338" s="192"/>
      <c r="J338" s="192"/>
      <c r="K338" s="192"/>
      <c r="L338" s="192"/>
      <c r="M338" s="192"/>
      <c r="O338" s="193">
        <v>293</v>
      </c>
      <c r="P338" s="229">
        <v>36860</v>
      </c>
      <c r="AB338" s="192"/>
      <c r="AC338" s="192"/>
      <c r="AD338" s="192"/>
      <c r="AE338" s="192"/>
      <c r="AF338" s="192"/>
      <c r="AG338" s="192"/>
      <c r="AH338" s="192"/>
      <c r="AI338" s="192"/>
      <c r="AJ338" s="192"/>
      <c r="AK338" s="192"/>
    </row>
    <row r="339" spans="2:37" x14ac:dyDescent="0.25">
      <c r="B339" s="192"/>
      <c r="C339" s="192"/>
      <c r="D339" s="192"/>
      <c r="E339" s="192"/>
      <c r="F339" s="192"/>
      <c r="G339" s="192"/>
      <c r="H339" s="192"/>
      <c r="I339" s="192"/>
      <c r="J339" s="192"/>
      <c r="K339" s="192"/>
      <c r="L339" s="192"/>
      <c r="M339" s="192"/>
      <c r="O339" s="193">
        <v>294</v>
      </c>
      <c r="P339" s="229">
        <v>30834</v>
      </c>
      <c r="AB339" s="192"/>
      <c r="AC339" s="192"/>
      <c r="AD339" s="192"/>
      <c r="AE339" s="192"/>
      <c r="AF339" s="192"/>
      <c r="AG339" s="192"/>
      <c r="AH339" s="192"/>
      <c r="AI339" s="192"/>
      <c r="AJ339" s="192"/>
      <c r="AK339" s="192"/>
    </row>
    <row r="340" spans="2:37" x14ac:dyDescent="0.25">
      <c r="B340" s="192"/>
      <c r="C340" s="192"/>
      <c r="D340" s="192"/>
      <c r="E340" s="192"/>
      <c r="F340" s="192"/>
      <c r="G340" s="192"/>
      <c r="H340" s="192"/>
      <c r="I340" s="192"/>
      <c r="J340" s="192"/>
      <c r="K340" s="192"/>
      <c r="L340" s="192"/>
      <c r="M340" s="192"/>
      <c r="O340" s="193">
        <v>295</v>
      </c>
      <c r="P340" s="229">
        <v>452944</v>
      </c>
      <c r="AB340" s="192"/>
      <c r="AC340" s="192"/>
      <c r="AD340" s="192"/>
      <c r="AE340" s="192"/>
      <c r="AF340" s="192"/>
      <c r="AG340" s="192"/>
      <c r="AH340" s="192"/>
      <c r="AI340" s="192"/>
      <c r="AJ340" s="192"/>
      <c r="AK340" s="192"/>
    </row>
    <row r="341" spans="2:37" x14ac:dyDescent="0.25">
      <c r="B341" s="192"/>
      <c r="C341" s="192"/>
      <c r="D341" s="192"/>
      <c r="E341" s="192"/>
      <c r="F341" s="192"/>
      <c r="G341" s="192"/>
      <c r="H341" s="192"/>
      <c r="I341" s="192"/>
      <c r="J341" s="192"/>
      <c r="K341" s="192"/>
      <c r="L341" s="192"/>
      <c r="M341" s="192"/>
      <c r="O341" s="193">
        <v>296</v>
      </c>
      <c r="P341" s="229">
        <v>1266629</v>
      </c>
      <c r="AB341" s="192"/>
      <c r="AC341" s="192"/>
      <c r="AD341" s="192"/>
      <c r="AE341" s="192"/>
      <c r="AF341" s="192"/>
      <c r="AG341" s="192"/>
      <c r="AH341" s="192"/>
      <c r="AI341" s="192"/>
      <c r="AJ341" s="192"/>
      <c r="AK341" s="192"/>
    </row>
    <row r="342" spans="2:37" x14ac:dyDescent="0.25">
      <c r="B342" s="192"/>
      <c r="C342" s="192"/>
      <c r="D342" s="192"/>
      <c r="E342" s="192"/>
      <c r="F342" s="192"/>
      <c r="G342" s="192"/>
      <c r="H342" s="192"/>
      <c r="I342" s="192"/>
      <c r="J342" s="192"/>
      <c r="K342" s="192"/>
      <c r="L342" s="192"/>
      <c r="M342" s="192"/>
      <c r="O342" s="193">
        <v>297</v>
      </c>
      <c r="P342" s="229">
        <v>44749</v>
      </c>
      <c r="AB342" s="192"/>
      <c r="AC342" s="192"/>
      <c r="AD342" s="192"/>
      <c r="AE342" s="192"/>
      <c r="AF342" s="192"/>
      <c r="AG342" s="192"/>
      <c r="AH342" s="192"/>
      <c r="AI342" s="192"/>
      <c r="AJ342" s="192"/>
      <c r="AK342" s="192"/>
    </row>
    <row r="343" spans="2:37" x14ac:dyDescent="0.25">
      <c r="B343" s="192"/>
      <c r="C343" s="192"/>
      <c r="D343" s="192"/>
      <c r="E343" s="192"/>
      <c r="F343" s="192"/>
      <c r="G343" s="192"/>
      <c r="H343" s="192"/>
      <c r="I343" s="192"/>
      <c r="J343" s="192"/>
      <c r="K343" s="192"/>
      <c r="L343" s="192"/>
      <c r="M343" s="192"/>
      <c r="O343" s="193">
        <v>298</v>
      </c>
      <c r="P343" s="229">
        <v>17584</v>
      </c>
      <c r="AB343" s="192"/>
      <c r="AC343" s="192"/>
      <c r="AD343" s="192"/>
      <c r="AE343" s="192"/>
      <c r="AF343" s="192"/>
      <c r="AG343" s="192"/>
      <c r="AH343" s="192"/>
      <c r="AI343" s="192"/>
      <c r="AJ343" s="192"/>
      <c r="AK343" s="192"/>
    </row>
    <row r="344" spans="2:37" x14ac:dyDescent="0.25">
      <c r="B344" s="192"/>
      <c r="C344" s="192"/>
      <c r="D344" s="192"/>
      <c r="E344" s="192"/>
      <c r="F344" s="192"/>
      <c r="G344" s="192"/>
      <c r="H344" s="192"/>
      <c r="I344" s="192"/>
      <c r="J344" s="192"/>
      <c r="K344" s="192"/>
      <c r="L344" s="192"/>
      <c r="M344" s="192"/>
      <c r="O344" s="193">
        <v>299</v>
      </c>
      <c r="P344" s="229">
        <v>71796</v>
      </c>
      <c r="AB344" s="192"/>
      <c r="AC344" s="192"/>
      <c r="AD344" s="192"/>
      <c r="AE344" s="192"/>
      <c r="AF344" s="192"/>
      <c r="AG344" s="192"/>
      <c r="AH344" s="192"/>
      <c r="AI344" s="192"/>
      <c r="AJ344" s="192"/>
      <c r="AK344" s="192"/>
    </row>
    <row r="345" spans="2:37" x14ac:dyDescent="0.25">
      <c r="B345" s="192"/>
      <c r="C345" s="192"/>
      <c r="D345" s="192"/>
      <c r="E345" s="192"/>
      <c r="F345" s="192"/>
      <c r="G345" s="192"/>
      <c r="H345" s="192"/>
      <c r="I345" s="192"/>
      <c r="J345" s="192"/>
      <c r="K345" s="192"/>
      <c r="L345" s="192"/>
      <c r="M345" s="192"/>
      <c r="O345" s="193">
        <v>300</v>
      </c>
      <c r="P345" s="229">
        <v>1835632</v>
      </c>
      <c r="AB345" s="192"/>
      <c r="AC345" s="192"/>
      <c r="AD345" s="192"/>
      <c r="AE345" s="192"/>
      <c r="AF345" s="192"/>
      <c r="AG345" s="192"/>
      <c r="AH345" s="192"/>
      <c r="AI345" s="192"/>
      <c r="AJ345" s="192"/>
      <c r="AK345" s="192"/>
    </row>
    <row r="346" spans="2:37" x14ac:dyDescent="0.25">
      <c r="B346" s="192"/>
      <c r="C346" s="192"/>
      <c r="D346" s="192"/>
      <c r="E346" s="192"/>
      <c r="F346" s="192"/>
      <c r="G346" s="192"/>
      <c r="H346" s="192"/>
      <c r="I346" s="192"/>
      <c r="J346" s="192"/>
      <c r="K346" s="192"/>
      <c r="L346" s="192"/>
      <c r="M346" s="192"/>
      <c r="O346" s="193">
        <v>301</v>
      </c>
      <c r="P346" s="229">
        <v>39991</v>
      </c>
      <c r="AB346" s="192"/>
      <c r="AC346" s="192"/>
      <c r="AD346" s="192"/>
      <c r="AE346" s="192"/>
      <c r="AF346" s="192"/>
      <c r="AG346" s="192"/>
      <c r="AH346" s="192"/>
      <c r="AI346" s="192"/>
      <c r="AJ346" s="192"/>
      <c r="AK346" s="192"/>
    </row>
    <row r="347" spans="2:37" x14ac:dyDescent="0.25">
      <c r="B347" s="192"/>
      <c r="C347" s="192"/>
      <c r="D347" s="192"/>
      <c r="E347" s="192"/>
      <c r="F347" s="192"/>
      <c r="G347" s="192"/>
      <c r="H347" s="192"/>
      <c r="I347" s="192"/>
      <c r="J347" s="192"/>
      <c r="K347" s="192"/>
      <c r="L347" s="192"/>
      <c r="M347" s="192"/>
      <c r="O347" s="193">
        <v>302</v>
      </c>
      <c r="P347" s="229">
        <v>56848</v>
      </c>
      <c r="AB347" s="192"/>
      <c r="AC347" s="192"/>
      <c r="AD347" s="192"/>
      <c r="AE347" s="192"/>
      <c r="AF347" s="192"/>
      <c r="AG347" s="192"/>
      <c r="AH347" s="192"/>
      <c r="AI347" s="192"/>
      <c r="AJ347" s="192"/>
      <c r="AK347" s="192"/>
    </row>
    <row r="348" spans="2:37" x14ac:dyDescent="0.25">
      <c r="B348" s="192"/>
      <c r="C348" s="192"/>
      <c r="D348" s="192"/>
      <c r="E348" s="192"/>
      <c r="F348" s="192"/>
      <c r="G348" s="192"/>
      <c r="H348" s="192"/>
      <c r="I348" s="192"/>
      <c r="J348" s="192"/>
      <c r="K348" s="192"/>
      <c r="L348" s="192"/>
      <c r="M348" s="192"/>
      <c r="O348" s="193">
        <v>303</v>
      </c>
      <c r="P348" s="229">
        <v>22865</v>
      </c>
      <c r="AB348" s="192"/>
      <c r="AC348" s="192"/>
      <c r="AD348" s="192"/>
      <c r="AE348" s="192"/>
      <c r="AF348" s="192"/>
      <c r="AG348" s="192"/>
      <c r="AH348" s="192"/>
      <c r="AI348" s="192"/>
      <c r="AJ348" s="192"/>
      <c r="AK348" s="192"/>
    </row>
    <row r="349" spans="2:37" x14ac:dyDescent="0.25">
      <c r="B349" s="192"/>
      <c r="C349" s="192"/>
      <c r="D349" s="192"/>
      <c r="E349" s="192"/>
      <c r="F349" s="192"/>
      <c r="G349" s="192"/>
      <c r="H349" s="192"/>
      <c r="I349" s="192"/>
      <c r="J349" s="192"/>
      <c r="K349" s="192"/>
      <c r="L349" s="192"/>
      <c r="M349" s="192"/>
      <c r="O349" s="193">
        <v>304</v>
      </c>
      <c r="P349" s="229">
        <v>681721</v>
      </c>
      <c r="AB349" s="192"/>
      <c r="AC349" s="192"/>
      <c r="AD349" s="192"/>
      <c r="AE349" s="192"/>
      <c r="AF349" s="192"/>
      <c r="AG349" s="192"/>
      <c r="AH349" s="192"/>
      <c r="AI349" s="192"/>
      <c r="AJ349" s="192"/>
      <c r="AK349" s="192"/>
    </row>
    <row r="350" spans="2:37" x14ac:dyDescent="0.25">
      <c r="B350" s="192"/>
      <c r="C350" s="192"/>
      <c r="D350" s="192"/>
      <c r="E350" s="192"/>
      <c r="F350" s="192"/>
      <c r="G350" s="192"/>
      <c r="H350" s="192"/>
      <c r="I350" s="192"/>
      <c r="J350" s="192"/>
      <c r="K350" s="192"/>
      <c r="L350" s="192"/>
      <c r="M350" s="192"/>
      <c r="O350" s="193">
        <v>305</v>
      </c>
      <c r="P350" s="229">
        <v>242052</v>
      </c>
      <c r="AB350" s="192"/>
      <c r="AC350" s="192"/>
      <c r="AD350" s="192"/>
      <c r="AE350" s="192"/>
      <c r="AF350" s="192"/>
      <c r="AG350" s="192"/>
      <c r="AH350" s="192"/>
      <c r="AI350" s="192"/>
      <c r="AJ350" s="192"/>
      <c r="AK350" s="192"/>
    </row>
    <row r="351" spans="2:37" x14ac:dyDescent="0.25">
      <c r="B351" s="192"/>
      <c r="C351" s="192"/>
      <c r="D351" s="192"/>
      <c r="E351" s="192"/>
      <c r="F351" s="192"/>
      <c r="G351" s="192"/>
      <c r="H351" s="192"/>
      <c r="I351" s="192"/>
      <c r="J351" s="192"/>
      <c r="K351" s="192"/>
      <c r="L351" s="192"/>
      <c r="M351" s="192"/>
      <c r="O351" s="193">
        <v>306</v>
      </c>
      <c r="P351" s="229">
        <v>88570</v>
      </c>
      <c r="AB351" s="192"/>
      <c r="AC351" s="192"/>
      <c r="AD351" s="192"/>
      <c r="AE351" s="192"/>
      <c r="AF351" s="192"/>
      <c r="AG351" s="192"/>
      <c r="AH351" s="192"/>
      <c r="AI351" s="192"/>
      <c r="AJ351" s="192"/>
      <c r="AK351" s="192"/>
    </row>
    <row r="352" spans="2:37" x14ac:dyDescent="0.25">
      <c r="B352" s="192"/>
      <c r="C352" s="192"/>
      <c r="D352" s="192"/>
      <c r="E352" s="192"/>
      <c r="F352" s="192"/>
      <c r="G352" s="192"/>
      <c r="H352" s="192"/>
      <c r="I352" s="192"/>
      <c r="J352" s="192"/>
      <c r="K352" s="192"/>
      <c r="L352" s="192"/>
      <c r="M352" s="192"/>
      <c r="O352" s="193">
        <v>307</v>
      </c>
      <c r="P352" s="229">
        <v>51080</v>
      </c>
      <c r="AB352" s="192"/>
      <c r="AC352" s="192"/>
      <c r="AD352" s="192"/>
      <c r="AE352" s="192"/>
      <c r="AF352" s="192"/>
      <c r="AG352" s="192"/>
      <c r="AH352" s="192"/>
      <c r="AI352" s="192"/>
      <c r="AJ352" s="192"/>
      <c r="AK352" s="192"/>
    </row>
    <row r="353" spans="2:37" x14ac:dyDescent="0.25">
      <c r="B353" s="192"/>
      <c r="C353" s="192"/>
      <c r="D353" s="192"/>
      <c r="E353" s="192"/>
      <c r="F353" s="192"/>
      <c r="G353" s="192"/>
      <c r="H353" s="192"/>
      <c r="I353" s="192"/>
      <c r="J353" s="192"/>
      <c r="K353" s="192"/>
      <c r="L353" s="192"/>
      <c r="M353" s="192"/>
      <c r="O353" s="193">
        <v>308</v>
      </c>
      <c r="P353" s="229">
        <v>4329657</v>
      </c>
      <c r="AB353" s="192"/>
      <c r="AC353" s="192"/>
      <c r="AD353" s="192"/>
      <c r="AE353" s="192"/>
      <c r="AF353" s="192"/>
      <c r="AG353" s="192"/>
      <c r="AH353" s="192"/>
      <c r="AI353" s="192"/>
      <c r="AJ353" s="192"/>
      <c r="AK353" s="192"/>
    </row>
    <row r="354" spans="2:37" x14ac:dyDescent="0.25">
      <c r="B354" s="192"/>
      <c r="C354" s="192"/>
      <c r="D354" s="192"/>
      <c r="E354" s="192"/>
      <c r="F354" s="192"/>
      <c r="G354" s="192"/>
      <c r="H354" s="192"/>
      <c r="I354" s="192"/>
      <c r="J354" s="192"/>
      <c r="K354" s="192"/>
      <c r="L354" s="192"/>
      <c r="M354" s="192"/>
      <c r="O354" s="193">
        <v>309</v>
      </c>
      <c r="P354" s="229">
        <v>49039</v>
      </c>
      <c r="AB354" s="192"/>
      <c r="AC354" s="192"/>
      <c r="AD354" s="192"/>
      <c r="AE354" s="192"/>
      <c r="AF354" s="192"/>
      <c r="AG354" s="192"/>
      <c r="AH354" s="192"/>
      <c r="AI354" s="192"/>
      <c r="AJ354" s="192"/>
      <c r="AK354" s="192"/>
    </row>
    <row r="355" spans="2:37" x14ac:dyDescent="0.25">
      <c r="B355" s="192"/>
      <c r="C355" s="192"/>
      <c r="D355" s="192"/>
      <c r="E355" s="192"/>
      <c r="F355" s="192"/>
      <c r="G355" s="192"/>
      <c r="H355" s="192"/>
      <c r="I355" s="192"/>
      <c r="J355" s="192"/>
      <c r="K355" s="192"/>
      <c r="L355" s="192"/>
      <c r="M355" s="192"/>
      <c r="O355" s="193">
        <v>310</v>
      </c>
      <c r="P355" s="229">
        <v>680979</v>
      </c>
      <c r="AB355" s="192"/>
      <c r="AC355" s="192"/>
      <c r="AD355" s="192"/>
      <c r="AE355" s="192"/>
      <c r="AF355" s="192"/>
      <c r="AG355" s="192"/>
      <c r="AH355" s="192"/>
      <c r="AI355" s="192"/>
      <c r="AJ355" s="192"/>
      <c r="AK355" s="192"/>
    </row>
    <row r="356" spans="2:37" x14ac:dyDescent="0.25">
      <c r="B356" s="192"/>
      <c r="C356" s="192"/>
      <c r="D356" s="192"/>
      <c r="E356" s="192"/>
      <c r="F356" s="192"/>
      <c r="G356" s="192"/>
      <c r="H356" s="192"/>
      <c r="I356" s="192"/>
      <c r="J356" s="192"/>
      <c r="K356" s="192"/>
      <c r="L356" s="192"/>
      <c r="M356" s="192"/>
      <c r="O356" s="193">
        <v>311</v>
      </c>
      <c r="P356" s="229">
        <v>24330</v>
      </c>
      <c r="AB356" s="192"/>
      <c r="AC356" s="192"/>
      <c r="AD356" s="192"/>
      <c r="AE356" s="192"/>
      <c r="AF356" s="192"/>
      <c r="AG356" s="192"/>
      <c r="AH356" s="192"/>
      <c r="AI356" s="192"/>
      <c r="AJ356" s="192"/>
      <c r="AK356" s="192"/>
    </row>
    <row r="357" spans="2:37" x14ac:dyDescent="0.25">
      <c r="B357" s="192"/>
      <c r="C357" s="192"/>
      <c r="D357" s="192"/>
      <c r="E357" s="192"/>
      <c r="F357" s="192"/>
      <c r="G357" s="192"/>
      <c r="H357" s="192"/>
      <c r="I357" s="192"/>
      <c r="J357" s="192"/>
      <c r="K357" s="192"/>
      <c r="L357" s="192"/>
      <c r="M357" s="192"/>
      <c r="O357" s="193">
        <v>312</v>
      </c>
      <c r="P357" s="229">
        <v>627898</v>
      </c>
      <c r="AB357" s="192"/>
      <c r="AC357" s="192"/>
      <c r="AD357" s="192"/>
      <c r="AE357" s="192"/>
      <c r="AF357" s="192"/>
      <c r="AG357" s="192"/>
      <c r="AH357" s="192"/>
      <c r="AI357" s="192"/>
      <c r="AJ357" s="192"/>
      <c r="AK357" s="192"/>
    </row>
    <row r="358" spans="2:37" x14ac:dyDescent="0.25">
      <c r="B358" s="192"/>
      <c r="C358" s="192"/>
      <c r="D358" s="192"/>
      <c r="E358" s="192"/>
      <c r="F358" s="192"/>
      <c r="G358" s="192"/>
      <c r="H358" s="192"/>
      <c r="I358" s="192"/>
      <c r="J358" s="192"/>
      <c r="K358" s="192"/>
      <c r="L358" s="192"/>
      <c r="M358" s="192"/>
      <c r="O358" s="193">
        <v>313</v>
      </c>
      <c r="P358" s="229">
        <v>31671</v>
      </c>
      <c r="AB358" s="192"/>
      <c r="AC358" s="192"/>
      <c r="AD358" s="192"/>
      <c r="AE358" s="192"/>
      <c r="AF358" s="192"/>
      <c r="AG358" s="192"/>
      <c r="AH358" s="192"/>
      <c r="AI358" s="192"/>
      <c r="AJ358" s="192"/>
      <c r="AK358" s="192"/>
    </row>
    <row r="359" spans="2:37" x14ac:dyDescent="0.25">
      <c r="B359" s="192"/>
      <c r="C359" s="192"/>
      <c r="D359" s="192"/>
      <c r="E359" s="192"/>
      <c r="F359" s="192"/>
      <c r="G359" s="192"/>
      <c r="H359" s="192"/>
      <c r="I359" s="192"/>
      <c r="J359" s="192"/>
      <c r="K359" s="192"/>
      <c r="L359" s="192"/>
      <c r="M359" s="192"/>
      <c r="O359" s="193">
        <v>314</v>
      </c>
      <c r="P359" s="229">
        <v>85453</v>
      </c>
      <c r="AB359" s="192"/>
      <c r="AC359" s="192"/>
      <c r="AD359" s="192"/>
      <c r="AE359" s="192"/>
      <c r="AF359" s="192"/>
      <c r="AG359" s="192"/>
      <c r="AH359" s="192"/>
      <c r="AI359" s="192"/>
      <c r="AJ359" s="192"/>
      <c r="AK359" s="192"/>
    </row>
    <row r="360" spans="2:37" x14ac:dyDescent="0.25">
      <c r="B360" s="192"/>
      <c r="C360" s="192"/>
      <c r="D360" s="192"/>
      <c r="E360" s="192"/>
      <c r="F360" s="192"/>
      <c r="G360" s="192"/>
      <c r="H360" s="192"/>
      <c r="I360" s="192"/>
      <c r="J360" s="192"/>
      <c r="K360" s="192"/>
      <c r="L360" s="192"/>
      <c r="M360" s="192"/>
      <c r="O360" s="193">
        <v>315</v>
      </c>
      <c r="P360" s="229">
        <v>440627</v>
      </c>
      <c r="AB360" s="192"/>
      <c r="AC360" s="192"/>
      <c r="AD360" s="192"/>
      <c r="AE360" s="192"/>
      <c r="AF360" s="192"/>
      <c r="AG360" s="192"/>
      <c r="AH360" s="192"/>
      <c r="AI360" s="192"/>
      <c r="AJ360" s="192"/>
      <c r="AK360" s="192"/>
    </row>
    <row r="361" spans="2:37" x14ac:dyDescent="0.25">
      <c r="B361" s="192"/>
      <c r="C361" s="192"/>
      <c r="D361" s="192"/>
      <c r="E361" s="192"/>
      <c r="F361" s="192"/>
      <c r="G361" s="192"/>
      <c r="H361" s="192"/>
      <c r="I361" s="192"/>
      <c r="J361" s="192"/>
      <c r="K361" s="192"/>
      <c r="L361" s="192"/>
      <c r="M361" s="192"/>
      <c r="O361" s="193">
        <v>316</v>
      </c>
      <c r="P361" s="229">
        <v>414390</v>
      </c>
      <c r="AB361" s="192"/>
      <c r="AC361" s="192"/>
      <c r="AD361" s="192"/>
      <c r="AE361" s="192"/>
      <c r="AF361" s="192"/>
      <c r="AG361" s="192"/>
      <c r="AH361" s="192"/>
      <c r="AI361" s="192"/>
      <c r="AJ361" s="192"/>
      <c r="AK361" s="192"/>
    </row>
    <row r="362" spans="2:37" x14ac:dyDescent="0.25">
      <c r="B362" s="192"/>
      <c r="C362" s="192"/>
      <c r="D362" s="192"/>
      <c r="E362" s="192"/>
      <c r="F362" s="192"/>
      <c r="G362" s="192"/>
      <c r="H362" s="192"/>
      <c r="I362" s="192"/>
      <c r="J362" s="192"/>
      <c r="K362" s="192"/>
      <c r="L362" s="192"/>
      <c r="M362" s="192"/>
      <c r="O362" s="193">
        <v>317</v>
      </c>
      <c r="P362" s="229">
        <v>45640</v>
      </c>
      <c r="AB362" s="192"/>
      <c r="AC362" s="192"/>
      <c r="AD362" s="192"/>
      <c r="AE362" s="192"/>
      <c r="AF362" s="192"/>
      <c r="AG362" s="192"/>
      <c r="AH362" s="192"/>
      <c r="AI362" s="192"/>
      <c r="AJ362" s="192"/>
      <c r="AK362" s="192"/>
    </row>
    <row r="363" spans="2:37" x14ac:dyDescent="0.25">
      <c r="B363" s="192"/>
      <c r="C363" s="192"/>
      <c r="D363" s="192"/>
      <c r="E363" s="192"/>
      <c r="F363" s="192"/>
      <c r="G363" s="192"/>
      <c r="H363" s="192"/>
      <c r="I363" s="192"/>
      <c r="J363" s="192"/>
      <c r="K363" s="192"/>
      <c r="L363" s="192"/>
      <c r="M363" s="192"/>
      <c r="O363" s="193">
        <v>318</v>
      </c>
      <c r="P363" s="229">
        <v>15207</v>
      </c>
      <c r="AB363" s="192"/>
      <c r="AC363" s="192"/>
      <c r="AD363" s="192"/>
      <c r="AE363" s="192"/>
      <c r="AF363" s="192"/>
      <c r="AG363" s="192"/>
      <c r="AH363" s="192"/>
      <c r="AI363" s="192"/>
      <c r="AJ363" s="192"/>
      <c r="AK363" s="192"/>
    </row>
    <row r="364" spans="2:37" x14ac:dyDescent="0.25">
      <c r="B364" s="192"/>
      <c r="C364" s="192"/>
      <c r="D364" s="192"/>
      <c r="E364" s="192"/>
      <c r="F364" s="192"/>
      <c r="G364" s="192"/>
      <c r="H364" s="192"/>
      <c r="I364" s="192"/>
      <c r="J364" s="192"/>
      <c r="K364" s="192"/>
      <c r="L364" s="192"/>
      <c r="M364" s="192"/>
      <c r="O364" s="193">
        <v>319</v>
      </c>
      <c r="P364" s="229">
        <v>20565</v>
      </c>
      <c r="AB364" s="192"/>
      <c r="AC364" s="192"/>
      <c r="AD364" s="192"/>
      <c r="AE364" s="192"/>
      <c r="AF364" s="192"/>
      <c r="AG364" s="192"/>
      <c r="AH364" s="192"/>
      <c r="AI364" s="192"/>
      <c r="AJ364" s="192"/>
      <c r="AK364" s="192"/>
    </row>
    <row r="365" spans="2:37" x14ac:dyDescent="0.25">
      <c r="B365" s="192"/>
      <c r="C365" s="192"/>
      <c r="D365" s="192"/>
      <c r="E365" s="192"/>
      <c r="F365" s="192"/>
      <c r="G365" s="192"/>
      <c r="H365" s="192"/>
      <c r="I365" s="192"/>
      <c r="J365" s="192"/>
      <c r="K365" s="192"/>
      <c r="L365" s="192"/>
      <c r="M365" s="192"/>
      <c r="O365" s="193">
        <v>320</v>
      </c>
      <c r="P365" s="229">
        <v>4152513</v>
      </c>
      <c r="AB365" s="192"/>
      <c r="AC365" s="192"/>
      <c r="AD365" s="192"/>
      <c r="AE365" s="192"/>
      <c r="AF365" s="192"/>
      <c r="AG365" s="192"/>
      <c r="AH365" s="192"/>
      <c r="AI365" s="192"/>
      <c r="AJ365" s="192"/>
      <c r="AK365" s="192"/>
    </row>
    <row r="366" spans="2:37" x14ac:dyDescent="0.25">
      <c r="B366" s="192"/>
      <c r="C366" s="192"/>
      <c r="D366" s="192"/>
      <c r="E366" s="192"/>
      <c r="F366" s="192"/>
      <c r="G366" s="192"/>
      <c r="H366" s="192"/>
      <c r="I366" s="192"/>
      <c r="J366" s="192"/>
      <c r="K366" s="192"/>
      <c r="L366" s="192"/>
      <c r="M366" s="192"/>
      <c r="O366" s="193">
        <v>321</v>
      </c>
      <c r="P366" s="229">
        <v>39192</v>
      </c>
      <c r="AB366" s="192"/>
      <c r="AC366" s="192"/>
      <c r="AD366" s="192"/>
      <c r="AE366" s="192"/>
      <c r="AF366" s="192"/>
      <c r="AG366" s="192"/>
      <c r="AH366" s="192"/>
      <c r="AI366" s="192"/>
      <c r="AJ366" s="192"/>
      <c r="AK366" s="192"/>
    </row>
    <row r="367" spans="2:37" x14ac:dyDescent="0.25">
      <c r="B367" s="192"/>
      <c r="C367" s="192"/>
      <c r="D367" s="192"/>
      <c r="E367" s="192"/>
      <c r="F367" s="192"/>
      <c r="G367" s="192"/>
      <c r="H367" s="192"/>
      <c r="I367" s="192"/>
      <c r="J367" s="192"/>
      <c r="K367" s="192"/>
      <c r="L367" s="192"/>
      <c r="M367" s="192"/>
      <c r="O367" s="193">
        <v>322</v>
      </c>
      <c r="P367" s="229">
        <v>31098</v>
      </c>
      <c r="AB367" s="192"/>
      <c r="AC367" s="192"/>
      <c r="AD367" s="192"/>
      <c r="AE367" s="192"/>
      <c r="AF367" s="192"/>
      <c r="AG367" s="192"/>
      <c r="AH367" s="192"/>
      <c r="AI367" s="192"/>
      <c r="AJ367" s="192"/>
      <c r="AK367" s="192"/>
    </row>
    <row r="368" spans="2:37" x14ac:dyDescent="0.25">
      <c r="B368" s="192"/>
      <c r="C368" s="192"/>
      <c r="D368" s="192"/>
      <c r="E368" s="192"/>
      <c r="F368" s="192"/>
      <c r="G368" s="192"/>
      <c r="H368" s="192"/>
      <c r="I368" s="192"/>
      <c r="J368" s="192"/>
      <c r="K368" s="192"/>
      <c r="L368" s="192"/>
      <c r="M368" s="192"/>
      <c r="O368" s="193">
        <v>323</v>
      </c>
      <c r="P368" s="229">
        <v>18705</v>
      </c>
      <c r="AB368" s="192"/>
      <c r="AC368" s="192"/>
      <c r="AD368" s="192"/>
      <c r="AE368" s="192"/>
      <c r="AF368" s="192"/>
      <c r="AG368" s="192"/>
      <c r="AH368" s="192"/>
      <c r="AI368" s="192"/>
      <c r="AJ368" s="192"/>
      <c r="AK368" s="192"/>
    </row>
    <row r="369" spans="2:37" x14ac:dyDescent="0.25">
      <c r="B369" s="192"/>
      <c r="C369" s="192"/>
      <c r="D369" s="192"/>
      <c r="E369" s="192"/>
      <c r="F369" s="192"/>
      <c r="G369" s="192"/>
      <c r="H369" s="192"/>
      <c r="I369" s="192"/>
      <c r="J369" s="192"/>
      <c r="K369" s="192"/>
      <c r="L369" s="192"/>
      <c r="M369" s="192"/>
      <c r="O369" s="193">
        <v>324</v>
      </c>
      <c r="P369" s="229">
        <v>799002</v>
      </c>
      <c r="AB369" s="192"/>
      <c r="AC369" s="192"/>
      <c r="AD369" s="192"/>
      <c r="AE369" s="192"/>
      <c r="AF369" s="192"/>
      <c r="AG369" s="192"/>
      <c r="AH369" s="192"/>
      <c r="AI369" s="192"/>
      <c r="AJ369" s="192"/>
      <c r="AK369" s="192"/>
    </row>
    <row r="370" spans="2:37" x14ac:dyDescent="0.25">
      <c r="B370" s="192"/>
      <c r="C370" s="192"/>
      <c r="D370" s="192"/>
      <c r="E370" s="192"/>
      <c r="F370" s="192"/>
      <c r="G370" s="192"/>
      <c r="H370" s="192"/>
      <c r="I370" s="192"/>
      <c r="J370" s="192"/>
      <c r="K370" s="192"/>
      <c r="L370" s="192"/>
      <c r="M370" s="192"/>
      <c r="O370" s="193">
        <v>325</v>
      </c>
      <c r="P370" s="229">
        <v>378018</v>
      </c>
      <c r="AB370" s="192"/>
      <c r="AC370" s="192"/>
      <c r="AD370" s="192"/>
      <c r="AE370" s="192"/>
      <c r="AF370" s="192"/>
      <c r="AG370" s="192"/>
      <c r="AH370" s="192"/>
      <c r="AI370" s="192"/>
      <c r="AJ370" s="192"/>
      <c r="AK370" s="192"/>
    </row>
    <row r="371" spans="2:37" x14ac:dyDescent="0.25">
      <c r="B371" s="192"/>
      <c r="C371" s="192"/>
      <c r="D371" s="192"/>
      <c r="E371" s="192"/>
      <c r="F371" s="192"/>
      <c r="G371" s="192"/>
      <c r="H371" s="192"/>
      <c r="I371" s="192"/>
      <c r="J371" s="192"/>
      <c r="K371" s="192"/>
      <c r="L371" s="192"/>
      <c r="M371" s="192"/>
      <c r="O371" s="193">
        <v>326</v>
      </c>
      <c r="P371" s="229">
        <v>28051</v>
      </c>
      <c r="AB371" s="192"/>
      <c r="AC371" s="192"/>
      <c r="AD371" s="192"/>
      <c r="AE371" s="192"/>
      <c r="AF371" s="192"/>
      <c r="AG371" s="192"/>
      <c r="AH371" s="192"/>
      <c r="AI371" s="192"/>
      <c r="AJ371" s="192"/>
      <c r="AK371" s="192"/>
    </row>
    <row r="372" spans="2:37" x14ac:dyDescent="0.25">
      <c r="B372" s="192"/>
      <c r="C372" s="192"/>
      <c r="D372" s="192"/>
      <c r="E372" s="192"/>
      <c r="F372" s="192"/>
      <c r="G372" s="192"/>
      <c r="H372" s="192"/>
      <c r="I372" s="192"/>
      <c r="J372" s="192"/>
      <c r="K372" s="192"/>
      <c r="L372" s="192"/>
      <c r="M372" s="192"/>
      <c r="O372" s="193">
        <v>327</v>
      </c>
      <c r="P372" s="229">
        <v>35736</v>
      </c>
      <c r="AB372" s="192"/>
      <c r="AC372" s="192"/>
      <c r="AD372" s="192"/>
      <c r="AE372" s="192"/>
      <c r="AF372" s="192"/>
      <c r="AG372" s="192"/>
      <c r="AH372" s="192"/>
      <c r="AI372" s="192"/>
      <c r="AJ372" s="192"/>
      <c r="AK372" s="192"/>
    </row>
    <row r="373" spans="2:37" x14ac:dyDescent="0.25">
      <c r="B373" s="192"/>
      <c r="C373" s="192"/>
      <c r="D373" s="192"/>
      <c r="E373" s="192"/>
      <c r="F373" s="192"/>
      <c r="G373" s="192"/>
      <c r="H373" s="192"/>
      <c r="I373" s="192"/>
      <c r="J373" s="192"/>
      <c r="K373" s="192"/>
      <c r="L373" s="192"/>
      <c r="M373" s="192"/>
      <c r="O373" s="193">
        <v>328</v>
      </c>
      <c r="P373" s="229">
        <v>928850</v>
      </c>
      <c r="AB373" s="192"/>
      <c r="AC373" s="192"/>
      <c r="AD373" s="192"/>
      <c r="AE373" s="192"/>
      <c r="AF373" s="192"/>
      <c r="AG373" s="192"/>
      <c r="AH373" s="192"/>
      <c r="AI373" s="192"/>
      <c r="AJ373" s="192"/>
      <c r="AK373" s="192"/>
    </row>
    <row r="374" spans="2:37" x14ac:dyDescent="0.25">
      <c r="B374" s="192"/>
      <c r="C374" s="192"/>
      <c r="D374" s="192"/>
      <c r="E374" s="192"/>
      <c r="F374" s="192"/>
      <c r="G374" s="192"/>
      <c r="H374" s="192"/>
      <c r="I374" s="192"/>
      <c r="J374" s="192"/>
      <c r="K374" s="192"/>
      <c r="L374" s="192"/>
      <c r="M374" s="192"/>
      <c r="O374" s="193">
        <v>329</v>
      </c>
      <c r="P374" s="229">
        <v>36196</v>
      </c>
      <c r="AB374" s="192"/>
      <c r="AC374" s="192"/>
      <c r="AD374" s="192"/>
      <c r="AE374" s="192"/>
      <c r="AF374" s="192"/>
      <c r="AG374" s="192"/>
      <c r="AH374" s="192"/>
      <c r="AI374" s="192"/>
      <c r="AJ374" s="192"/>
      <c r="AK374" s="192"/>
    </row>
    <row r="375" spans="2:37" x14ac:dyDescent="0.25">
      <c r="B375" s="192"/>
      <c r="C375" s="192"/>
      <c r="D375" s="192"/>
      <c r="E375" s="192"/>
      <c r="F375" s="192"/>
      <c r="G375" s="192"/>
      <c r="H375" s="192"/>
      <c r="I375" s="192"/>
      <c r="J375" s="192"/>
      <c r="K375" s="192"/>
      <c r="L375" s="192"/>
      <c r="M375" s="192"/>
      <c r="O375" s="193">
        <v>330</v>
      </c>
      <c r="P375" s="229">
        <v>718123</v>
      </c>
      <c r="AB375" s="192"/>
      <c r="AC375" s="192"/>
      <c r="AD375" s="192"/>
      <c r="AE375" s="192"/>
      <c r="AF375" s="192"/>
      <c r="AG375" s="192"/>
      <c r="AH375" s="192"/>
      <c r="AI375" s="192"/>
      <c r="AJ375" s="192"/>
      <c r="AK375" s="192"/>
    </row>
    <row r="376" spans="2:37" x14ac:dyDescent="0.25">
      <c r="B376" s="192"/>
      <c r="C376" s="192"/>
      <c r="D376" s="192"/>
      <c r="E376" s="192"/>
      <c r="F376" s="192"/>
      <c r="G376" s="192"/>
      <c r="H376" s="192"/>
      <c r="I376" s="192"/>
      <c r="J376" s="192"/>
      <c r="K376" s="192"/>
      <c r="L376" s="192"/>
      <c r="M376" s="192"/>
      <c r="O376" s="193">
        <v>331</v>
      </c>
      <c r="P376" s="229">
        <v>24145</v>
      </c>
      <c r="AB376" s="192"/>
      <c r="AC376" s="192"/>
      <c r="AD376" s="192"/>
      <c r="AE376" s="192"/>
      <c r="AF376" s="192"/>
      <c r="AG376" s="192"/>
      <c r="AH376" s="192"/>
      <c r="AI376" s="192"/>
      <c r="AJ376" s="192"/>
      <c r="AK376" s="192"/>
    </row>
    <row r="377" spans="2:37" x14ac:dyDescent="0.25">
      <c r="B377" s="192"/>
      <c r="C377" s="192"/>
      <c r="D377" s="192"/>
      <c r="E377" s="192"/>
      <c r="F377" s="192"/>
      <c r="G377" s="192"/>
      <c r="H377" s="192"/>
      <c r="I377" s="192"/>
      <c r="J377" s="192"/>
      <c r="K377" s="192"/>
      <c r="L377" s="192"/>
      <c r="M377" s="192"/>
      <c r="O377" s="193">
        <v>332</v>
      </c>
      <c r="P377" s="229">
        <v>640723</v>
      </c>
      <c r="AB377" s="192"/>
      <c r="AC377" s="192"/>
      <c r="AD377" s="192"/>
      <c r="AE377" s="192"/>
      <c r="AF377" s="192"/>
      <c r="AG377" s="192"/>
      <c r="AH377" s="192"/>
      <c r="AI377" s="192"/>
      <c r="AJ377" s="192"/>
      <c r="AK377" s="192"/>
    </row>
    <row r="378" spans="2:37" x14ac:dyDescent="0.25">
      <c r="B378" s="192"/>
      <c r="C378" s="192"/>
      <c r="D378" s="192"/>
      <c r="E378" s="192"/>
      <c r="F378" s="192"/>
      <c r="G378" s="192"/>
      <c r="H378" s="192"/>
      <c r="I378" s="192"/>
      <c r="J378" s="192"/>
      <c r="K378" s="192"/>
      <c r="L378" s="192"/>
      <c r="M378" s="192"/>
      <c r="O378" s="193">
        <v>333</v>
      </c>
      <c r="P378" s="229">
        <v>38130</v>
      </c>
      <c r="AB378" s="192"/>
      <c r="AC378" s="192"/>
      <c r="AD378" s="192"/>
      <c r="AE378" s="192"/>
      <c r="AF378" s="192"/>
      <c r="AG378" s="192"/>
      <c r="AH378" s="192"/>
      <c r="AI378" s="192"/>
      <c r="AJ378" s="192"/>
      <c r="AK378" s="192"/>
    </row>
    <row r="379" spans="2:37" x14ac:dyDescent="0.25">
      <c r="B379" s="192"/>
      <c r="C379" s="192"/>
      <c r="D379" s="192"/>
      <c r="E379" s="192"/>
      <c r="F379" s="192"/>
      <c r="G379" s="192"/>
      <c r="H379" s="192"/>
      <c r="I379" s="192"/>
      <c r="J379" s="192"/>
      <c r="K379" s="192"/>
      <c r="L379" s="192"/>
      <c r="M379" s="192"/>
      <c r="O379" s="193">
        <v>334</v>
      </c>
      <c r="P379" s="229">
        <v>41540</v>
      </c>
      <c r="AB379" s="192"/>
      <c r="AC379" s="192"/>
      <c r="AD379" s="192"/>
      <c r="AE379" s="192"/>
      <c r="AF379" s="192"/>
      <c r="AG379" s="192"/>
      <c r="AH379" s="192"/>
      <c r="AI379" s="192"/>
      <c r="AJ379" s="192"/>
      <c r="AK379" s="192"/>
    </row>
    <row r="380" spans="2:37" x14ac:dyDescent="0.25">
      <c r="B380" s="192"/>
      <c r="C380" s="192"/>
      <c r="D380" s="192"/>
      <c r="E380" s="192"/>
      <c r="F380" s="192"/>
      <c r="G380" s="192"/>
      <c r="H380" s="192"/>
      <c r="I380" s="192"/>
      <c r="J380" s="192"/>
      <c r="K380" s="192"/>
      <c r="L380" s="192"/>
      <c r="M380" s="192"/>
      <c r="O380" s="193">
        <v>335</v>
      </c>
      <c r="P380" s="229">
        <v>410206</v>
      </c>
      <c r="AB380" s="192"/>
      <c r="AC380" s="192"/>
      <c r="AD380" s="192"/>
      <c r="AE380" s="192"/>
      <c r="AF380" s="192"/>
      <c r="AG380" s="192"/>
      <c r="AH380" s="192"/>
      <c r="AI380" s="192"/>
      <c r="AJ380" s="192"/>
      <c r="AK380" s="192"/>
    </row>
    <row r="381" spans="2:37" x14ac:dyDescent="0.25">
      <c r="B381" s="192"/>
      <c r="C381" s="192"/>
      <c r="D381" s="192"/>
      <c r="E381" s="192"/>
      <c r="F381" s="192"/>
      <c r="G381" s="192"/>
      <c r="H381" s="192"/>
      <c r="I381" s="192"/>
      <c r="J381" s="192"/>
      <c r="K381" s="192"/>
      <c r="L381" s="192"/>
      <c r="M381" s="192"/>
      <c r="O381" s="193">
        <v>336</v>
      </c>
      <c r="P381" s="229">
        <v>473090</v>
      </c>
      <c r="AB381" s="192"/>
      <c r="AC381" s="192"/>
      <c r="AD381" s="192"/>
      <c r="AE381" s="192"/>
      <c r="AF381" s="192"/>
      <c r="AG381" s="192"/>
      <c r="AH381" s="192"/>
      <c r="AI381" s="192"/>
      <c r="AJ381" s="192"/>
      <c r="AK381" s="192"/>
    </row>
    <row r="382" spans="2:37" x14ac:dyDescent="0.25">
      <c r="B382" s="192"/>
      <c r="C382" s="192"/>
      <c r="D382" s="192"/>
      <c r="E382" s="192"/>
      <c r="F382" s="192"/>
      <c r="G382" s="192"/>
      <c r="H382" s="192"/>
      <c r="I382" s="192"/>
      <c r="J382" s="192"/>
      <c r="K382" s="192"/>
      <c r="L382" s="192"/>
      <c r="M382" s="192"/>
      <c r="O382" s="193">
        <v>337</v>
      </c>
      <c r="P382" s="229">
        <v>39154</v>
      </c>
      <c r="AB382" s="192"/>
      <c r="AC382" s="192"/>
      <c r="AD382" s="192"/>
      <c r="AE382" s="192"/>
      <c r="AF382" s="192"/>
      <c r="AG382" s="192"/>
      <c r="AH382" s="192"/>
      <c r="AI382" s="192"/>
      <c r="AJ382" s="192"/>
      <c r="AK382" s="192"/>
    </row>
    <row r="383" spans="2:37" x14ac:dyDescent="0.25">
      <c r="B383" s="192"/>
      <c r="C383" s="192"/>
      <c r="D383" s="192"/>
      <c r="E383" s="192"/>
      <c r="F383" s="192"/>
      <c r="G383" s="192"/>
      <c r="H383" s="192"/>
      <c r="I383" s="192"/>
      <c r="J383" s="192"/>
      <c r="K383" s="192"/>
      <c r="L383" s="192"/>
      <c r="M383" s="192"/>
      <c r="O383" s="193">
        <v>338</v>
      </c>
      <c r="P383" s="229">
        <v>22081</v>
      </c>
      <c r="AB383" s="192"/>
      <c r="AC383" s="192"/>
      <c r="AD383" s="192"/>
      <c r="AE383" s="192"/>
      <c r="AF383" s="192"/>
      <c r="AG383" s="192"/>
      <c r="AH383" s="192"/>
      <c r="AI383" s="192"/>
      <c r="AJ383" s="192"/>
      <c r="AK383" s="192"/>
    </row>
    <row r="384" spans="2:37" x14ac:dyDescent="0.25">
      <c r="B384" s="192"/>
      <c r="C384" s="192"/>
      <c r="D384" s="192"/>
      <c r="E384" s="192"/>
      <c r="F384" s="192"/>
      <c r="G384" s="192"/>
      <c r="H384" s="192"/>
      <c r="I384" s="192"/>
      <c r="J384" s="192"/>
      <c r="K384" s="192"/>
      <c r="L384" s="192"/>
      <c r="M384" s="192"/>
      <c r="O384" s="193">
        <v>339</v>
      </c>
      <c r="P384" s="229">
        <v>21390</v>
      </c>
      <c r="AB384" s="192"/>
      <c r="AC384" s="192"/>
      <c r="AD384" s="192"/>
      <c r="AE384" s="192"/>
      <c r="AF384" s="192"/>
      <c r="AG384" s="192"/>
      <c r="AH384" s="192"/>
      <c r="AI384" s="192"/>
      <c r="AJ384" s="192"/>
      <c r="AK384" s="192"/>
    </row>
    <row r="385" spans="2:37" x14ac:dyDescent="0.25">
      <c r="B385" s="192"/>
      <c r="C385" s="192"/>
      <c r="D385" s="192"/>
      <c r="E385" s="192"/>
      <c r="F385" s="192"/>
      <c r="G385" s="192"/>
      <c r="H385" s="192"/>
      <c r="I385" s="192"/>
      <c r="J385" s="192"/>
      <c r="K385" s="192"/>
      <c r="L385" s="192"/>
      <c r="M385" s="192"/>
      <c r="O385" s="193">
        <v>340</v>
      </c>
      <c r="P385" s="229">
        <v>7564789</v>
      </c>
      <c r="AB385" s="192"/>
      <c r="AC385" s="192"/>
      <c r="AD385" s="192"/>
      <c r="AE385" s="192"/>
      <c r="AF385" s="192"/>
      <c r="AG385" s="192"/>
      <c r="AH385" s="192"/>
      <c r="AI385" s="192"/>
      <c r="AJ385" s="192"/>
      <c r="AK385" s="192"/>
    </row>
    <row r="386" spans="2:37" x14ac:dyDescent="0.25">
      <c r="B386" s="192"/>
      <c r="C386" s="192"/>
      <c r="D386" s="192"/>
      <c r="E386" s="192"/>
      <c r="F386" s="192"/>
      <c r="G386" s="192"/>
      <c r="H386" s="192"/>
      <c r="I386" s="192"/>
      <c r="J386" s="192"/>
      <c r="K386" s="192"/>
      <c r="L386" s="192"/>
      <c r="M386" s="192"/>
      <c r="O386" s="193">
        <v>341</v>
      </c>
      <c r="P386" s="229">
        <v>36692</v>
      </c>
      <c r="AB386" s="192"/>
      <c r="AC386" s="192"/>
      <c r="AD386" s="192"/>
      <c r="AE386" s="192"/>
      <c r="AF386" s="192"/>
      <c r="AG386" s="192"/>
      <c r="AH386" s="192"/>
      <c r="AI386" s="192"/>
      <c r="AJ386" s="192"/>
      <c r="AK386" s="192"/>
    </row>
    <row r="387" spans="2:37" x14ac:dyDescent="0.25">
      <c r="B387" s="192"/>
      <c r="C387" s="192"/>
      <c r="D387" s="192"/>
      <c r="E387" s="192"/>
      <c r="F387" s="192"/>
      <c r="G387" s="192"/>
      <c r="H387" s="192"/>
      <c r="I387" s="192"/>
      <c r="J387" s="192"/>
      <c r="K387" s="192"/>
      <c r="L387" s="192"/>
      <c r="M387" s="192"/>
      <c r="O387" s="193">
        <v>342</v>
      </c>
      <c r="P387" s="229">
        <v>30180</v>
      </c>
      <c r="AB387" s="192"/>
      <c r="AC387" s="192"/>
      <c r="AD387" s="192"/>
      <c r="AE387" s="192"/>
      <c r="AF387" s="192"/>
      <c r="AG387" s="192"/>
      <c r="AH387" s="192"/>
      <c r="AI387" s="192"/>
      <c r="AJ387" s="192"/>
      <c r="AK387" s="192"/>
    </row>
    <row r="388" spans="2:37" x14ac:dyDescent="0.25">
      <c r="B388" s="192"/>
      <c r="C388" s="192"/>
      <c r="D388" s="192"/>
      <c r="E388" s="192"/>
      <c r="F388" s="192"/>
      <c r="G388" s="192"/>
      <c r="H388" s="192"/>
      <c r="I388" s="192"/>
      <c r="J388" s="192"/>
      <c r="K388" s="192"/>
      <c r="L388" s="192"/>
      <c r="M388" s="192"/>
      <c r="O388" s="193">
        <v>343</v>
      </c>
      <c r="P388" s="229">
        <v>17618</v>
      </c>
      <c r="AB388" s="192"/>
      <c r="AC388" s="192"/>
      <c r="AD388" s="192"/>
      <c r="AE388" s="192"/>
      <c r="AF388" s="192"/>
      <c r="AG388" s="192"/>
      <c r="AH388" s="192"/>
      <c r="AI388" s="192"/>
      <c r="AJ388" s="192"/>
      <c r="AK388" s="192"/>
    </row>
    <row r="389" spans="2:37" x14ac:dyDescent="0.25">
      <c r="B389" s="192"/>
      <c r="C389" s="192"/>
      <c r="D389" s="192"/>
      <c r="E389" s="192"/>
      <c r="F389" s="192"/>
      <c r="G389" s="192"/>
      <c r="H389" s="192"/>
      <c r="I389" s="192"/>
      <c r="J389" s="192"/>
      <c r="K389" s="192"/>
      <c r="L389" s="192"/>
      <c r="M389" s="192"/>
      <c r="O389" s="193">
        <v>344</v>
      </c>
      <c r="P389" s="229">
        <v>754590</v>
      </c>
      <c r="AB389" s="192"/>
      <c r="AC389" s="192"/>
      <c r="AD389" s="192"/>
      <c r="AE389" s="192"/>
      <c r="AF389" s="192"/>
      <c r="AG389" s="192"/>
      <c r="AH389" s="192"/>
      <c r="AI389" s="192"/>
      <c r="AJ389" s="192"/>
      <c r="AK389" s="192"/>
    </row>
    <row r="390" spans="2:37" x14ac:dyDescent="0.25">
      <c r="O390" s="193">
        <v>345</v>
      </c>
      <c r="P390" s="229">
        <v>251553</v>
      </c>
      <c r="AB390" s="192"/>
      <c r="AC390" s="192"/>
      <c r="AD390" s="192"/>
      <c r="AE390" s="192"/>
      <c r="AF390" s="192"/>
      <c r="AG390" s="192"/>
      <c r="AH390" s="192"/>
      <c r="AI390" s="192"/>
      <c r="AJ390" s="192"/>
      <c r="AK390" s="192"/>
    </row>
    <row r="391" spans="2:37" x14ac:dyDescent="0.25">
      <c r="O391" s="193">
        <v>346</v>
      </c>
      <c r="P391" s="229">
        <v>29513</v>
      </c>
      <c r="AB391" s="192"/>
      <c r="AC391" s="192"/>
      <c r="AD391" s="192"/>
      <c r="AE391" s="192"/>
      <c r="AF391" s="192"/>
      <c r="AG391" s="192"/>
      <c r="AH391" s="192"/>
      <c r="AI391" s="192"/>
      <c r="AJ391" s="192"/>
      <c r="AK391" s="192"/>
    </row>
    <row r="392" spans="2:37" x14ac:dyDescent="0.25">
      <c r="O392" s="193">
        <v>347</v>
      </c>
      <c r="P392" s="229">
        <v>22224</v>
      </c>
      <c r="AB392" s="192"/>
      <c r="AC392" s="192"/>
      <c r="AD392" s="192"/>
      <c r="AE392" s="192"/>
      <c r="AF392" s="192"/>
      <c r="AG392" s="192"/>
      <c r="AH392" s="192"/>
      <c r="AI392" s="192"/>
      <c r="AJ392" s="192"/>
      <c r="AK392" s="192"/>
    </row>
    <row r="393" spans="2:37" x14ac:dyDescent="0.25">
      <c r="O393" s="193">
        <v>348</v>
      </c>
      <c r="P393" s="229">
        <v>476356</v>
      </c>
      <c r="AB393" s="192"/>
      <c r="AC393" s="192"/>
      <c r="AD393" s="192"/>
      <c r="AE393" s="192"/>
      <c r="AF393" s="192"/>
      <c r="AG393" s="192"/>
      <c r="AH393" s="192"/>
      <c r="AI393" s="192"/>
      <c r="AJ393" s="192"/>
      <c r="AK393" s="192"/>
    </row>
    <row r="394" spans="2:37" x14ac:dyDescent="0.25">
      <c r="O394" s="193">
        <v>349</v>
      </c>
      <c r="P394" s="229">
        <v>35840</v>
      </c>
      <c r="AB394" s="192"/>
      <c r="AC394" s="192"/>
      <c r="AD394" s="192"/>
      <c r="AE394" s="192"/>
      <c r="AF394" s="192"/>
      <c r="AG394" s="192"/>
      <c r="AH394" s="192"/>
      <c r="AI394" s="192"/>
      <c r="AJ394" s="192"/>
      <c r="AK394" s="192"/>
    </row>
    <row r="395" spans="2:37" x14ac:dyDescent="0.25">
      <c r="O395" s="193">
        <v>350</v>
      </c>
      <c r="P395" s="229">
        <v>274823</v>
      </c>
      <c r="AB395" s="192"/>
      <c r="AC395" s="192"/>
      <c r="AD395" s="192"/>
      <c r="AE395" s="192"/>
      <c r="AF395" s="192"/>
      <c r="AG395" s="192"/>
      <c r="AH395" s="192"/>
      <c r="AI395" s="192"/>
      <c r="AJ395" s="192"/>
      <c r="AK395" s="192"/>
    </row>
    <row r="396" spans="2:37" x14ac:dyDescent="0.25">
      <c r="O396" s="193">
        <v>351</v>
      </c>
      <c r="P396" s="229">
        <v>18227</v>
      </c>
      <c r="AB396" s="192"/>
      <c r="AC396" s="192"/>
      <c r="AD396" s="192"/>
      <c r="AE396" s="192"/>
      <c r="AF396" s="192"/>
      <c r="AG396" s="192"/>
      <c r="AH396" s="192"/>
      <c r="AI396" s="192"/>
      <c r="AJ396" s="192"/>
      <c r="AK396" s="192"/>
    </row>
    <row r="397" spans="2:37" x14ac:dyDescent="0.25">
      <c r="O397" s="193">
        <v>352</v>
      </c>
      <c r="P397" s="229">
        <v>198280</v>
      </c>
      <c r="AB397" s="192"/>
      <c r="AC397" s="192"/>
      <c r="AD397" s="192"/>
      <c r="AE397" s="192"/>
      <c r="AF397" s="192"/>
      <c r="AG397" s="192"/>
      <c r="AH397" s="192"/>
      <c r="AI397" s="192"/>
      <c r="AJ397" s="192"/>
      <c r="AK397" s="192"/>
    </row>
    <row r="398" spans="2:37" x14ac:dyDescent="0.25">
      <c r="O398" s="193">
        <v>353</v>
      </c>
      <c r="P398" s="229">
        <v>27028</v>
      </c>
      <c r="AB398" s="192"/>
      <c r="AC398" s="192"/>
      <c r="AD398" s="192"/>
      <c r="AE398" s="192"/>
      <c r="AF398" s="192"/>
      <c r="AG398" s="192"/>
      <c r="AH398" s="192"/>
      <c r="AI398" s="192"/>
      <c r="AJ398" s="192"/>
      <c r="AK398" s="192"/>
    </row>
    <row r="399" spans="2:37" x14ac:dyDescent="0.25">
      <c r="O399" s="193">
        <v>354</v>
      </c>
      <c r="P399" s="229">
        <v>18444</v>
      </c>
      <c r="AB399" s="192"/>
      <c r="AC399" s="192"/>
      <c r="AD399" s="192"/>
      <c r="AE399" s="192"/>
      <c r="AF399" s="192"/>
      <c r="AG399" s="192"/>
      <c r="AH399" s="192"/>
      <c r="AI399" s="192"/>
      <c r="AJ399" s="192"/>
      <c r="AK399" s="192"/>
    </row>
    <row r="400" spans="2:37" x14ac:dyDescent="0.25">
      <c r="O400" s="193">
        <v>355</v>
      </c>
      <c r="P400" s="229">
        <v>406252</v>
      </c>
      <c r="AB400" s="192"/>
      <c r="AC400" s="192"/>
      <c r="AD400" s="192"/>
      <c r="AE400" s="192"/>
      <c r="AF400" s="192"/>
      <c r="AG400" s="192"/>
      <c r="AH400" s="192"/>
      <c r="AI400" s="192"/>
      <c r="AJ400" s="192"/>
      <c r="AK400" s="192"/>
    </row>
    <row r="401" spans="15:37" x14ac:dyDescent="0.25">
      <c r="O401" s="193">
        <v>356</v>
      </c>
      <c r="P401" s="229">
        <v>600288</v>
      </c>
      <c r="AB401" s="192"/>
      <c r="AC401" s="192"/>
      <c r="AD401" s="192"/>
      <c r="AE401" s="192"/>
      <c r="AF401" s="192"/>
      <c r="AG401" s="192"/>
      <c r="AH401" s="192"/>
      <c r="AI401" s="192"/>
      <c r="AJ401" s="192"/>
      <c r="AK401" s="192"/>
    </row>
    <row r="402" spans="15:37" x14ac:dyDescent="0.25">
      <c r="O402" s="193">
        <v>357</v>
      </c>
      <c r="P402" s="229">
        <v>35219</v>
      </c>
      <c r="AB402" s="192"/>
      <c r="AC402" s="192"/>
      <c r="AD402" s="192"/>
      <c r="AE402" s="192"/>
      <c r="AF402" s="192"/>
      <c r="AG402" s="192"/>
      <c r="AH402" s="192"/>
      <c r="AI402" s="192"/>
      <c r="AJ402" s="192"/>
      <c r="AK402" s="192"/>
    </row>
    <row r="403" spans="15:37" x14ac:dyDescent="0.25">
      <c r="O403" s="193">
        <v>358</v>
      </c>
      <c r="P403" s="229">
        <v>12855</v>
      </c>
      <c r="AB403" s="192"/>
      <c r="AC403" s="192"/>
      <c r="AD403" s="192"/>
      <c r="AE403" s="192"/>
      <c r="AF403" s="192"/>
      <c r="AG403" s="192"/>
      <c r="AH403" s="192"/>
      <c r="AI403" s="192"/>
      <c r="AJ403" s="192"/>
      <c r="AK403" s="192"/>
    </row>
    <row r="404" spans="15:37" x14ac:dyDescent="0.25">
      <c r="O404" s="193">
        <v>359</v>
      </c>
      <c r="P404" s="229">
        <v>23516</v>
      </c>
    </row>
    <row r="405" spans="15:37" x14ac:dyDescent="0.25">
      <c r="O405" s="193">
        <v>360</v>
      </c>
      <c r="P405" s="229">
        <v>2246663</v>
      </c>
    </row>
    <row r="406" spans="15:37" x14ac:dyDescent="0.25">
      <c r="O406" s="193">
        <v>361</v>
      </c>
      <c r="P406" s="229">
        <v>33781</v>
      </c>
    </row>
    <row r="407" spans="15:37" x14ac:dyDescent="0.25">
      <c r="O407" s="193">
        <v>362</v>
      </c>
      <c r="P407" s="229">
        <v>28881</v>
      </c>
    </row>
    <row r="408" spans="15:37" x14ac:dyDescent="0.25">
      <c r="O408" s="193">
        <v>363</v>
      </c>
      <c r="P408" s="229">
        <v>16522</v>
      </c>
    </row>
    <row r="409" spans="15:37" x14ac:dyDescent="0.25">
      <c r="O409" s="193">
        <v>364</v>
      </c>
      <c r="P409" s="229">
        <v>292439</v>
      </c>
    </row>
    <row r="410" spans="15:37" x14ac:dyDescent="0.25">
      <c r="O410" s="193">
        <v>365</v>
      </c>
      <c r="P410" s="229">
        <v>180815</v>
      </c>
    </row>
    <row r="411" spans="15:37" x14ac:dyDescent="0.25">
      <c r="O411" s="193">
        <v>366</v>
      </c>
      <c r="P411" s="229">
        <v>29365</v>
      </c>
    </row>
    <row r="412" spans="15:37" x14ac:dyDescent="0.25">
      <c r="O412" s="193">
        <v>367</v>
      </c>
      <c r="P412" s="229">
        <v>22132</v>
      </c>
    </row>
    <row r="413" spans="15:37" x14ac:dyDescent="0.25">
      <c r="O413" s="193">
        <v>368</v>
      </c>
      <c r="P413" s="229">
        <v>547897</v>
      </c>
    </row>
    <row r="414" spans="15:37" x14ac:dyDescent="0.25">
      <c r="O414" s="193">
        <v>369</v>
      </c>
      <c r="P414" s="229">
        <v>30815</v>
      </c>
    </row>
    <row r="415" spans="15:37" x14ac:dyDescent="0.25">
      <c r="O415" s="193">
        <v>370</v>
      </c>
      <c r="P415" s="229">
        <v>476432</v>
      </c>
    </row>
    <row r="416" spans="15:37" x14ac:dyDescent="0.25">
      <c r="O416" s="193">
        <v>371</v>
      </c>
      <c r="P416" s="229">
        <v>34229</v>
      </c>
    </row>
    <row r="417" spans="15:16" x14ac:dyDescent="0.25">
      <c r="O417" s="193">
        <v>372</v>
      </c>
      <c r="P417" s="229">
        <v>1172172</v>
      </c>
    </row>
    <row r="418" spans="15:16" x14ac:dyDescent="0.25">
      <c r="O418" s="193">
        <v>373</v>
      </c>
      <c r="P418" s="229">
        <v>26575</v>
      </c>
    </row>
    <row r="419" spans="15:16" x14ac:dyDescent="0.25">
      <c r="O419" s="193">
        <v>374</v>
      </c>
      <c r="P419" s="229">
        <v>26619</v>
      </c>
    </row>
    <row r="420" spans="15:16" x14ac:dyDescent="0.25">
      <c r="O420" s="193">
        <v>375</v>
      </c>
      <c r="P420" s="229">
        <v>245138</v>
      </c>
    </row>
    <row r="421" spans="15:16" x14ac:dyDescent="0.25">
      <c r="O421" s="193">
        <v>376</v>
      </c>
      <c r="P421" s="229">
        <v>373886</v>
      </c>
    </row>
    <row r="422" spans="15:16" x14ac:dyDescent="0.25">
      <c r="O422" s="193">
        <v>377</v>
      </c>
      <c r="P422" s="229">
        <v>63900</v>
      </c>
    </row>
    <row r="423" spans="15:16" x14ac:dyDescent="0.25">
      <c r="O423" s="193">
        <v>378</v>
      </c>
      <c r="P423" s="229">
        <v>56401</v>
      </c>
    </row>
    <row r="424" spans="15:16" x14ac:dyDescent="0.25">
      <c r="O424" s="193">
        <v>379</v>
      </c>
      <c r="P424" s="229">
        <v>16822</v>
      </c>
    </row>
    <row r="425" spans="15:16" x14ac:dyDescent="0.25">
      <c r="O425" s="193">
        <v>380</v>
      </c>
      <c r="P425" s="229">
        <v>735760</v>
      </c>
    </row>
    <row r="426" spans="15:16" x14ac:dyDescent="0.25">
      <c r="O426" s="193">
        <v>381</v>
      </c>
      <c r="P426" s="229">
        <v>25719</v>
      </c>
    </row>
    <row r="427" spans="15:16" x14ac:dyDescent="0.25">
      <c r="O427" s="193">
        <v>382</v>
      </c>
      <c r="P427" s="229">
        <v>19860</v>
      </c>
    </row>
    <row r="428" spans="15:16" x14ac:dyDescent="0.25">
      <c r="O428" s="193">
        <v>383</v>
      </c>
      <c r="P428" s="229">
        <v>15407</v>
      </c>
    </row>
    <row r="429" spans="15:16" x14ac:dyDescent="0.25">
      <c r="O429" s="193">
        <v>384</v>
      </c>
      <c r="P429" s="229">
        <v>224998</v>
      </c>
    </row>
    <row r="430" spans="15:16" x14ac:dyDescent="0.25">
      <c r="O430" s="193">
        <v>385</v>
      </c>
      <c r="P430" s="229">
        <v>326194</v>
      </c>
    </row>
    <row r="431" spans="15:16" x14ac:dyDescent="0.25">
      <c r="O431" s="193">
        <v>386</v>
      </c>
      <c r="P431" s="229">
        <v>12824</v>
      </c>
    </row>
    <row r="432" spans="15:16" x14ac:dyDescent="0.25">
      <c r="O432" s="193">
        <v>387</v>
      </c>
      <c r="P432" s="229">
        <v>18913</v>
      </c>
    </row>
    <row r="433" spans="15:16" x14ac:dyDescent="0.25">
      <c r="O433" s="193">
        <v>388</v>
      </c>
      <c r="P433" s="229">
        <v>468034</v>
      </c>
    </row>
    <row r="434" spans="15:16" x14ac:dyDescent="0.25">
      <c r="O434" s="193">
        <v>389</v>
      </c>
      <c r="P434" s="229">
        <v>27517</v>
      </c>
    </row>
    <row r="435" spans="15:16" x14ac:dyDescent="0.25">
      <c r="O435" s="193">
        <v>390</v>
      </c>
      <c r="P435" s="229">
        <v>742744</v>
      </c>
    </row>
    <row r="436" spans="15:16" x14ac:dyDescent="0.25">
      <c r="O436" s="193">
        <v>391</v>
      </c>
      <c r="P436" s="229">
        <v>16741</v>
      </c>
    </row>
    <row r="437" spans="15:16" x14ac:dyDescent="0.25">
      <c r="O437" s="193">
        <v>392</v>
      </c>
      <c r="P437" s="229">
        <v>227710</v>
      </c>
    </row>
    <row r="438" spans="15:16" x14ac:dyDescent="0.25">
      <c r="O438" s="193">
        <v>393</v>
      </c>
      <c r="P438" s="229">
        <v>22186</v>
      </c>
    </row>
    <row r="439" spans="15:16" x14ac:dyDescent="0.25">
      <c r="O439" s="193">
        <v>394</v>
      </c>
      <c r="P439" s="229">
        <v>17563</v>
      </c>
    </row>
    <row r="440" spans="15:16" x14ac:dyDescent="0.25">
      <c r="O440" s="193">
        <v>395</v>
      </c>
      <c r="P440" s="229">
        <v>215846</v>
      </c>
    </row>
    <row r="441" spans="15:16" x14ac:dyDescent="0.25">
      <c r="O441" s="193">
        <v>396</v>
      </c>
      <c r="P441" s="229">
        <v>155600</v>
      </c>
    </row>
    <row r="442" spans="15:16" x14ac:dyDescent="0.25">
      <c r="O442" s="193">
        <v>397</v>
      </c>
      <c r="P442" s="229">
        <v>27112</v>
      </c>
    </row>
    <row r="443" spans="15:16" x14ac:dyDescent="0.25">
      <c r="O443" s="193">
        <v>398</v>
      </c>
      <c r="P443" s="229">
        <v>11472</v>
      </c>
    </row>
    <row r="444" spans="15:16" x14ac:dyDescent="0.25">
      <c r="O444" s="193">
        <v>399</v>
      </c>
      <c r="P444" s="229">
        <v>16274</v>
      </c>
    </row>
    <row r="445" spans="15:16" x14ac:dyDescent="0.25">
      <c r="O445" s="193">
        <v>400</v>
      </c>
      <c r="P445" s="229">
        <v>1672476</v>
      </c>
    </row>
    <row r="446" spans="15:16" x14ac:dyDescent="0.25">
      <c r="O446" s="193">
        <v>401</v>
      </c>
      <c r="P446" s="229">
        <v>28763</v>
      </c>
    </row>
    <row r="447" spans="15:16" x14ac:dyDescent="0.25">
      <c r="O447" s="193">
        <v>402</v>
      </c>
      <c r="P447" s="229">
        <v>14757</v>
      </c>
    </row>
    <row r="448" spans="15:16" x14ac:dyDescent="0.25">
      <c r="O448" s="193">
        <v>403</v>
      </c>
      <c r="P448" s="229">
        <v>13938</v>
      </c>
    </row>
    <row r="449" spans="15:16" x14ac:dyDescent="0.25">
      <c r="O449" s="193">
        <v>404</v>
      </c>
      <c r="P449" s="229">
        <v>251056</v>
      </c>
    </row>
    <row r="450" spans="15:16" x14ac:dyDescent="0.25">
      <c r="O450" s="193">
        <v>405</v>
      </c>
      <c r="P450" s="229">
        <v>162764</v>
      </c>
    </row>
    <row r="451" spans="15:16" x14ac:dyDescent="0.25">
      <c r="O451" s="193">
        <v>406</v>
      </c>
      <c r="P451" s="229">
        <v>22846</v>
      </c>
    </row>
    <row r="452" spans="15:16" x14ac:dyDescent="0.25">
      <c r="O452" s="193">
        <v>407</v>
      </c>
      <c r="P452" s="229">
        <v>20523</v>
      </c>
    </row>
    <row r="453" spans="15:16" x14ac:dyDescent="0.25">
      <c r="O453" s="193">
        <v>408</v>
      </c>
      <c r="P453" s="229">
        <v>432084</v>
      </c>
    </row>
    <row r="454" spans="15:16" x14ac:dyDescent="0.25">
      <c r="O454" s="193">
        <v>409</v>
      </c>
      <c r="P454" s="229">
        <v>22924</v>
      </c>
    </row>
    <row r="455" spans="15:16" x14ac:dyDescent="0.25">
      <c r="O455" s="193">
        <v>410</v>
      </c>
      <c r="P455" s="229">
        <v>153742</v>
      </c>
    </row>
    <row r="456" spans="15:16" x14ac:dyDescent="0.25">
      <c r="O456" s="193">
        <v>411</v>
      </c>
      <c r="P456" s="229">
        <v>14266</v>
      </c>
    </row>
    <row r="457" spans="15:16" x14ac:dyDescent="0.25">
      <c r="O457" s="193">
        <v>412</v>
      </c>
      <c r="P457" s="229">
        <v>128276</v>
      </c>
    </row>
    <row r="458" spans="15:16" x14ac:dyDescent="0.25">
      <c r="O458" s="193">
        <v>413</v>
      </c>
      <c r="P458" s="229">
        <v>31783</v>
      </c>
    </row>
    <row r="459" spans="15:16" x14ac:dyDescent="0.25">
      <c r="O459" s="193">
        <v>414</v>
      </c>
      <c r="P459" s="229">
        <v>14166</v>
      </c>
    </row>
    <row r="460" spans="15:16" x14ac:dyDescent="0.25">
      <c r="O460" s="193">
        <v>415</v>
      </c>
      <c r="P460" s="229">
        <v>131509</v>
      </c>
    </row>
    <row r="461" spans="15:16" x14ac:dyDescent="0.25">
      <c r="O461" s="193">
        <v>416</v>
      </c>
      <c r="P461" s="229">
        <v>195565</v>
      </c>
    </row>
    <row r="462" spans="15:16" x14ac:dyDescent="0.25">
      <c r="O462" s="193">
        <v>417</v>
      </c>
      <c r="P462" s="229">
        <v>23232</v>
      </c>
    </row>
    <row r="463" spans="15:16" x14ac:dyDescent="0.25">
      <c r="O463" s="193">
        <v>418</v>
      </c>
      <c r="P463" s="229">
        <v>12181</v>
      </c>
    </row>
    <row r="464" spans="15:16" x14ac:dyDescent="0.25">
      <c r="O464" s="193">
        <v>419</v>
      </c>
      <c r="P464" s="229">
        <v>14653</v>
      </c>
    </row>
    <row r="465" spans="15:16" x14ac:dyDescent="0.25">
      <c r="O465" s="193">
        <v>420</v>
      </c>
      <c r="P465" s="229">
        <v>2514539</v>
      </c>
    </row>
    <row r="466" spans="15:16" x14ac:dyDescent="0.25">
      <c r="O466" s="193">
        <v>421</v>
      </c>
      <c r="P466" s="229">
        <v>31987</v>
      </c>
    </row>
    <row r="467" spans="15:16" x14ac:dyDescent="0.25">
      <c r="O467" s="193">
        <v>422</v>
      </c>
      <c r="P467" s="229">
        <v>27911</v>
      </c>
    </row>
    <row r="468" spans="15:16" x14ac:dyDescent="0.25">
      <c r="O468" s="193">
        <v>423</v>
      </c>
      <c r="P468" s="229">
        <v>12848</v>
      </c>
    </row>
    <row r="469" spans="15:16" x14ac:dyDescent="0.25">
      <c r="O469" s="193">
        <v>424</v>
      </c>
      <c r="P469" s="229">
        <v>80915</v>
      </c>
    </row>
    <row r="470" spans="15:16" x14ac:dyDescent="0.25">
      <c r="O470" s="193">
        <v>425</v>
      </c>
      <c r="P470" s="229">
        <v>149529</v>
      </c>
    </row>
    <row r="471" spans="15:16" x14ac:dyDescent="0.25">
      <c r="O471" s="193">
        <v>426</v>
      </c>
      <c r="P471" s="229">
        <v>16182</v>
      </c>
    </row>
    <row r="472" spans="15:16" x14ac:dyDescent="0.25">
      <c r="O472" s="193">
        <v>427</v>
      </c>
      <c r="P472" s="229">
        <v>16248</v>
      </c>
    </row>
    <row r="473" spans="15:16" x14ac:dyDescent="0.25">
      <c r="O473" s="193">
        <v>428</v>
      </c>
      <c r="P473" s="229">
        <v>308446</v>
      </c>
    </row>
    <row r="474" spans="15:16" x14ac:dyDescent="0.25">
      <c r="O474" s="193">
        <v>429</v>
      </c>
      <c r="P474" s="229">
        <v>22894</v>
      </c>
    </row>
    <row r="475" spans="15:16" x14ac:dyDescent="0.25">
      <c r="O475" s="193">
        <v>430</v>
      </c>
      <c r="P475" s="229">
        <v>301021</v>
      </c>
    </row>
    <row r="476" spans="15:16" x14ac:dyDescent="0.25">
      <c r="O476" s="193">
        <v>431</v>
      </c>
      <c r="P476" s="229">
        <v>14629</v>
      </c>
    </row>
    <row r="477" spans="15:16" x14ac:dyDescent="0.25">
      <c r="O477" s="193">
        <v>432</v>
      </c>
      <c r="P477" s="229">
        <v>111271</v>
      </c>
    </row>
    <row r="478" spans="15:16" x14ac:dyDescent="0.25">
      <c r="O478" s="193">
        <v>433</v>
      </c>
      <c r="P478" s="229">
        <v>19805</v>
      </c>
    </row>
    <row r="479" spans="15:16" x14ac:dyDescent="0.25">
      <c r="O479" s="193">
        <v>434</v>
      </c>
      <c r="P479" s="229">
        <v>11819</v>
      </c>
    </row>
    <row r="480" spans="15:16" x14ac:dyDescent="0.25">
      <c r="O480" s="193">
        <v>435</v>
      </c>
      <c r="P480" s="229">
        <v>192444</v>
      </c>
    </row>
    <row r="481" spans="15:16" x14ac:dyDescent="0.25">
      <c r="O481" s="193">
        <v>436</v>
      </c>
      <c r="P481" s="229">
        <v>132019</v>
      </c>
    </row>
    <row r="482" spans="15:16" x14ac:dyDescent="0.25">
      <c r="O482" s="193">
        <v>437</v>
      </c>
      <c r="P482" s="229">
        <v>25453</v>
      </c>
    </row>
    <row r="483" spans="15:16" x14ac:dyDescent="0.25">
      <c r="O483" s="193">
        <v>438</v>
      </c>
      <c r="P483" s="229">
        <v>12305</v>
      </c>
    </row>
    <row r="484" spans="15:16" x14ac:dyDescent="0.25">
      <c r="O484" s="193">
        <v>439</v>
      </c>
      <c r="P484" s="229">
        <v>13563</v>
      </c>
    </row>
    <row r="485" spans="15:16" x14ac:dyDescent="0.25">
      <c r="O485" s="193">
        <v>440</v>
      </c>
      <c r="P485" s="229">
        <v>2408015</v>
      </c>
    </row>
    <row r="486" spans="15:16" x14ac:dyDescent="0.25">
      <c r="O486" s="193">
        <v>441</v>
      </c>
      <c r="P486" s="229">
        <v>20989</v>
      </c>
    </row>
    <row r="487" spans="15:16" x14ac:dyDescent="0.25">
      <c r="O487" s="193">
        <v>442</v>
      </c>
      <c r="P487" s="229">
        <v>12990</v>
      </c>
    </row>
    <row r="488" spans="15:16" x14ac:dyDescent="0.25">
      <c r="O488" s="193">
        <v>443</v>
      </c>
      <c r="P488" s="229">
        <v>12628</v>
      </c>
    </row>
    <row r="489" spans="15:16" x14ac:dyDescent="0.25">
      <c r="O489" s="193">
        <v>444</v>
      </c>
      <c r="P489" s="229">
        <v>91969</v>
      </c>
    </row>
    <row r="490" spans="15:16" x14ac:dyDescent="0.25">
      <c r="O490" s="193">
        <v>445</v>
      </c>
      <c r="P490" s="229">
        <v>179503</v>
      </c>
    </row>
    <row r="491" spans="15:16" x14ac:dyDescent="0.25">
      <c r="O491" s="193">
        <v>446</v>
      </c>
      <c r="P491" s="229">
        <v>12568</v>
      </c>
    </row>
    <row r="492" spans="15:16" x14ac:dyDescent="0.25">
      <c r="O492" s="193">
        <v>447</v>
      </c>
      <c r="P492" s="229">
        <v>14517</v>
      </c>
    </row>
    <row r="493" spans="15:16" x14ac:dyDescent="0.25">
      <c r="O493" s="193">
        <v>448</v>
      </c>
      <c r="P493" s="229">
        <v>247008</v>
      </c>
    </row>
    <row r="494" spans="15:16" x14ac:dyDescent="0.25">
      <c r="O494" s="193">
        <v>449</v>
      </c>
      <c r="P494" s="229">
        <v>20733</v>
      </c>
    </row>
    <row r="495" spans="15:16" x14ac:dyDescent="0.25">
      <c r="O495" s="193">
        <v>450</v>
      </c>
      <c r="P495" s="229">
        <v>329315</v>
      </c>
    </row>
    <row r="496" spans="15:16" x14ac:dyDescent="0.25">
      <c r="O496" s="193">
        <v>451</v>
      </c>
      <c r="P496" s="229">
        <v>12846</v>
      </c>
    </row>
    <row r="497" spans="15:16" x14ac:dyDescent="0.25">
      <c r="O497" s="193">
        <v>452</v>
      </c>
      <c r="P497" s="229">
        <v>764786</v>
      </c>
    </row>
    <row r="498" spans="15:16" x14ac:dyDescent="0.25">
      <c r="O498" s="193">
        <v>453</v>
      </c>
      <c r="P498" s="229">
        <v>18444</v>
      </c>
    </row>
    <row r="499" spans="15:16" x14ac:dyDescent="0.25">
      <c r="O499" s="193">
        <v>454</v>
      </c>
      <c r="P499" s="229">
        <v>22275</v>
      </c>
    </row>
    <row r="500" spans="15:16" x14ac:dyDescent="0.25">
      <c r="O500" s="193">
        <v>455</v>
      </c>
      <c r="P500" s="229">
        <v>267141</v>
      </c>
    </row>
    <row r="501" spans="15:16" x14ac:dyDescent="0.25">
      <c r="O501" s="193">
        <v>456</v>
      </c>
      <c r="P501" s="229">
        <v>2466875</v>
      </c>
    </row>
    <row r="502" spans="15:16" x14ac:dyDescent="0.25">
      <c r="O502" s="193">
        <v>457</v>
      </c>
      <c r="P502" s="229">
        <v>23123</v>
      </c>
    </row>
    <row r="503" spans="15:16" x14ac:dyDescent="0.25">
      <c r="O503" s="193">
        <v>458</v>
      </c>
      <c r="P503" s="229">
        <v>11099</v>
      </c>
    </row>
    <row r="504" spans="15:16" x14ac:dyDescent="0.25">
      <c r="O504" s="193">
        <v>459</v>
      </c>
      <c r="P504" s="229">
        <v>12088</v>
      </c>
    </row>
    <row r="505" spans="15:16" x14ac:dyDescent="0.25">
      <c r="O505" s="193">
        <v>460</v>
      </c>
      <c r="P505" s="229">
        <v>1556896</v>
      </c>
    </row>
    <row r="506" spans="15:16" x14ac:dyDescent="0.25">
      <c r="O506" s="193">
        <v>461</v>
      </c>
      <c r="P506" s="229">
        <v>19785</v>
      </c>
    </row>
    <row r="507" spans="15:16" x14ac:dyDescent="0.25">
      <c r="O507" s="193">
        <v>462</v>
      </c>
      <c r="P507" s="229">
        <v>19347</v>
      </c>
    </row>
    <row r="508" spans="15:16" x14ac:dyDescent="0.25">
      <c r="O508" s="193">
        <v>463</v>
      </c>
      <c r="P508" s="229">
        <v>11016</v>
      </c>
    </row>
    <row r="509" spans="15:16" x14ac:dyDescent="0.25">
      <c r="O509" s="193">
        <v>464</v>
      </c>
      <c r="P509" s="229">
        <v>188799</v>
      </c>
    </row>
    <row r="510" spans="15:16" x14ac:dyDescent="0.25">
      <c r="O510" s="193">
        <v>465</v>
      </c>
      <c r="P510" s="229">
        <v>152958</v>
      </c>
    </row>
    <row r="511" spans="15:16" x14ac:dyDescent="0.25">
      <c r="O511" s="193">
        <v>466</v>
      </c>
      <c r="P511" s="229">
        <v>8493</v>
      </c>
    </row>
    <row r="512" spans="15:16" x14ac:dyDescent="0.25">
      <c r="O512" s="193">
        <v>467</v>
      </c>
      <c r="P512" s="229">
        <v>14598</v>
      </c>
    </row>
    <row r="513" spans="15:16" x14ac:dyDescent="0.25">
      <c r="O513" s="193">
        <v>468</v>
      </c>
      <c r="P513" s="229">
        <v>408762</v>
      </c>
    </row>
    <row r="514" spans="15:16" x14ac:dyDescent="0.25">
      <c r="O514" s="193">
        <v>469</v>
      </c>
      <c r="P514" s="229">
        <v>19333</v>
      </c>
    </row>
    <row r="515" spans="15:16" x14ac:dyDescent="0.25">
      <c r="O515" s="193">
        <v>470</v>
      </c>
      <c r="P515" s="229">
        <v>509052</v>
      </c>
    </row>
    <row r="516" spans="15:16" x14ac:dyDescent="0.25">
      <c r="O516" s="193">
        <v>471</v>
      </c>
      <c r="P516" s="229">
        <v>48505</v>
      </c>
    </row>
    <row r="517" spans="15:16" x14ac:dyDescent="0.25">
      <c r="O517" s="193">
        <v>472</v>
      </c>
      <c r="P517" s="229">
        <v>4008946</v>
      </c>
    </row>
    <row r="518" spans="15:16" x14ac:dyDescent="0.25">
      <c r="O518" s="193">
        <v>473</v>
      </c>
      <c r="P518" s="229">
        <v>18840</v>
      </c>
    </row>
    <row r="519" spans="15:16" x14ac:dyDescent="0.25">
      <c r="O519" s="193">
        <v>474</v>
      </c>
      <c r="P519" s="229">
        <v>8183</v>
      </c>
    </row>
    <row r="520" spans="15:16" x14ac:dyDescent="0.25">
      <c r="O520" s="193">
        <v>475</v>
      </c>
      <c r="P520" s="229">
        <v>178634</v>
      </c>
    </row>
    <row r="521" spans="15:16" x14ac:dyDescent="0.25">
      <c r="O521" s="193">
        <v>476</v>
      </c>
      <c r="P521" s="229">
        <v>43656</v>
      </c>
    </row>
    <row r="522" spans="15:16" x14ac:dyDescent="0.25">
      <c r="O522" s="193">
        <v>477</v>
      </c>
      <c r="P522" s="229">
        <v>18060</v>
      </c>
    </row>
    <row r="523" spans="15:16" x14ac:dyDescent="0.25">
      <c r="O523" s="193">
        <v>478</v>
      </c>
      <c r="P523" s="229">
        <v>6964</v>
      </c>
    </row>
    <row r="524" spans="15:16" x14ac:dyDescent="0.25">
      <c r="O524" s="193">
        <v>479</v>
      </c>
      <c r="P524" s="229">
        <v>11344</v>
      </c>
    </row>
    <row r="525" spans="15:16" x14ac:dyDescent="0.25">
      <c r="O525" s="193">
        <v>480</v>
      </c>
      <c r="P525" s="229">
        <v>1292330</v>
      </c>
    </row>
    <row r="526" spans="15:16" x14ac:dyDescent="0.25">
      <c r="O526" s="193">
        <v>481</v>
      </c>
      <c r="P526" s="229">
        <v>18439</v>
      </c>
    </row>
    <row r="527" spans="15:16" x14ac:dyDescent="0.25">
      <c r="O527" s="193">
        <v>482</v>
      </c>
      <c r="P527" s="229">
        <v>16097</v>
      </c>
    </row>
    <row r="528" spans="15:16" x14ac:dyDescent="0.25">
      <c r="O528" s="193">
        <v>483</v>
      </c>
      <c r="P528" s="229">
        <v>10372</v>
      </c>
    </row>
    <row r="529" spans="15:16" x14ac:dyDescent="0.25">
      <c r="O529" s="193">
        <v>484</v>
      </c>
      <c r="P529" s="229">
        <v>1776456</v>
      </c>
    </row>
    <row r="530" spans="15:16" x14ac:dyDescent="0.25">
      <c r="O530" s="193">
        <v>485</v>
      </c>
      <c r="P530" s="229">
        <v>177076</v>
      </c>
    </row>
    <row r="531" spans="15:16" x14ac:dyDescent="0.25">
      <c r="O531" s="193">
        <v>486</v>
      </c>
      <c r="P531" s="229">
        <v>10049</v>
      </c>
    </row>
    <row r="532" spans="15:16" x14ac:dyDescent="0.25">
      <c r="O532" s="193">
        <v>487</v>
      </c>
      <c r="P532" s="229">
        <v>13310</v>
      </c>
    </row>
    <row r="533" spans="15:16" x14ac:dyDescent="0.25">
      <c r="O533" s="193">
        <v>488</v>
      </c>
      <c r="P533" s="229">
        <v>479443</v>
      </c>
    </row>
    <row r="534" spans="15:16" x14ac:dyDescent="0.25">
      <c r="O534" s="193">
        <v>489</v>
      </c>
      <c r="P534" s="229">
        <v>16793</v>
      </c>
    </row>
    <row r="535" spans="15:16" x14ac:dyDescent="0.25">
      <c r="O535" s="193">
        <v>490</v>
      </c>
      <c r="P535" s="229">
        <v>219898</v>
      </c>
    </row>
    <row r="536" spans="15:16" x14ac:dyDescent="0.25">
      <c r="O536" s="193">
        <v>491</v>
      </c>
      <c r="P536" s="229">
        <v>12790</v>
      </c>
    </row>
    <row r="537" spans="15:16" x14ac:dyDescent="0.25">
      <c r="O537" s="193">
        <v>492</v>
      </c>
      <c r="P537" s="229">
        <v>65046</v>
      </c>
    </row>
    <row r="538" spans="15:16" x14ac:dyDescent="0.25">
      <c r="O538" s="193">
        <v>493</v>
      </c>
      <c r="P538" s="229">
        <v>16361</v>
      </c>
    </row>
    <row r="539" spans="15:16" x14ac:dyDescent="0.25">
      <c r="O539" s="193">
        <v>494</v>
      </c>
      <c r="P539" s="229">
        <v>9081</v>
      </c>
    </row>
    <row r="540" spans="15:16" x14ac:dyDescent="0.25">
      <c r="O540" s="193">
        <v>495</v>
      </c>
      <c r="P540" s="229">
        <v>79246</v>
      </c>
    </row>
    <row r="541" spans="15:16" x14ac:dyDescent="0.25">
      <c r="O541" s="193">
        <v>496</v>
      </c>
      <c r="P541" s="229">
        <v>113788</v>
      </c>
    </row>
    <row r="542" spans="15:16" x14ac:dyDescent="0.25">
      <c r="O542" s="193">
        <v>497</v>
      </c>
      <c r="P542" s="229">
        <v>17610</v>
      </c>
    </row>
    <row r="543" spans="15:16" x14ac:dyDescent="0.25">
      <c r="O543" s="193">
        <v>498</v>
      </c>
      <c r="P543" s="229">
        <v>9163</v>
      </c>
    </row>
    <row r="544" spans="15:16" x14ac:dyDescent="0.25">
      <c r="O544" s="193">
        <v>499</v>
      </c>
      <c r="P544" s="229">
        <v>14913</v>
      </c>
    </row>
    <row r="545" spans="15:16" x14ac:dyDescent="0.25">
      <c r="O545" s="193">
        <v>500</v>
      </c>
      <c r="P545" s="229">
        <v>1083039</v>
      </c>
    </row>
    <row r="546" spans="15:16" x14ac:dyDescent="0.25">
      <c r="O546" s="193">
        <v>501</v>
      </c>
      <c r="P546" s="229">
        <v>15877</v>
      </c>
    </row>
    <row r="547" spans="15:16" x14ac:dyDescent="0.25">
      <c r="O547" s="193">
        <v>502</v>
      </c>
      <c r="P547" s="229">
        <v>8385</v>
      </c>
    </row>
    <row r="548" spans="15:16" x14ac:dyDescent="0.25">
      <c r="O548" s="193">
        <v>503</v>
      </c>
      <c r="P548" s="229">
        <v>10008</v>
      </c>
    </row>
    <row r="549" spans="15:16" x14ac:dyDescent="0.25">
      <c r="O549" s="193">
        <v>504</v>
      </c>
      <c r="P549" s="229">
        <v>208410</v>
      </c>
    </row>
    <row r="550" spans="15:16" x14ac:dyDescent="0.25">
      <c r="O550" s="193">
        <v>505</v>
      </c>
      <c r="P550" s="229">
        <v>115652</v>
      </c>
    </row>
    <row r="551" spans="15:16" x14ac:dyDescent="0.25">
      <c r="O551" s="193">
        <v>506</v>
      </c>
      <c r="P551" s="229">
        <v>6914</v>
      </c>
    </row>
    <row r="552" spans="15:16" x14ac:dyDescent="0.25">
      <c r="O552" s="193">
        <v>507</v>
      </c>
      <c r="P552" s="229">
        <v>10080</v>
      </c>
    </row>
    <row r="553" spans="15:16" x14ac:dyDescent="0.25">
      <c r="O553" s="193">
        <v>508</v>
      </c>
      <c r="P553" s="229">
        <v>60149</v>
      </c>
    </row>
    <row r="554" spans="15:16" x14ac:dyDescent="0.25">
      <c r="O554" s="193">
        <v>509</v>
      </c>
      <c r="P554" s="229">
        <v>30333</v>
      </c>
    </row>
    <row r="555" spans="15:16" x14ac:dyDescent="0.25">
      <c r="O555" s="193">
        <v>510</v>
      </c>
      <c r="P555" s="229">
        <v>638179</v>
      </c>
    </row>
    <row r="556" spans="15:16" x14ac:dyDescent="0.25">
      <c r="O556" s="193">
        <v>511</v>
      </c>
      <c r="P556" s="229">
        <v>10870</v>
      </c>
    </row>
    <row r="557" spans="15:16" x14ac:dyDescent="0.25">
      <c r="O557" s="193">
        <v>512</v>
      </c>
      <c r="P557" s="229">
        <v>143371</v>
      </c>
    </row>
    <row r="558" spans="15:16" x14ac:dyDescent="0.25">
      <c r="O558" s="193">
        <v>513</v>
      </c>
      <c r="P558" s="229">
        <v>14458</v>
      </c>
    </row>
    <row r="559" spans="15:16" x14ac:dyDescent="0.25">
      <c r="O559" s="193">
        <v>514</v>
      </c>
      <c r="P559" s="229">
        <v>12350</v>
      </c>
    </row>
    <row r="560" spans="15:16" x14ac:dyDescent="0.25">
      <c r="O560" s="193">
        <v>515</v>
      </c>
      <c r="P560" s="229">
        <v>140753</v>
      </c>
    </row>
    <row r="561" spans="15:16" x14ac:dyDescent="0.25">
      <c r="O561" s="193">
        <v>516</v>
      </c>
      <c r="P561" s="229">
        <v>552099</v>
      </c>
    </row>
    <row r="562" spans="15:16" x14ac:dyDescent="0.25">
      <c r="O562" s="193">
        <v>517</v>
      </c>
      <c r="P562" s="229">
        <v>15559</v>
      </c>
    </row>
    <row r="563" spans="15:16" x14ac:dyDescent="0.25">
      <c r="O563" s="193">
        <v>518</v>
      </c>
      <c r="P563" s="229">
        <v>9354</v>
      </c>
    </row>
    <row r="564" spans="15:16" x14ac:dyDescent="0.25">
      <c r="O564" s="193">
        <v>519</v>
      </c>
      <c r="P564" s="229">
        <v>9663</v>
      </c>
    </row>
    <row r="565" spans="15:16" x14ac:dyDescent="0.25">
      <c r="O565" s="193">
        <v>520</v>
      </c>
      <c r="P565" s="229">
        <v>1238617</v>
      </c>
    </row>
    <row r="566" spans="15:16" x14ac:dyDescent="0.25">
      <c r="O566" s="193">
        <v>521</v>
      </c>
      <c r="P566" s="229">
        <v>24484</v>
      </c>
    </row>
    <row r="567" spans="15:16" x14ac:dyDescent="0.25">
      <c r="O567" s="193">
        <v>522</v>
      </c>
      <c r="P567" s="229">
        <v>20352</v>
      </c>
    </row>
    <row r="568" spans="15:16" x14ac:dyDescent="0.25">
      <c r="O568" s="193">
        <v>523</v>
      </c>
      <c r="P568" s="229">
        <v>9217</v>
      </c>
    </row>
    <row r="569" spans="15:16" x14ac:dyDescent="0.25">
      <c r="O569" s="193">
        <v>524</v>
      </c>
      <c r="P569" s="229">
        <v>16744</v>
      </c>
    </row>
    <row r="570" spans="15:16" x14ac:dyDescent="0.25">
      <c r="O570" s="193">
        <v>525</v>
      </c>
      <c r="P570" s="229">
        <v>96790</v>
      </c>
    </row>
    <row r="571" spans="15:16" x14ac:dyDescent="0.25">
      <c r="O571" s="193">
        <v>526</v>
      </c>
      <c r="P571" s="229">
        <v>6278</v>
      </c>
    </row>
    <row r="572" spans="15:16" x14ac:dyDescent="0.25">
      <c r="O572" s="193">
        <v>527</v>
      </c>
      <c r="P572" s="229">
        <v>21490</v>
      </c>
    </row>
    <row r="573" spans="15:16" x14ac:dyDescent="0.25">
      <c r="O573" s="193">
        <v>528</v>
      </c>
      <c r="P573" s="229">
        <v>281903</v>
      </c>
    </row>
    <row r="574" spans="15:16" x14ac:dyDescent="0.25">
      <c r="O574" s="193">
        <v>529</v>
      </c>
      <c r="P574" s="229">
        <v>14102</v>
      </c>
    </row>
    <row r="575" spans="15:16" x14ac:dyDescent="0.25">
      <c r="O575" s="193">
        <v>530</v>
      </c>
      <c r="P575" s="229">
        <v>178670</v>
      </c>
    </row>
    <row r="576" spans="15:16" x14ac:dyDescent="0.25">
      <c r="O576" s="193">
        <v>531</v>
      </c>
      <c r="P576" s="229">
        <v>11894</v>
      </c>
    </row>
    <row r="577" spans="15:16" x14ac:dyDescent="0.25">
      <c r="O577" s="193">
        <v>532</v>
      </c>
      <c r="P577" s="229">
        <v>382803</v>
      </c>
    </row>
    <row r="578" spans="15:16" x14ac:dyDescent="0.25">
      <c r="O578" s="193">
        <v>533</v>
      </c>
      <c r="P578" s="229">
        <v>15380</v>
      </c>
    </row>
    <row r="579" spans="15:16" x14ac:dyDescent="0.25">
      <c r="O579" s="193">
        <v>534</v>
      </c>
      <c r="P579" s="229">
        <v>8056</v>
      </c>
    </row>
    <row r="580" spans="15:16" x14ac:dyDescent="0.25">
      <c r="O580" s="193">
        <v>535</v>
      </c>
      <c r="P580" s="229">
        <v>89960</v>
      </c>
    </row>
    <row r="581" spans="15:16" x14ac:dyDescent="0.25">
      <c r="O581" s="193">
        <v>536</v>
      </c>
      <c r="P581" s="229">
        <v>306242</v>
      </c>
    </row>
    <row r="582" spans="15:16" x14ac:dyDescent="0.25">
      <c r="O582" s="193">
        <v>537</v>
      </c>
      <c r="P582" s="229">
        <v>14621</v>
      </c>
    </row>
    <row r="583" spans="15:16" x14ac:dyDescent="0.25">
      <c r="O583" s="193">
        <v>538</v>
      </c>
      <c r="P583" s="229">
        <v>7971</v>
      </c>
    </row>
    <row r="584" spans="15:16" x14ac:dyDescent="0.25">
      <c r="O584" s="193">
        <v>539</v>
      </c>
      <c r="P584" s="229">
        <v>8712</v>
      </c>
    </row>
    <row r="585" spans="15:16" x14ac:dyDescent="0.25">
      <c r="O585" s="193">
        <v>540</v>
      </c>
      <c r="P585" s="229">
        <v>446279</v>
      </c>
    </row>
    <row r="586" spans="15:16" x14ac:dyDescent="0.25">
      <c r="O586" s="193">
        <v>541</v>
      </c>
      <c r="P586" s="229">
        <v>14399</v>
      </c>
    </row>
    <row r="587" spans="15:16" x14ac:dyDescent="0.25">
      <c r="O587" s="193">
        <v>542</v>
      </c>
      <c r="P587" s="229">
        <v>9065</v>
      </c>
    </row>
    <row r="588" spans="15:16" x14ac:dyDescent="0.25">
      <c r="O588" s="193">
        <v>543</v>
      </c>
      <c r="P588" s="229">
        <v>9394</v>
      </c>
    </row>
    <row r="589" spans="15:16" x14ac:dyDescent="0.25">
      <c r="O589" s="193">
        <v>544</v>
      </c>
      <c r="P589" s="229">
        <v>21270</v>
      </c>
    </row>
    <row r="590" spans="15:16" x14ac:dyDescent="0.25">
      <c r="O590" s="193">
        <v>545</v>
      </c>
      <c r="P590" s="229">
        <v>64418</v>
      </c>
    </row>
    <row r="591" spans="15:16" x14ac:dyDescent="0.25">
      <c r="O591" s="193">
        <v>546</v>
      </c>
      <c r="P591" s="229">
        <v>6235</v>
      </c>
    </row>
    <row r="592" spans="15:16" x14ac:dyDescent="0.25">
      <c r="O592" s="193">
        <v>547</v>
      </c>
      <c r="P592" s="229">
        <v>8787</v>
      </c>
    </row>
    <row r="593" spans="15:16" x14ac:dyDescent="0.25">
      <c r="O593" s="193">
        <v>548</v>
      </c>
      <c r="P593" s="229">
        <v>515276</v>
      </c>
    </row>
    <row r="594" spans="15:16" x14ac:dyDescent="0.25">
      <c r="O594" s="193">
        <v>549</v>
      </c>
      <c r="P594" s="229">
        <v>20747</v>
      </c>
    </row>
    <row r="595" spans="15:16" x14ac:dyDescent="0.25">
      <c r="O595" s="193">
        <v>550</v>
      </c>
      <c r="P595" s="229">
        <v>129455</v>
      </c>
    </row>
    <row r="596" spans="15:16" x14ac:dyDescent="0.25">
      <c r="O596" s="193">
        <v>551</v>
      </c>
      <c r="P596" s="229">
        <v>8458</v>
      </c>
    </row>
    <row r="597" spans="15:16" x14ac:dyDescent="0.25">
      <c r="O597" s="193">
        <v>552</v>
      </c>
      <c r="P597" s="229">
        <v>202296</v>
      </c>
    </row>
    <row r="598" spans="15:16" x14ac:dyDescent="0.25">
      <c r="O598" s="193">
        <v>553</v>
      </c>
      <c r="P598" s="229">
        <v>12640</v>
      </c>
    </row>
    <row r="599" spans="15:16" x14ac:dyDescent="0.25">
      <c r="O599" s="193">
        <v>554</v>
      </c>
      <c r="P599" s="229">
        <v>12268</v>
      </c>
    </row>
    <row r="600" spans="15:16" x14ac:dyDescent="0.25">
      <c r="O600" s="193">
        <v>555</v>
      </c>
      <c r="P600" s="229">
        <v>30851</v>
      </c>
    </row>
    <row r="601" spans="15:16" x14ac:dyDescent="0.25">
      <c r="O601" s="193">
        <v>556</v>
      </c>
      <c r="P601" s="229">
        <v>19307</v>
      </c>
    </row>
    <row r="602" spans="15:16" x14ac:dyDescent="0.25">
      <c r="O602" s="193">
        <v>557</v>
      </c>
      <c r="P602" s="229">
        <v>15219</v>
      </c>
    </row>
    <row r="603" spans="15:16" x14ac:dyDescent="0.25">
      <c r="O603" s="193">
        <v>558</v>
      </c>
      <c r="P603" s="229">
        <v>6510</v>
      </c>
    </row>
    <row r="604" spans="15:16" x14ac:dyDescent="0.25">
      <c r="O604" s="193">
        <v>559</v>
      </c>
      <c r="P604" s="229">
        <v>9692</v>
      </c>
    </row>
    <row r="605" spans="15:16" x14ac:dyDescent="0.25">
      <c r="O605" s="193">
        <v>560</v>
      </c>
      <c r="P605" s="229">
        <v>599897</v>
      </c>
    </row>
    <row r="606" spans="15:16" x14ac:dyDescent="0.25">
      <c r="O606" s="193">
        <v>561</v>
      </c>
      <c r="P606" s="229">
        <v>14814</v>
      </c>
    </row>
    <row r="607" spans="15:16" x14ac:dyDescent="0.25">
      <c r="O607" s="193">
        <v>562</v>
      </c>
      <c r="P607" s="229">
        <v>7727</v>
      </c>
    </row>
    <row r="608" spans="15:16" x14ac:dyDescent="0.25">
      <c r="O608" s="193">
        <v>563</v>
      </c>
      <c r="P608" s="229">
        <v>8359</v>
      </c>
    </row>
    <row r="609" spans="15:16" x14ac:dyDescent="0.25">
      <c r="O609" s="193">
        <v>564</v>
      </c>
      <c r="P609" s="229">
        <v>58573</v>
      </c>
    </row>
    <row r="610" spans="15:16" x14ac:dyDescent="0.25">
      <c r="O610" s="193">
        <v>565</v>
      </c>
      <c r="P610" s="229">
        <v>104871</v>
      </c>
    </row>
    <row r="611" spans="15:16" x14ac:dyDescent="0.25">
      <c r="O611" s="193">
        <v>566</v>
      </c>
      <c r="P611" s="229">
        <v>5585</v>
      </c>
    </row>
    <row r="612" spans="15:16" x14ac:dyDescent="0.25">
      <c r="O612" s="193">
        <v>567</v>
      </c>
      <c r="P612" s="229">
        <v>8049</v>
      </c>
    </row>
    <row r="613" spans="15:16" x14ac:dyDescent="0.25">
      <c r="O613" s="193">
        <v>568</v>
      </c>
      <c r="P613" s="229">
        <v>61665</v>
      </c>
    </row>
    <row r="614" spans="15:16" x14ac:dyDescent="0.25">
      <c r="O614" s="193">
        <v>569</v>
      </c>
      <c r="P614" s="229">
        <v>11845</v>
      </c>
    </row>
    <row r="615" spans="15:16" x14ac:dyDescent="0.25">
      <c r="O615" s="193">
        <v>570</v>
      </c>
      <c r="P615" s="229">
        <v>153129</v>
      </c>
    </row>
    <row r="616" spans="15:16" x14ac:dyDescent="0.25">
      <c r="O616" s="193">
        <v>571</v>
      </c>
      <c r="P616" s="229">
        <v>8165</v>
      </c>
    </row>
    <row r="617" spans="15:16" x14ac:dyDescent="0.25">
      <c r="O617" s="193">
        <v>572</v>
      </c>
      <c r="P617" s="229">
        <v>219829</v>
      </c>
    </row>
    <row r="618" spans="15:16" x14ac:dyDescent="0.25">
      <c r="O618" s="193">
        <v>573</v>
      </c>
      <c r="P618" s="229">
        <v>12607</v>
      </c>
    </row>
    <row r="619" spans="15:16" x14ac:dyDescent="0.25">
      <c r="O619" s="193">
        <v>574</v>
      </c>
      <c r="P619" s="229">
        <v>10036</v>
      </c>
    </row>
    <row r="620" spans="15:16" x14ac:dyDescent="0.25">
      <c r="O620" s="193">
        <v>575</v>
      </c>
      <c r="P620" s="229">
        <v>70819</v>
      </c>
    </row>
    <row r="621" spans="15:16" x14ac:dyDescent="0.25">
      <c r="O621" s="193">
        <v>576</v>
      </c>
      <c r="P621" s="229">
        <v>413571</v>
      </c>
    </row>
    <row r="622" spans="15:16" x14ac:dyDescent="0.25">
      <c r="O622" s="193">
        <v>577</v>
      </c>
      <c r="P622" s="229">
        <v>12348</v>
      </c>
    </row>
    <row r="623" spans="15:16" x14ac:dyDescent="0.25">
      <c r="O623" s="193">
        <v>578</v>
      </c>
      <c r="P623" s="229">
        <v>5369</v>
      </c>
    </row>
    <row r="624" spans="15:16" x14ac:dyDescent="0.25">
      <c r="O624" s="193">
        <v>579</v>
      </c>
      <c r="P624" s="229">
        <v>7692</v>
      </c>
    </row>
    <row r="625" spans="15:16" x14ac:dyDescent="0.25">
      <c r="O625" s="193">
        <v>580</v>
      </c>
      <c r="P625" s="229">
        <v>605809</v>
      </c>
    </row>
    <row r="626" spans="15:16" x14ac:dyDescent="0.25">
      <c r="O626" s="193">
        <v>581</v>
      </c>
      <c r="P626" s="229">
        <v>11919</v>
      </c>
    </row>
    <row r="627" spans="15:16" x14ac:dyDescent="0.25">
      <c r="O627" s="193">
        <v>582</v>
      </c>
      <c r="P627" s="229">
        <v>6154</v>
      </c>
    </row>
    <row r="628" spans="15:16" x14ac:dyDescent="0.25">
      <c r="O628" s="193">
        <v>583</v>
      </c>
      <c r="P628" s="229">
        <v>7421</v>
      </c>
    </row>
    <row r="629" spans="15:16" x14ac:dyDescent="0.25">
      <c r="O629" s="193">
        <v>584</v>
      </c>
      <c r="P629" s="229">
        <v>294857</v>
      </c>
    </row>
    <row r="630" spans="15:16" x14ac:dyDescent="0.25">
      <c r="O630" s="193">
        <v>585</v>
      </c>
      <c r="P630" s="229">
        <v>47664</v>
      </c>
    </row>
    <row r="631" spans="15:16" x14ac:dyDescent="0.25">
      <c r="O631" s="193">
        <v>586</v>
      </c>
      <c r="P631" s="229">
        <v>5298</v>
      </c>
    </row>
    <row r="632" spans="15:16" x14ac:dyDescent="0.25">
      <c r="O632" s="193">
        <v>587</v>
      </c>
      <c r="P632" s="229">
        <v>7394</v>
      </c>
    </row>
    <row r="633" spans="15:16" x14ac:dyDescent="0.25">
      <c r="O633" s="193">
        <v>588</v>
      </c>
      <c r="P633" s="229">
        <v>38376</v>
      </c>
    </row>
    <row r="634" spans="15:16" x14ac:dyDescent="0.25">
      <c r="O634" s="193">
        <v>589</v>
      </c>
      <c r="P634" s="229">
        <v>11837</v>
      </c>
    </row>
    <row r="635" spans="15:16" x14ac:dyDescent="0.25">
      <c r="O635" s="193">
        <v>590</v>
      </c>
      <c r="P635" s="229">
        <v>161315</v>
      </c>
    </row>
    <row r="636" spans="15:16" x14ac:dyDescent="0.25">
      <c r="O636" s="193">
        <v>591</v>
      </c>
      <c r="P636" s="229">
        <v>11154</v>
      </c>
    </row>
    <row r="637" spans="15:16" x14ac:dyDescent="0.25">
      <c r="O637" s="193">
        <v>592</v>
      </c>
      <c r="P637" s="229">
        <v>284880</v>
      </c>
    </row>
    <row r="638" spans="15:16" x14ac:dyDescent="0.25">
      <c r="O638" s="193">
        <v>593</v>
      </c>
      <c r="P638" s="229">
        <v>10716</v>
      </c>
    </row>
    <row r="639" spans="15:16" x14ac:dyDescent="0.25">
      <c r="O639" s="193">
        <v>594</v>
      </c>
      <c r="P639" s="229">
        <v>5208</v>
      </c>
    </row>
    <row r="640" spans="15:16" x14ac:dyDescent="0.25">
      <c r="O640" s="193">
        <v>595</v>
      </c>
      <c r="P640" s="229">
        <v>57211</v>
      </c>
    </row>
    <row r="641" spans="15:16" x14ac:dyDescent="0.25">
      <c r="O641" s="193">
        <v>596</v>
      </c>
      <c r="P641" s="229">
        <v>29374</v>
      </c>
    </row>
    <row r="642" spans="15:16" x14ac:dyDescent="0.25">
      <c r="O642" s="193">
        <v>597</v>
      </c>
      <c r="P642" s="229">
        <v>12138</v>
      </c>
    </row>
    <row r="643" spans="15:16" x14ac:dyDescent="0.25">
      <c r="O643" s="193">
        <v>598</v>
      </c>
      <c r="P643" s="229">
        <v>4458</v>
      </c>
    </row>
    <row r="644" spans="15:16" x14ac:dyDescent="0.25">
      <c r="O644" s="193">
        <v>599</v>
      </c>
      <c r="P644" s="229">
        <v>7050</v>
      </c>
    </row>
    <row r="645" spans="15:16" x14ac:dyDescent="0.25">
      <c r="O645" s="193">
        <v>600</v>
      </c>
      <c r="P645" s="229">
        <v>561471</v>
      </c>
    </row>
    <row r="646" spans="15:16" x14ac:dyDescent="0.25">
      <c r="O646" s="193">
        <v>601</v>
      </c>
      <c r="P646" s="229">
        <v>11049</v>
      </c>
    </row>
    <row r="647" spans="15:16" x14ac:dyDescent="0.25">
      <c r="O647" s="193">
        <v>602</v>
      </c>
      <c r="P647" s="229">
        <v>7250</v>
      </c>
    </row>
    <row r="648" spans="15:16" x14ac:dyDescent="0.25">
      <c r="O648" s="193">
        <v>603</v>
      </c>
      <c r="P648" s="229">
        <v>6724</v>
      </c>
    </row>
    <row r="649" spans="15:16" x14ac:dyDescent="0.25">
      <c r="O649" s="193">
        <v>604</v>
      </c>
      <c r="P649" s="229">
        <v>156270</v>
      </c>
    </row>
    <row r="650" spans="15:16" x14ac:dyDescent="0.25">
      <c r="O650" s="193">
        <v>605</v>
      </c>
      <c r="P650" s="229">
        <v>73896</v>
      </c>
    </row>
    <row r="651" spans="15:16" x14ac:dyDescent="0.25">
      <c r="O651" s="193">
        <v>606</v>
      </c>
      <c r="P651" s="229">
        <v>5015</v>
      </c>
    </row>
    <row r="652" spans="15:16" x14ac:dyDescent="0.25">
      <c r="O652" s="193">
        <v>607</v>
      </c>
      <c r="P652" s="229">
        <v>7183</v>
      </c>
    </row>
    <row r="653" spans="15:16" x14ac:dyDescent="0.25">
      <c r="O653" s="193">
        <v>608</v>
      </c>
      <c r="P653" s="229">
        <v>68826</v>
      </c>
    </row>
    <row r="654" spans="15:16" x14ac:dyDescent="0.25">
      <c r="O654" s="193">
        <v>609</v>
      </c>
      <c r="P654" s="229">
        <v>10366</v>
      </c>
    </row>
    <row r="655" spans="15:16" x14ac:dyDescent="0.25">
      <c r="O655" s="193">
        <v>610</v>
      </c>
      <c r="P655" s="229">
        <v>76687</v>
      </c>
    </row>
    <row r="656" spans="15:16" x14ac:dyDescent="0.25">
      <c r="O656" s="193">
        <v>611</v>
      </c>
      <c r="P656" s="229">
        <v>8528</v>
      </c>
    </row>
    <row r="657" spans="15:16" x14ac:dyDescent="0.25">
      <c r="O657" s="193">
        <v>612</v>
      </c>
      <c r="P657" s="229">
        <v>111193</v>
      </c>
    </row>
    <row r="658" spans="15:16" x14ac:dyDescent="0.25">
      <c r="O658" s="193">
        <v>613</v>
      </c>
      <c r="P658" s="229">
        <v>9814</v>
      </c>
    </row>
    <row r="659" spans="15:16" x14ac:dyDescent="0.25">
      <c r="O659" s="193">
        <v>614</v>
      </c>
      <c r="P659" s="229">
        <v>4248</v>
      </c>
    </row>
    <row r="660" spans="15:16" x14ac:dyDescent="0.25">
      <c r="O660" s="193">
        <v>615</v>
      </c>
      <c r="P660" s="229">
        <v>90394</v>
      </c>
    </row>
    <row r="661" spans="15:16" x14ac:dyDescent="0.25">
      <c r="O661" s="193">
        <v>616</v>
      </c>
      <c r="P661" s="229">
        <v>9686</v>
      </c>
    </row>
    <row r="662" spans="15:16" x14ac:dyDescent="0.25">
      <c r="O662" s="193">
        <v>617</v>
      </c>
      <c r="P662" s="229">
        <v>11016</v>
      </c>
    </row>
    <row r="663" spans="15:16" x14ac:dyDescent="0.25">
      <c r="O663" s="193">
        <v>618</v>
      </c>
      <c r="P663" s="229">
        <v>4317</v>
      </c>
    </row>
    <row r="664" spans="15:16" x14ac:dyDescent="0.25">
      <c r="O664" s="193">
        <v>619</v>
      </c>
      <c r="P664" s="229">
        <v>6858</v>
      </c>
    </row>
    <row r="665" spans="15:16" x14ac:dyDescent="0.25">
      <c r="O665" s="193">
        <v>620</v>
      </c>
      <c r="P665" s="229">
        <v>324694</v>
      </c>
    </row>
    <row r="666" spans="15:16" x14ac:dyDescent="0.25">
      <c r="O666" s="193">
        <v>621</v>
      </c>
      <c r="P666" s="229">
        <v>10643</v>
      </c>
    </row>
    <row r="667" spans="15:16" x14ac:dyDescent="0.25">
      <c r="O667" s="193">
        <v>622</v>
      </c>
      <c r="P667" s="229">
        <v>4237</v>
      </c>
    </row>
    <row r="668" spans="15:16" x14ac:dyDescent="0.25">
      <c r="O668" s="193">
        <v>623</v>
      </c>
      <c r="P668" s="229">
        <v>6706</v>
      </c>
    </row>
    <row r="669" spans="15:16" x14ac:dyDescent="0.25">
      <c r="O669" s="193">
        <v>624</v>
      </c>
      <c r="P669" s="229">
        <v>134757</v>
      </c>
    </row>
    <row r="670" spans="15:16" x14ac:dyDescent="0.25">
      <c r="O670" s="193">
        <v>625</v>
      </c>
      <c r="P670" s="229">
        <v>55057</v>
      </c>
    </row>
    <row r="671" spans="15:16" x14ac:dyDescent="0.25">
      <c r="O671" s="193">
        <v>626</v>
      </c>
      <c r="P671" s="229">
        <v>4175</v>
      </c>
    </row>
    <row r="672" spans="15:16" x14ac:dyDescent="0.25">
      <c r="O672" s="193">
        <v>627</v>
      </c>
      <c r="P672" s="229">
        <v>6553</v>
      </c>
    </row>
    <row r="673" spans="15:16" x14ac:dyDescent="0.25">
      <c r="O673" s="193">
        <v>628</v>
      </c>
      <c r="P673" s="229">
        <v>68913</v>
      </c>
    </row>
    <row r="674" spans="15:16" x14ac:dyDescent="0.25">
      <c r="O674" s="193">
        <v>629</v>
      </c>
      <c r="P674" s="229">
        <v>9448</v>
      </c>
    </row>
    <row r="675" spans="15:16" x14ac:dyDescent="0.25">
      <c r="O675" s="193">
        <v>630</v>
      </c>
      <c r="P675" s="229">
        <v>198426</v>
      </c>
    </row>
    <row r="676" spans="15:16" x14ac:dyDescent="0.25">
      <c r="O676" s="193">
        <v>631</v>
      </c>
      <c r="P676" s="229">
        <v>6137</v>
      </c>
    </row>
    <row r="677" spans="15:16" x14ac:dyDescent="0.25">
      <c r="O677" s="193">
        <v>632</v>
      </c>
      <c r="P677" s="229">
        <v>445689</v>
      </c>
    </row>
    <row r="678" spans="15:16" x14ac:dyDescent="0.25">
      <c r="O678" s="193">
        <v>633</v>
      </c>
      <c r="P678" s="229">
        <v>8955</v>
      </c>
    </row>
    <row r="679" spans="15:16" x14ac:dyDescent="0.25">
      <c r="O679" s="193">
        <v>634</v>
      </c>
      <c r="P679" s="229">
        <v>6887</v>
      </c>
    </row>
    <row r="680" spans="15:16" x14ac:dyDescent="0.25">
      <c r="O680" s="193">
        <v>635</v>
      </c>
      <c r="P680" s="229">
        <v>96590</v>
      </c>
    </row>
    <row r="681" spans="15:16" x14ac:dyDescent="0.25">
      <c r="O681" s="193">
        <v>636</v>
      </c>
      <c r="P681" s="229">
        <v>28550</v>
      </c>
    </row>
    <row r="682" spans="15:16" x14ac:dyDescent="0.25">
      <c r="O682" s="193">
        <v>637</v>
      </c>
      <c r="P682" s="229">
        <v>8643</v>
      </c>
    </row>
    <row r="683" spans="15:16" x14ac:dyDescent="0.25">
      <c r="O683" s="193">
        <v>638</v>
      </c>
      <c r="P683" s="229">
        <v>4771</v>
      </c>
    </row>
    <row r="684" spans="15:16" x14ac:dyDescent="0.25">
      <c r="O684" s="193">
        <v>639</v>
      </c>
      <c r="P684" s="229">
        <v>7135</v>
      </c>
    </row>
    <row r="685" spans="15:16" x14ac:dyDescent="0.25">
      <c r="O685" s="193">
        <v>640</v>
      </c>
      <c r="P685" s="229">
        <v>414220</v>
      </c>
    </row>
    <row r="686" spans="15:16" x14ac:dyDescent="0.25">
      <c r="O686" s="193">
        <v>641</v>
      </c>
      <c r="P686" s="229">
        <v>9598</v>
      </c>
    </row>
    <row r="687" spans="15:16" x14ac:dyDescent="0.25">
      <c r="O687" s="193">
        <v>642</v>
      </c>
      <c r="P687" s="229">
        <v>3892</v>
      </c>
    </row>
    <row r="688" spans="15:16" x14ac:dyDescent="0.25">
      <c r="O688" s="193">
        <v>643</v>
      </c>
      <c r="P688" s="229">
        <v>5690</v>
      </c>
    </row>
    <row r="689" spans="15:16" x14ac:dyDescent="0.25">
      <c r="O689" s="193">
        <v>644</v>
      </c>
      <c r="P689" s="229">
        <v>90226</v>
      </c>
    </row>
    <row r="690" spans="15:16" x14ac:dyDescent="0.25">
      <c r="O690" s="193">
        <v>645</v>
      </c>
      <c r="P690" s="229">
        <v>33865</v>
      </c>
    </row>
    <row r="691" spans="15:16" x14ac:dyDescent="0.25">
      <c r="O691" s="193">
        <v>646</v>
      </c>
      <c r="P691" s="229">
        <v>3991</v>
      </c>
    </row>
    <row r="692" spans="15:16" x14ac:dyDescent="0.25">
      <c r="O692" s="193">
        <v>647</v>
      </c>
      <c r="P692" s="229">
        <v>5839</v>
      </c>
    </row>
    <row r="693" spans="15:16" x14ac:dyDescent="0.25">
      <c r="O693" s="193">
        <v>648</v>
      </c>
      <c r="P693" s="229">
        <v>20517</v>
      </c>
    </row>
    <row r="694" spans="15:16" x14ac:dyDescent="0.25">
      <c r="O694" s="193">
        <v>649</v>
      </c>
      <c r="P694" s="229">
        <v>8342</v>
      </c>
    </row>
    <row r="695" spans="15:16" x14ac:dyDescent="0.25">
      <c r="O695" s="193">
        <v>650</v>
      </c>
      <c r="P695" s="229">
        <v>166963</v>
      </c>
    </row>
    <row r="696" spans="15:16" x14ac:dyDescent="0.25">
      <c r="O696" s="193">
        <v>651</v>
      </c>
      <c r="P696" s="229">
        <v>6043</v>
      </c>
    </row>
    <row r="697" spans="15:16" x14ac:dyDescent="0.25">
      <c r="O697" s="193">
        <v>652</v>
      </c>
      <c r="P697" s="229">
        <v>176444</v>
      </c>
    </row>
    <row r="698" spans="15:16" x14ac:dyDescent="0.25">
      <c r="O698" s="193">
        <v>653</v>
      </c>
      <c r="P698" s="229">
        <v>8448</v>
      </c>
    </row>
    <row r="699" spans="15:16" x14ac:dyDescent="0.25">
      <c r="O699" s="193">
        <v>654</v>
      </c>
      <c r="P699" s="229">
        <v>4108</v>
      </c>
    </row>
    <row r="700" spans="15:16" x14ac:dyDescent="0.25">
      <c r="O700" s="193">
        <v>655</v>
      </c>
      <c r="P700" s="229">
        <v>39186</v>
      </c>
    </row>
    <row r="701" spans="15:16" x14ac:dyDescent="0.25">
      <c r="O701" s="193">
        <v>656</v>
      </c>
      <c r="P701" s="229">
        <v>247164</v>
      </c>
    </row>
    <row r="702" spans="15:16" x14ac:dyDescent="0.25">
      <c r="O702" s="193">
        <v>657</v>
      </c>
      <c r="P702" s="229">
        <v>8389</v>
      </c>
    </row>
    <row r="703" spans="15:16" x14ac:dyDescent="0.25">
      <c r="O703" s="193">
        <v>658</v>
      </c>
      <c r="P703" s="229">
        <v>3698</v>
      </c>
    </row>
    <row r="704" spans="15:16" x14ac:dyDescent="0.25">
      <c r="O704" s="193">
        <v>659</v>
      </c>
      <c r="P704" s="229">
        <v>5430</v>
      </c>
    </row>
    <row r="705" spans="15:16" x14ac:dyDescent="0.25">
      <c r="O705" s="193">
        <v>660</v>
      </c>
      <c r="P705" s="229">
        <v>4455238</v>
      </c>
    </row>
    <row r="706" spans="15:16" x14ac:dyDescent="0.25">
      <c r="O706" s="193">
        <v>661</v>
      </c>
      <c r="P706" s="229">
        <v>9418</v>
      </c>
    </row>
    <row r="707" spans="15:16" x14ac:dyDescent="0.25">
      <c r="O707" s="193">
        <v>662</v>
      </c>
      <c r="P707" s="229">
        <v>5816</v>
      </c>
    </row>
    <row r="708" spans="15:16" x14ac:dyDescent="0.25">
      <c r="O708" s="193">
        <v>663</v>
      </c>
      <c r="P708" s="229">
        <v>5463</v>
      </c>
    </row>
    <row r="709" spans="15:16" x14ac:dyDescent="0.25">
      <c r="O709" s="193">
        <v>664</v>
      </c>
      <c r="P709" s="229">
        <v>93421</v>
      </c>
    </row>
    <row r="710" spans="15:16" x14ac:dyDescent="0.25">
      <c r="O710" s="193">
        <v>665</v>
      </c>
      <c r="P710" s="229">
        <v>68753</v>
      </c>
    </row>
    <row r="711" spans="15:16" x14ac:dyDescent="0.25">
      <c r="O711" s="193">
        <v>666</v>
      </c>
      <c r="P711" s="229">
        <v>5394</v>
      </c>
    </row>
    <row r="712" spans="15:16" x14ac:dyDescent="0.25">
      <c r="O712" s="193">
        <v>667</v>
      </c>
      <c r="P712" s="229">
        <v>5426</v>
      </c>
    </row>
    <row r="713" spans="15:16" x14ac:dyDescent="0.25">
      <c r="O713" s="193">
        <v>668</v>
      </c>
      <c r="P713" s="229">
        <v>53473</v>
      </c>
    </row>
    <row r="714" spans="15:16" x14ac:dyDescent="0.25">
      <c r="O714" s="193">
        <v>669</v>
      </c>
      <c r="P714" s="229">
        <v>8763</v>
      </c>
    </row>
    <row r="715" spans="15:16" x14ac:dyDescent="0.25">
      <c r="O715" s="193">
        <v>670</v>
      </c>
      <c r="P715" s="229">
        <v>148860</v>
      </c>
    </row>
    <row r="716" spans="15:16" x14ac:dyDescent="0.25">
      <c r="O716" s="193">
        <v>671</v>
      </c>
      <c r="P716" s="229">
        <v>5532</v>
      </c>
    </row>
    <row r="717" spans="15:16" x14ac:dyDescent="0.25">
      <c r="O717" s="193">
        <v>672</v>
      </c>
      <c r="P717" s="229">
        <v>82887</v>
      </c>
    </row>
    <row r="718" spans="15:16" x14ac:dyDescent="0.25">
      <c r="O718" s="193">
        <v>673</v>
      </c>
      <c r="P718" s="229">
        <v>8047</v>
      </c>
    </row>
    <row r="719" spans="15:16" x14ac:dyDescent="0.25">
      <c r="O719" s="193">
        <v>674</v>
      </c>
      <c r="P719" s="229">
        <v>3755</v>
      </c>
    </row>
    <row r="720" spans="15:16" x14ac:dyDescent="0.25">
      <c r="O720" s="193">
        <v>675</v>
      </c>
      <c r="P720" s="229">
        <v>125519</v>
      </c>
    </row>
    <row r="721" spans="15:16" x14ac:dyDescent="0.25">
      <c r="O721" s="193">
        <v>676</v>
      </c>
      <c r="P721" s="229">
        <v>71168</v>
      </c>
    </row>
    <row r="722" spans="15:16" x14ac:dyDescent="0.25">
      <c r="O722" s="193">
        <v>677</v>
      </c>
      <c r="P722" s="229">
        <v>7729</v>
      </c>
    </row>
    <row r="723" spans="15:16" x14ac:dyDescent="0.25">
      <c r="O723" s="193">
        <v>678</v>
      </c>
      <c r="P723" s="229">
        <v>8295</v>
      </c>
    </row>
    <row r="724" spans="15:16" x14ac:dyDescent="0.25">
      <c r="O724" s="193">
        <v>679</v>
      </c>
      <c r="P724" s="229">
        <v>5130</v>
      </c>
    </row>
    <row r="725" spans="15:16" x14ac:dyDescent="0.25">
      <c r="O725" s="193">
        <v>680</v>
      </c>
      <c r="P725" s="229">
        <v>2219603</v>
      </c>
    </row>
    <row r="726" spans="15:16" x14ac:dyDescent="0.25">
      <c r="O726" s="193">
        <v>681</v>
      </c>
      <c r="P726" s="229">
        <v>9146</v>
      </c>
    </row>
    <row r="727" spans="15:16" x14ac:dyDescent="0.25">
      <c r="O727" s="193">
        <v>682</v>
      </c>
      <c r="P727" s="229">
        <v>5788</v>
      </c>
    </row>
    <row r="728" spans="15:16" x14ac:dyDescent="0.25">
      <c r="O728" s="193">
        <v>683</v>
      </c>
      <c r="P728" s="229">
        <v>5173</v>
      </c>
    </row>
    <row r="729" spans="15:16" x14ac:dyDescent="0.25">
      <c r="O729" s="193">
        <v>684</v>
      </c>
      <c r="P729" s="229">
        <v>72049</v>
      </c>
    </row>
    <row r="730" spans="15:16" x14ac:dyDescent="0.25">
      <c r="O730" s="193">
        <v>685</v>
      </c>
      <c r="P730" s="229">
        <v>12168</v>
      </c>
    </row>
    <row r="731" spans="15:16" x14ac:dyDescent="0.25">
      <c r="O731" s="193">
        <v>686</v>
      </c>
      <c r="P731" s="229">
        <v>3740</v>
      </c>
    </row>
    <row r="732" spans="15:16" x14ac:dyDescent="0.25">
      <c r="O732" s="193">
        <v>687</v>
      </c>
      <c r="P732" s="229">
        <v>5100</v>
      </c>
    </row>
    <row r="733" spans="15:16" x14ac:dyDescent="0.25">
      <c r="O733" s="193">
        <v>688</v>
      </c>
      <c r="P733" s="229">
        <v>3197</v>
      </c>
    </row>
    <row r="734" spans="15:16" x14ac:dyDescent="0.25">
      <c r="O734" s="193">
        <v>689</v>
      </c>
      <c r="P734" s="229">
        <v>7344</v>
      </c>
    </row>
    <row r="735" spans="15:16" x14ac:dyDescent="0.25">
      <c r="O735" s="193">
        <v>690</v>
      </c>
      <c r="P735" s="229">
        <v>318838</v>
      </c>
    </row>
    <row r="736" spans="15:16" x14ac:dyDescent="0.25">
      <c r="O736" s="193">
        <v>691</v>
      </c>
      <c r="P736" s="229">
        <v>5185</v>
      </c>
    </row>
    <row r="737" spans="15:16" x14ac:dyDescent="0.25">
      <c r="O737" s="193">
        <v>692</v>
      </c>
      <c r="P737" s="229">
        <v>110986</v>
      </c>
    </row>
    <row r="738" spans="15:16" x14ac:dyDescent="0.25">
      <c r="O738" s="193">
        <v>693</v>
      </c>
      <c r="P738" s="229">
        <v>7216</v>
      </c>
    </row>
    <row r="739" spans="15:16" x14ac:dyDescent="0.25">
      <c r="O739" s="193">
        <v>694</v>
      </c>
      <c r="P739" s="229">
        <v>6981</v>
      </c>
    </row>
    <row r="740" spans="15:16" x14ac:dyDescent="0.25">
      <c r="O740" s="193">
        <v>695</v>
      </c>
      <c r="P740" s="229">
        <v>30673</v>
      </c>
    </row>
    <row r="741" spans="15:16" x14ac:dyDescent="0.25">
      <c r="O741" s="193">
        <v>696</v>
      </c>
      <c r="P741" s="229">
        <v>147929</v>
      </c>
    </row>
    <row r="742" spans="15:16" x14ac:dyDescent="0.25">
      <c r="O742" s="193">
        <v>697</v>
      </c>
      <c r="P742" s="229">
        <v>7054</v>
      </c>
    </row>
    <row r="743" spans="15:16" x14ac:dyDescent="0.25">
      <c r="O743" s="193">
        <v>698</v>
      </c>
      <c r="P743" s="229">
        <v>3220</v>
      </c>
    </row>
    <row r="744" spans="15:16" x14ac:dyDescent="0.25">
      <c r="O744" s="193">
        <v>699</v>
      </c>
      <c r="P744" s="229">
        <v>4880</v>
      </c>
    </row>
    <row r="745" spans="15:16" x14ac:dyDescent="0.25">
      <c r="O745" s="193">
        <v>700</v>
      </c>
      <c r="P745" s="229">
        <v>114186</v>
      </c>
    </row>
    <row r="746" spans="15:16" x14ac:dyDescent="0.25">
      <c r="O746" s="193">
        <v>701</v>
      </c>
      <c r="P746" s="229">
        <v>7229</v>
      </c>
    </row>
    <row r="747" spans="15:16" x14ac:dyDescent="0.25">
      <c r="O747" s="193">
        <v>702</v>
      </c>
      <c r="P747" s="229">
        <v>3027</v>
      </c>
    </row>
    <row r="748" spans="15:16" x14ac:dyDescent="0.25">
      <c r="O748" s="193">
        <v>703</v>
      </c>
      <c r="P748" s="229">
        <v>4781</v>
      </c>
    </row>
    <row r="749" spans="15:16" x14ac:dyDescent="0.25">
      <c r="O749" s="193">
        <v>704</v>
      </c>
      <c r="P749" s="229">
        <v>7913</v>
      </c>
    </row>
    <row r="750" spans="15:16" x14ac:dyDescent="0.25">
      <c r="O750" s="193">
        <v>705</v>
      </c>
      <c r="P750" s="229">
        <v>17273</v>
      </c>
    </row>
    <row r="751" spans="15:16" x14ac:dyDescent="0.25">
      <c r="O751" s="193">
        <v>706</v>
      </c>
      <c r="P751" s="229">
        <v>3198</v>
      </c>
    </row>
    <row r="752" spans="15:16" x14ac:dyDescent="0.25">
      <c r="O752" s="193">
        <v>707</v>
      </c>
      <c r="P752" s="229">
        <v>4664</v>
      </c>
    </row>
    <row r="753" spans="15:16" x14ac:dyDescent="0.25">
      <c r="O753" s="193">
        <v>708</v>
      </c>
      <c r="P753" s="229">
        <v>58567</v>
      </c>
    </row>
    <row r="754" spans="15:16" x14ac:dyDescent="0.25">
      <c r="O754" s="193">
        <v>709</v>
      </c>
      <c r="P754" s="229">
        <v>6850</v>
      </c>
    </row>
    <row r="755" spans="15:16" x14ac:dyDescent="0.25">
      <c r="O755" s="193">
        <v>710</v>
      </c>
      <c r="P755" s="229">
        <v>32684</v>
      </c>
    </row>
    <row r="756" spans="15:16" x14ac:dyDescent="0.25">
      <c r="O756" s="193">
        <v>711</v>
      </c>
      <c r="P756" s="229">
        <v>4891</v>
      </c>
    </row>
    <row r="757" spans="15:16" x14ac:dyDescent="0.25">
      <c r="O757" s="193">
        <v>712</v>
      </c>
      <c r="P757" s="229">
        <v>100779</v>
      </c>
    </row>
    <row r="758" spans="15:16" x14ac:dyDescent="0.25">
      <c r="O758" s="193">
        <v>713</v>
      </c>
      <c r="P758" s="229">
        <v>6663</v>
      </c>
    </row>
    <row r="759" spans="15:16" x14ac:dyDescent="0.25">
      <c r="O759" s="193">
        <v>714</v>
      </c>
      <c r="P759" s="229">
        <v>2975</v>
      </c>
    </row>
    <row r="760" spans="15:16" x14ac:dyDescent="0.25">
      <c r="O760" s="193">
        <v>715</v>
      </c>
      <c r="P760" s="229">
        <v>397423</v>
      </c>
    </row>
    <row r="761" spans="15:16" x14ac:dyDescent="0.25">
      <c r="O761" s="193">
        <v>716</v>
      </c>
      <c r="P761" s="229">
        <v>12627</v>
      </c>
    </row>
    <row r="762" spans="15:16" x14ac:dyDescent="0.25">
      <c r="O762" s="193">
        <v>717</v>
      </c>
      <c r="P762" s="229">
        <v>6536</v>
      </c>
    </row>
    <row r="763" spans="15:16" x14ac:dyDescent="0.25">
      <c r="O763" s="193">
        <v>718</v>
      </c>
      <c r="P763" s="229">
        <v>3417</v>
      </c>
    </row>
    <row r="764" spans="15:16" x14ac:dyDescent="0.25">
      <c r="O764" s="193">
        <v>719</v>
      </c>
      <c r="P764" s="229">
        <v>4341</v>
      </c>
    </row>
    <row r="765" spans="15:16" x14ac:dyDescent="0.25">
      <c r="O765" s="193">
        <v>720</v>
      </c>
      <c r="P765" s="229">
        <v>367711</v>
      </c>
    </row>
    <row r="766" spans="15:16" x14ac:dyDescent="0.25">
      <c r="O766" s="193">
        <v>721</v>
      </c>
      <c r="P766" s="229">
        <v>6866</v>
      </c>
    </row>
    <row r="767" spans="15:16" x14ac:dyDescent="0.25">
      <c r="O767" s="193">
        <v>722</v>
      </c>
      <c r="P767" s="229">
        <v>3253</v>
      </c>
    </row>
    <row r="768" spans="15:16" x14ac:dyDescent="0.25">
      <c r="O768" s="193">
        <v>723</v>
      </c>
      <c r="P768" s="229">
        <v>4446</v>
      </c>
    </row>
    <row r="769" spans="15:16" x14ac:dyDescent="0.25">
      <c r="O769" s="193">
        <v>724</v>
      </c>
      <c r="P769" s="229">
        <v>48836</v>
      </c>
    </row>
    <row r="770" spans="15:16" x14ac:dyDescent="0.25">
      <c r="O770" s="193">
        <v>725</v>
      </c>
      <c r="P770" s="229">
        <v>32340</v>
      </c>
    </row>
    <row r="771" spans="15:16" x14ac:dyDescent="0.25">
      <c r="O771" s="193">
        <v>726</v>
      </c>
      <c r="P771" s="229">
        <v>3604</v>
      </c>
    </row>
    <row r="772" spans="15:16" x14ac:dyDescent="0.25">
      <c r="O772" s="193">
        <v>727</v>
      </c>
      <c r="P772" s="229">
        <v>4417</v>
      </c>
    </row>
    <row r="773" spans="15:16" x14ac:dyDescent="0.25">
      <c r="O773" s="193">
        <v>728</v>
      </c>
      <c r="P773" s="229">
        <v>1979088</v>
      </c>
    </row>
    <row r="774" spans="15:16" x14ac:dyDescent="0.25">
      <c r="O774" s="193">
        <v>729</v>
      </c>
      <c r="P774" s="229">
        <v>7342</v>
      </c>
    </row>
    <row r="775" spans="15:16" x14ac:dyDescent="0.25">
      <c r="O775" s="193">
        <v>730</v>
      </c>
      <c r="P775" s="229">
        <v>32628</v>
      </c>
    </row>
    <row r="776" spans="15:16" x14ac:dyDescent="0.25">
      <c r="O776" s="193">
        <v>731</v>
      </c>
      <c r="P776" s="229">
        <v>5069</v>
      </c>
    </row>
    <row r="777" spans="15:16" x14ac:dyDescent="0.25">
      <c r="O777" s="193">
        <v>732</v>
      </c>
      <c r="P777" s="229">
        <v>67215</v>
      </c>
    </row>
    <row r="778" spans="15:16" x14ac:dyDescent="0.25">
      <c r="O778" s="193">
        <v>733</v>
      </c>
      <c r="P778" s="229">
        <v>6380</v>
      </c>
    </row>
    <row r="779" spans="15:16" x14ac:dyDescent="0.25">
      <c r="O779" s="193">
        <v>734</v>
      </c>
      <c r="P779" s="229">
        <v>3885</v>
      </c>
    </row>
    <row r="780" spans="15:16" x14ac:dyDescent="0.25">
      <c r="O780" s="193">
        <v>735</v>
      </c>
      <c r="P780" s="229">
        <v>10960</v>
      </c>
    </row>
    <row r="781" spans="15:16" x14ac:dyDescent="0.25">
      <c r="O781" s="193">
        <v>736</v>
      </c>
      <c r="P781" s="229">
        <v>13946</v>
      </c>
    </row>
    <row r="782" spans="15:16" x14ac:dyDescent="0.25">
      <c r="O782" s="193">
        <v>737</v>
      </c>
      <c r="P782" s="229">
        <v>6364</v>
      </c>
    </row>
    <row r="783" spans="15:16" x14ac:dyDescent="0.25">
      <c r="O783" s="193">
        <v>738</v>
      </c>
      <c r="P783" s="229">
        <v>2828</v>
      </c>
    </row>
    <row r="784" spans="15:16" x14ac:dyDescent="0.25">
      <c r="O784" s="193">
        <v>739</v>
      </c>
      <c r="P784" s="229">
        <v>4262</v>
      </c>
    </row>
    <row r="785" spans="15:16" x14ac:dyDescent="0.25">
      <c r="O785" s="193">
        <v>740</v>
      </c>
      <c r="P785" s="229">
        <v>105830</v>
      </c>
    </row>
    <row r="786" spans="15:16" x14ac:dyDescent="0.25">
      <c r="O786" s="193">
        <v>741</v>
      </c>
      <c r="P786" s="229">
        <v>7824</v>
      </c>
    </row>
    <row r="787" spans="15:16" x14ac:dyDescent="0.25">
      <c r="O787" s="193">
        <v>742</v>
      </c>
      <c r="P787" s="229">
        <v>3424</v>
      </c>
    </row>
    <row r="788" spans="15:16" x14ac:dyDescent="0.25">
      <c r="O788" s="193">
        <v>743</v>
      </c>
      <c r="P788" s="229">
        <v>4063</v>
      </c>
    </row>
    <row r="789" spans="15:16" x14ac:dyDescent="0.25">
      <c r="O789" s="193">
        <v>744</v>
      </c>
      <c r="P789" s="229">
        <v>995918</v>
      </c>
    </row>
    <row r="790" spans="15:16" x14ac:dyDescent="0.25">
      <c r="O790" s="193">
        <v>745</v>
      </c>
      <c r="P790" s="229">
        <v>34457</v>
      </c>
    </row>
    <row r="791" spans="15:16" x14ac:dyDescent="0.25">
      <c r="O791" s="193">
        <v>746</v>
      </c>
      <c r="P791" s="229">
        <v>2760</v>
      </c>
    </row>
    <row r="792" spans="15:16" x14ac:dyDescent="0.25">
      <c r="O792" s="193">
        <v>747</v>
      </c>
      <c r="P792" s="229">
        <v>3999</v>
      </c>
    </row>
    <row r="793" spans="15:16" x14ac:dyDescent="0.25">
      <c r="O793" s="193">
        <v>748</v>
      </c>
      <c r="P793" s="229">
        <v>18238</v>
      </c>
    </row>
    <row r="794" spans="15:16" x14ac:dyDescent="0.25">
      <c r="O794" s="193">
        <v>749</v>
      </c>
      <c r="P794" s="229">
        <v>6323</v>
      </c>
    </row>
    <row r="795" spans="15:16" x14ac:dyDescent="0.25">
      <c r="O795" s="193">
        <v>750</v>
      </c>
      <c r="P795" s="229">
        <v>77072</v>
      </c>
    </row>
    <row r="796" spans="15:16" x14ac:dyDescent="0.25">
      <c r="O796" s="193">
        <v>751</v>
      </c>
      <c r="P796" s="229">
        <v>4579</v>
      </c>
    </row>
    <row r="797" spans="15:16" x14ac:dyDescent="0.25">
      <c r="O797" s="193">
        <v>752</v>
      </c>
      <c r="P797" s="229">
        <v>92690</v>
      </c>
    </row>
    <row r="798" spans="15:16" x14ac:dyDescent="0.25">
      <c r="O798" s="193">
        <v>753</v>
      </c>
      <c r="P798" s="229">
        <v>6064</v>
      </c>
    </row>
    <row r="799" spans="15:16" x14ac:dyDescent="0.25">
      <c r="O799" s="193">
        <v>754</v>
      </c>
      <c r="P799" s="229">
        <v>2767</v>
      </c>
    </row>
    <row r="800" spans="15:16" x14ac:dyDescent="0.25">
      <c r="O800" s="193">
        <v>755</v>
      </c>
      <c r="P800" s="229">
        <v>20362</v>
      </c>
    </row>
    <row r="801" spans="15:16" x14ac:dyDescent="0.25">
      <c r="O801" s="193">
        <v>756</v>
      </c>
      <c r="P801" s="229">
        <v>3080</v>
      </c>
    </row>
    <row r="802" spans="15:16" x14ac:dyDescent="0.25">
      <c r="O802" s="193">
        <v>757</v>
      </c>
      <c r="P802" s="229">
        <v>5948</v>
      </c>
    </row>
    <row r="803" spans="15:16" x14ac:dyDescent="0.25">
      <c r="O803" s="193">
        <v>758</v>
      </c>
      <c r="P803" s="229">
        <v>2668</v>
      </c>
    </row>
    <row r="804" spans="15:16" x14ac:dyDescent="0.25">
      <c r="O804" s="193">
        <v>759</v>
      </c>
      <c r="P804" s="229">
        <v>4270</v>
      </c>
    </row>
    <row r="805" spans="15:16" x14ac:dyDescent="0.25">
      <c r="O805" s="193">
        <v>760</v>
      </c>
      <c r="P805" s="229">
        <v>74187</v>
      </c>
    </row>
    <row r="806" spans="15:16" x14ac:dyDescent="0.25">
      <c r="O806" s="193">
        <v>761</v>
      </c>
      <c r="P806" s="229">
        <v>5943</v>
      </c>
    </row>
    <row r="807" spans="15:16" x14ac:dyDescent="0.25">
      <c r="O807" s="193">
        <v>762</v>
      </c>
      <c r="P807" s="229">
        <v>2581</v>
      </c>
    </row>
    <row r="808" spans="15:16" x14ac:dyDescent="0.25">
      <c r="O808" s="193">
        <v>763</v>
      </c>
      <c r="P808" s="229">
        <v>3828</v>
      </c>
    </row>
    <row r="809" spans="15:16" x14ac:dyDescent="0.25">
      <c r="O809" s="193">
        <v>764</v>
      </c>
      <c r="P809" s="229">
        <v>57653</v>
      </c>
    </row>
    <row r="810" spans="15:16" x14ac:dyDescent="0.25">
      <c r="O810" s="193">
        <v>765</v>
      </c>
      <c r="P810" s="229">
        <v>153740</v>
      </c>
    </row>
    <row r="811" spans="15:16" x14ac:dyDescent="0.25">
      <c r="O811" s="193">
        <v>766</v>
      </c>
      <c r="P811" s="229">
        <v>2704</v>
      </c>
    </row>
    <row r="812" spans="15:16" x14ac:dyDescent="0.25">
      <c r="O812" s="193">
        <v>767</v>
      </c>
      <c r="P812" s="229">
        <v>3987</v>
      </c>
    </row>
    <row r="813" spans="15:16" x14ac:dyDescent="0.25">
      <c r="O813" s="193">
        <v>768</v>
      </c>
      <c r="P813" s="229">
        <v>2553</v>
      </c>
    </row>
    <row r="814" spans="15:16" x14ac:dyDescent="0.25">
      <c r="O814" s="193">
        <v>769</v>
      </c>
      <c r="P814" s="229">
        <v>5946</v>
      </c>
    </row>
    <row r="815" spans="15:16" x14ac:dyDescent="0.25">
      <c r="O815" s="193">
        <v>770</v>
      </c>
      <c r="P815" s="229">
        <v>64247</v>
      </c>
    </row>
    <row r="816" spans="15:16" x14ac:dyDescent="0.25">
      <c r="O816" s="193">
        <v>771</v>
      </c>
      <c r="P816" s="229">
        <v>3886</v>
      </c>
    </row>
    <row r="817" spans="15:16" x14ac:dyDescent="0.25">
      <c r="O817" s="193">
        <v>772</v>
      </c>
      <c r="P817" s="229">
        <v>24305</v>
      </c>
    </row>
    <row r="818" spans="15:16" x14ac:dyDescent="0.25">
      <c r="O818" s="193">
        <v>773</v>
      </c>
      <c r="P818" s="229">
        <v>5565</v>
      </c>
    </row>
    <row r="819" spans="15:16" x14ac:dyDescent="0.25">
      <c r="O819" s="193">
        <v>774</v>
      </c>
      <c r="P819" s="229">
        <v>2592</v>
      </c>
    </row>
    <row r="820" spans="15:16" x14ac:dyDescent="0.25">
      <c r="O820" s="193">
        <v>775</v>
      </c>
      <c r="P820" s="229">
        <v>20258</v>
      </c>
    </row>
    <row r="821" spans="15:16" x14ac:dyDescent="0.25">
      <c r="O821" s="193">
        <v>776</v>
      </c>
      <c r="P821" s="229">
        <v>130281</v>
      </c>
    </row>
    <row r="822" spans="15:16" x14ac:dyDescent="0.25">
      <c r="O822" s="193">
        <v>777</v>
      </c>
      <c r="P822" s="229">
        <v>5556</v>
      </c>
    </row>
    <row r="823" spans="15:16" x14ac:dyDescent="0.25">
      <c r="O823" s="193">
        <v>778</v>
      </c>
      <c r="P823" s="229">
        <v>3212</v>
      </c>
    </row>
    <row r="824" spans="15:16" x14ac:dyDescent="0.25">
      <c r="O824" s="193">
        <v>779</v>
      </c>
      <c r="P824" s="229">
        <v>3804</v>
      </c>
    </row>
    <row r="825" spans="15:16" x14ac:dyDescent="0.25">
      <c r="O825" s="193">
        <v>780</v>
      </c>
      <c r="P825" s="229">
        <v>155341</v>
      </c>
    </row>
    <row r="826" spans="15:16" x14ac:dyDescent="0.25">
      <c r="O826" s="193">
        <v>781</v>
      </c>
      <c r="P826" s="229">
        <v>5561</v>
      </c>
    </row>
    <row r="827" spans="15:16" x14ac:dyDescent="0.25">
      <c r="O827" s="193">
        <v>782</v>
      </c>
      <c r="P827" s="229">
        <v>2659</v>
      </c>
    </row>
    <row r="828" spans="15:16" x14ac:dyDescent="0.25">
      <c r="O828" s="193">
        <v>783</v>
      </c>
      <c r="P828" s="229">
        <v>3753</v>
      </c>
    </row>
    <row r="829" spans="15:16" x14ac:dyDescent="0.25">
      <c r="O829" s="193">
        <v>784</v>
      </c>
      <c r="P829" s="229">
        <v>33309</v>
      </c>
    </row>
    <row r="830" spans="15:16" x14ac:dyDescent="0.25">
      <c r="O830" s="193">
        <v>785</v>
      </c>
      <c r="P830" s="229">
        <v>24952</v>
      </c>
    </row>
    <row r="831" spans="15:16" x14ac:dyDescent="0.25">
      <c r="O831" s="193">
        <v>786</v>
      </c>
      <c r="P831" s="229">
        <v>2610</v>
      </c>
    </row>
    <row r="832" spans="15:16" x14ac:dyDescent="0.25">
      <c r="O832" s="193">
        <v>787</v>
      </c>
      <c r="P832" s="229">
        <v>3734</v>
      </c>
    </row>
    <row r="833" spans="15:16" x14ac:dyDescent="0.25">
      <c r="O833" s="193">
        <v>788</v>
      </c>
      <c r="P833" s="229">
        <v>12706</v>
      </c>
    </row>
    <row r="834" spans="15:16" x14ac:dyDescent="0.25">
      <c r="O834" s="193">
        <v>789</v>
      </c>
      <c r="P834" s="229">
        <v>5317</v>
      </c>
    </row>
    <row r="835" spans="15:16" x14ac:dyDescent="0.25">
      <c r="O835" s="193">
        <v>790</v>
      </c>
      <c r="P835" s="229">
        <v>30740</v>
      </c>
    </row>
    <row r="836" spans="15:16" x14ac:dyDescent="0.25">
      <c r="O836" s="193">
        <v>791</v>
      </c>
      <c r="P836" s="229">
        <v>3773</v>
      </c>
    </row>
    <row r="837" spans="15:16" x14ac:dyDescent="0.25">
      <c r="O837" s="193">
        <v>792</v>
      </c>
      <c r="P837" s="229">
        <v>2361</v>
      </c>
    </row>
    <row r="838" spans="15:16" x14ac:dyDescent="0.25">
      <c r="O838" s="193">
        <v>793</v>
      </c>
      <c r="P838" s="229">
        <v>5613</v>
      </c>
    </row>
    <row r="839" spans="15:16" x14ac:dyDescent="0.25">
      <c r="O839" s="193">
        <v>794</v>
      </c>
      <c r="P839" s="229">
        <v>2533</v>
      </c>
    </row>
    <row r="840" spans="15:16" x14ac:dyDescent="0.25">
      <c r="O840" s="193">
        <v>795</v>
      </c>
      <c r="P840" s="229">
        <v>22736</v>
      </c>
    </row>
    <row r="841" spans="15:16" x14ac:dyDescent="0.25">
      <c r="O841" s="193">
        <v>796</v>
      </c>
      <c r="P841" s="229">
        <v>2363</v>
      </c>
    </row>
    <row r="842" spans="15:16" x14ac:dyDescent="0.25">
      <c r="O842" s="193">
        <v>797</v>
      </c>
      <c r="P842" s="229">
        <v>5570</v>
      </c>
    </row>
    <row r="843" spans="15:16" x14ac:dyDescent="0.25">
      <c r="O843" s="193">
        <v>798</v>
      </c>
      <c r="P843" s="229">
        <v>3226</v>
      </c>
    </row>
    <row r="844" spans="15:16" x14ac:dyDescent="0.25">
      <c r="O844" s="193">
        <v>799</v>
      </c>
      <c r="P844" s="229">
        <v>3578</v>
      </c>
    </row>
    <row r="845" spans="15:16" x14ac:dyDescent="0.25">
      <c r="O845" s="193">
        <v>800</v>
      </c>
      <c r="P845" s="229">
        <v>102057</v>
      </c>
    </row>
    <row r="846" spans="15:16" x14ac:dyDescent="0.25">
      <c r="O846" s="193">
        <v>801</v>
      </c>
      <c r="P846" s="229">
        <v>5100</v>
      </c>
    </row>
    <row r="847" spans="15:16" x14ac:dyDescent="0.25">
      <c r="O847" s="193">
        <v>802</v>
      </c>
      <c r="P847" s="229">
        <v>2820</v>
      </c>
    </row>
    <row r="848" spans="15:16" x14ac:dyDescent="0.25">
      <c r="O848" s="193">
        <v>803</v>
      </c>
      <c r="P848" s="229">
        <v>3649</v>
      </c>
    </row>
    <row r="849" spans="15:16" x14ac:dyDescent="0.25">
      <c r="O849" s="193">
        <v>804</v>
      </c>
      <c r="P849" s="229">
        <v>73411</v>
      </c>
    </row>
    <row r="850" spans="15:16" x14ac:dyDescent="0.25">
      <c r="O850" s="193">
        <v>805</v>
      </c>
      <c r="P850" s="229">
        <v>12990</v>
      </c>
    </row>
    <row r="851" spans="15:16" x14ac:dyDescent="0.25">
      <c r="O851" s="193">
        <v>806</v>
      </c>
      <c r="P851" s="229">
        <v>2305</v>
      </c>
    </row>
    <row r="852" spans="15:16" x14ac:dyDescent="0.25">
      <c r="O852" s="193">
        <v>807</v>
      </c>
      <c r="P852" s="229">
        <v>3546</v>
      </c>
    </row>
    <row r="853" spans="15:16" x14ac:dyDescent="0.25">
      <c r="O853" s="193">
        <v>808</v>
      </c>
      <c r="P853" s="229">
        <v>25677</v>
      </c>
    </row>
    <row r="854" spans="15:16" x14ac:dyDescent="0.25">
      <c r="O854" s="193">
        <v>809</v>
      </c>
      <c r="P854" s="229">
        <v>4863</v>
      </c>
    </row>
    <row r="855" spans="15:16" x14ac:dyDescent="0.25">
      <c r="O855" s="193">
        <v>810</v>
      </c>
      <c r="P855" s="229">
        <v>35453</v>
      </c>
    </row>
    <row r="856" spans="15:16" x14ac:dyDescent="0.25">
      <c r="O856" s="193">
        <v>811</v>
      </c>
      <c r="P856" s="229">
        <v>3357</v>
      </c>
    </row>
    <row r="857" spans="15:16" x14ac:dyDescent="0.25">
      <c r="O857" s="193">
        <v>812</v>
      </c>
      <c r="P857" s="229">
        <v>235146</v>
      </c>
    </row>
    <row r="858" spans="15:16" x14ac:dyDescent="0.25">
      <c r="O858" s="193">
        <v>813</v>
      </c>
      <c r="P858" s="229">
        <v>5235</v>
      </c>
    </row>
    <row r="859" spans="15:16" x14ac:dyDescent="0.25">
      <c r="O859" s="193">
        <v>814</v>
      </c>
      <c r="P859" s="229">
        <v>2721</v>
      </c>
    </row>
    <row r="860" spans="15:16" x14ac:dyDescent="0.25">
      <c r="O860" s="193">
        <v>815</v>
      </c>
      <c r="P860" s="229">
        <v>84436</v>
      </c>
    </row>
    <row r="861" spans="15:16" x14ac:dyDescent="0.25">
      <c r="O861" s="193">
        <v>816</v>
      </c>
      <c r="P861" s="229">
        <v>23958</v>
      </c>
    </row>
    <row r="862" spans="15:16" x14ac:dyDescent="0.25">
      <c r="O862" s="193">
        <v>817</v>
      </c>
      <c r="P862" s="229">
        <v>4939</v>
      </c>
    </row>
    <row r="863" spans="15:16" x14ac:dyDescent="0.25">
      <c r="O863" s="193">
        <v>818</v>
      </c>
      <c r="P863" s="229">
        <v>2315</v>
      </c>
    </row>
    <row r="864" spans="15:16" x14ac:dyDescent="0.25">
      <c r="O864" s="193">
        <v>819</v>
      </c>
      <c r="P864" s="229">
        <v>3487</v>
      </c>
    </row>
    <row r="865" spans="15:16" x14ac:dyDescent="0.25">
      <c r="O865" s="193">
        <v>820</v>
      </c>
      <c r="P865" s="229">
        <v>124019</v>
      </c>
    </row>
    <row r="866" spans="15:16" x14ac:dyDescent="0.25">
      <c r="O866" s="193">
        <v>821</v>
      </c>
      <c r="P866" s="229">
        <v>5324</v>
      </c>
    </row>
    <row r="867" spans="15:16" x14ac:dyDescent="0.25">
      <c r="O867" s="193">
        <v>822</v>
      </c>
      <c r="P867" s="229">
        <v>2208</v>
      </c>
    </row>
    <row r="868" spans="15:16" x14ac:dyDescent="0.25">
      <c r="O868" s="193">
        <v>823</v>
      </c>
      <c r="P868" s="229">
        <v>3293</v>
      </c>
    </row>
    <row r="869" spans="15:16" x14ac:dyDescent="0.25">
      <c r="O869" s="193">
        <v>824</v>
      </c>
      <c r="P869" s="229">
        <v>31839</v>
      </c>
    </row>
    <row r="870" spans="15:16" x14ac:dyDescent="0.25">
      <c r="O870" s="193">
        <v>825</v>
      </c>
      <c r="P870" s="229">
        <v>33942</v>
      </c>
    </row>
    <row r="871" spans="15:16" x14ac:dyDescent="0.25">
      <c r="O871" s="193">
        <v>826</v>
      </c>
      <c r="P871" s="229">
        <v>2231</v>
      </c>
    </row>
    <row r="872" spans="15:16" x14ac:dyDescent="0.25">
      <c r="O872" s="193">
        <v>827</v>
      </c>
      <c r="P872" s="229">
        <v>3230</v>
      </c>
    </row>
    <row r="873" spans="15:16" x14ac:dyDescent="0.25">
      <c r="O873" s="193">
        <v>828</v>
      </c>
      <c r="P873" s="229">
        <v>2750</v>
      </c>
    </row>
    <row r="874" spans="15:16" x14ac:dyDescent="0.25">
      <c r="O874" s="193">
        <v>829</v>
      </c>
      <c r="P874" s="229">
        <v>4584</v>
      </c>
    </row>
    <row r="875" spans="15:16" x14ac:dyDescent="0.25">
      <c r="O875" s="193">
        <v>830</v>
      </c>
      <c r="P875" s="229">
        <v>40851</v>
      </c>
    </row>
    <row r="876" spans="15:16" x14ac:dyDescent="0.25">
      <c r="O876" s="193">
        <v>831</v>
      </c>
      <c r="P876" s="229">
        <v>3365</v>
      </c>
    </row>
    <row r="877" spans="15:16" x14ac:dyDescent="0.25">
      <c r="O877" s="193">
        <v>832</v>
      </c>
      <c r="P877" s="229">
        <v>10793</v>
      </c>
    </row>
    <row r="878" spans="15:16" x14ac:dyDescent="0.25">
      <c r="O878" s="193">
        <v>833</v>
      </c>
      <c r="P878" s="229">
        <v>4542</v>
      </c>
    </row>
    <row r="879" spans="15:16" x14ac:dyDescent="0.25">
      <c r="O879" s="193">
        <v>834</v>
      </c>
      <c r="P879" s="229">
        <v>2124</v>
      </c>
    </row>
    <row r="880" spans="15:16" x14ac:dyDescent="0.25">
      <c r="O880" s="193">
        <v>835</v>
      </c>
      <c r="P880" s="229">
        <v>4582</v>
      </c>
    </row>
    <row r="881" spans="15:16" x14ac:dyDescent="0.25">
      <c r="O881" s="193">
        <v>836</v>
      </c>
      <c r="P881" s="229">
        <v>26252</v>
      </c>
    </row>
    <row r="882" spans="15:16" x14ac:dyDescent="0.25">
      <c r="O882" s="193">
        <v>837</v>
      </c>
      <c r="P882" s="229">
        <v>4635</v>
      </c>
    </row>
    <row r="883" spans="15:16" x14ac:dyDescent="0.25">
      <c r="O883" s="193">
        <v>838</v>
      </c>
      <c r="P883" s="229">
        <v>2278</v>
      </c>
    </row>
    <row r="884" spans="15:16" x14ac:dyDescent="0.25">
      <c r="O884" s="193">
        <v>839</v>
      </c>
      <c r="P884" s="229">
        <v>3139</v>
      </c>
    </row>
    <row r="885" spans="15:16" x14ac:dyDescent="0.25">
      <c r="O885" s="193">
        <v>840</v>
      </c>
      <c r="P885" s="229">
        <v>553613</v>
      </c>
    </row>
    <row r="886" spans="15:16" x14ac:dyDescent="0.25">
      <c r="O886" s="193">
        <v>841</v>
      </c>
      <c r="P886" s="229">
        <v>4474</v>
      </c>
    </row>
    <row r="887" spans="15:16" x14ac:dyDescent="0.25">
      <c r="O887" s="193">
        <v>842</v>
      </c>
      <c r="P887" s="229">
        <v>2393</v>
      </c>
    </row>
    <row r="888" spans="15:16" x14ac:dyDescent="0.25">
      <c r="O888" s="193">
        <v>843</v>
      </c>
      <c r="P888" s="229">
        <v>3199</v>
      </c>
    </row>
    <row r="889" spans="15:16" x14ac:dyDescent="0.25">
      <c r="O889" s="193">
        <v>844</v>
      </c>
      <c r="P889" s="229">
        <v>18707</v>
      </c>
    </row>
    <row r="890" spans="15:16" x14ac:dyDescent="0.25">
      <c r="O890" s="193">
        <v>845</v>
      </c>
      <c r="P890" s="229">
        <v>7778</v>
      </c>
    </row>
    <row r="891" spans="15:16" x14ac:dyDescent="0.25">
      <c r="O891" s="193">
        <v>846</v>
      </c>
      <c r="P891" s="229">
        <v>2254</v>
      </c>
    </row>
    <row r="892" spans="15:16" x14ac:dyDescent="0.25">
      <c r="O892" s="193">
        <v>847</v>
      </c>
      <c r="P892" s="229">
        <v>3129</v>
      </c>
    </row>
    <row r="893" spans="15:16" x14ac:dyDescent="0.25">
      <c r="O893" s="193">
        <v>848</v>
      </c>
      <c r="P893" s="229">
        <v>2023</v>
      </c>
    </row>
    <row r="894" spans="15:16" x14ac:dyDescent="0.25">
      <c r="O894" s="193">
        <v>849</v>
      </c>
      <c r="P894" s="229">
        <v>4505</v>
      </c>
    </row>
    <row r="895" spans="15:16" x14ac:dyDescent="0.25">
      <c r="O895" s="193">
        <v>850</v>
      </c>
      <c r="P895" s="229">
        <v>28916</v>
      </c>
    </row>
    <row r="896" spans="15:16" x14ac:dyDescent="0.25">
      <c r="O896" s="193">
        <v>851</v>
      </c>
      <c r="P896" s="229">
        <v>3096</v>
      </c>
    </row>
    <row r="897" spans="15:16" x14ac:dyDescent="0.25">
      <c r="O897" s="193">
        <v>852</v>
      </c>
      <c r="P897" s="229">
        <v>36459</v>
      </c>
    </row>
    <row r="898" spans="15:16" x14ac:dyDescent="0.25">
      <c r="O898" s="193">
        <v>853</v>
      </c>
      <c r="P898" s="229">
        <v>4297</v>
      </c>
    </row>
    <row r="899" spans="15:16" x14ac:dyDescent="0.25">
      <c r="O899" s="193">
        <v>854</v>
      </c>
      <c r="P899" s="229">
        <v>1953</v>
      </c>
    </row>
    <row r="900" spans="15:16" x14ac:dyDescent="0.25">
      <c r="O900" s="193">
        <v>855</v>
      </c>
      <c r="P900" s="229">
        <v>24233</v>
      </c>
    </row>
    <row r="901" spans="15:16" x14ac:dyDescent="0.25">
      <c r="O901" s="193">
        <v>856</v>
      </c>
      <c r="P901" s="229">
        <v>49632</v>
      </c>
    </row>
    <row r="902" spans="15:16" x14ac:dyDescent="0.25">
      <c r="O902" s="193">
        <v>857</v>
      </c>
      <c r="P902" s="229">
        <v>4296</v>
      </c>
    </row>
    <row r="903" spans="15:16" x14ac:dyDescent="0.25">
      <c r="O903" s="193">
        <v>858</v>
      </c>
      <c r="P903" s="229">
        <v>1934</v>
      </c>
    </row>
    <row r="904" spans="15:16" x14ac:dyDescent="0.25">
      <c r="O904" s="193">
        <v>859</v>
      </c>
      <c r="P904" s="229">
        <v>2988</v>
      </c>
    </row>
    <row r="905" spans="15:16" x14ac:dyDescent="0.25">
      <c r="O905" s="193">
        <v>860</v>
      </c>
      <c r="P905" s="229">
        <v>68355</v>
      </c>
    </row>
    <row r="906" spans="15:16" x14ac:dyDescent="0.25">
      <c r="O906" s="193">
        <v>861</v>
      </c>
      <c r="P906" s="229">
        <v>4664</v>
      </c>
    </row>
    <row r="907" spans="15:16" x14ac:dyDescent="0.25">
      <c r="O907" s="193">
        <v>862</v>
      </c>
      <c r="P907" s="229">
        <v>1899</v>
      </c>
    </row>
    <row r="908" spans="15:16" x14ac:dyDescent="0.25">
      <c r="O908" s="193">
        <v>863</v>
      </c>
      <c r="P908" s="229">
        <v>3179</v>
      </c>
    </row>
    <row r="909" spans="15:16" x14ac:dyDescent="0.25">
      <c r="O909" s="193">
        <v>864</v>
      </c>
      <c r="P909" s="229">
        <v>1836</v>
      </c>
    </row>
    <row r="910" spans="15:16" x14ac:dyDescent="0.25">
      <c r="O910" s="193">
        <v>865</v>
      </c>
      <c r="P910" s="229">
        <v>26840</v>
      </c>
    </row>
    <row r="911" spans="15:16" x14ac:dyDescent="0.25">
      <c r="O911" s="193">
        <v>866</v>
      </c>
      <c r="P911" s="229">
        <v>1867</v>
      </c>
    </row>
    <row r="912" spans="15:16" x14ac:dyDescent="0.25">
      <c r="O912" s="193">
        <v>867</v>
      </c>
      <c r="P912" s="229">
        <v>2908</v>
      </c>
    </row>
    <row r="913" spans="15:16" x14ac:dyDescent="0.25">
      <c r="O913" s="193">
        <v>868</v>
      </c>
      <c r="P913" s="229">
        <v>2051</v>
      </c>
    </row>
    <row r="914" spans="15:16" x14ac:dyDescent="0.25">
      <c r="O914" s="193">
        <v>869</v>
      </c>
      <c r="P914" s="229">
        <v>3912</v>
      </c>
    </row>
    <row r="915" spans="15:16" x14ac:dyDescent="0.25">
      <c r="O915" s="193">
        <v>870</v>
      </c>
      <c r="P915" s="229">
        <v>120372</v>
      </c>
    </row>
    <row r="916" spans="15:16" x14ac:dyDescent="0.25">
      <c r="O916" s="193">
        <v>871</v>
      </c>
      <c r="P916" s="229">
        <v>2834</v>
      </c>
    </row>
    <row r="917" spans="15:16" x14ac:dyDescent="0.25">
      <c r="O917" s="193">
        <v>872</v>
      </c>
      <c r="P917" s="229">
        <v>1930</v>
      </c>
    </row>
    <row r="918" spans="15:16" x14ac:dyDescent="0.25">
      <c r="O918" s="193">
        <v>873</v>
      </c>
      <c r="P918" s="229">
        <v>3899</v>
      </c>
    </row>
    <row r="919" spans="15:16" x14ac:dyDescent="0.25">
      <c r="O919" s="193">
        <v>874</v>
      </c>
      <c r="P919" s="229">
        <v>2110</v>
      </c>
    </row>
    <row r="920" spans="15:16" x14ac:dyDescent="0.25">
      <c r="O920" s="193">
        <v>875</v>
      </c>
      <c r="P920" s="229">
        <v>9206</v>
      </c>
    </row>
    <row r="921" spans="15:16" x14ac:dyDescent="0.25">
      <c r="O921" s="193">
        <v>876</v>
      </c>
      <c r="P921" s="229">
        <v>2113</v>
      </c>
    </row>
    <row r="922" spans="15:16" x14ac:dyDescent="0.25">
      <c r="O922" s="193">
        <v>877</v>
      </c>
      <c r="P922" s="229">
        <v>4104</v>
      </c>
    </row>
    <row r="923" spans="15:16" x14ac:dyDescent="0.25">
      <c r="O923" s="193">
        <v>878</v>
      </c>
      <c r="P923" s="229">
        <v>1847</v>
      </c>
    </row>
    <row r="924" spans="15:16" x14ac:dyDescent="0.25">
      <c r="O924" s="193">
        <v>879</v>
      </c>
      <c r="P924" s="229">
        <v>2695</v>
      </c>
    </row>
    <row r="925" spans="15:16" x14ac:dyDescent="0.25">
      <c r="O925" s="193">
        <v>880</v>
      </c>
      <c r="P925" s="229">
        <v>163122</v>
      </c>
    </row>
    <row r="926" spans="15:16" x14ac:dyDescent="0.25">
      <c r="O926" s="193">
        <v>881</v>
      </c>
      <c r="P926" s="229">
        <v>4061</v>
      </c>
    </row>
    <row r="927" spans="15:16" x14ac:dyDescent="0.25">
      <c r="O927" s="193">
        <v>882</v>
      </c>
      <c r="P927" s="229">
        <v>1830</v>
      </c>
    </row>
    <row r="928" spans="15:16" x14ac:dyDescent="0.25">
      <c r="O928" s="193">
        <v>883</v>
      </c>
      <c r="P928" s="229">
        <v>3143</v>
      </c>
    </row>
    <row r="929" spans="15:16" x14ac:dyDescent="0.25">
      <c r="O929" s="193">
        <v>884</v>
      </c>
      <c r="P929" s="229">
        <v>1725</v>
      </c>
    </row>
    <row r="930" spans="15:16" x14ac:dyDescent="0.25">
      <c r="O930" s="193">
        <v>885</v>
      </c>
      <c r="P930" s="229">
        <v>5927</v>
      </c>
    </row>
    <row r="931" spans="15:16" x14ac:dyDescent="0.25">
      <c r="O931" s="193">
        <v>886</v>
      </c>
      <c r="P931" s="229">
        <v>1835</v>
      </c>
    </row>
    <row r="932" spans="15:16" x14ac:dyDescent="0.25">
      <c r="O932" s="193">
        <v>887</v>
      </c>
      <c r="P932" s="229">
        <v>2842</v>
      </c>
    </row>
    <row r="933" spans="15:16" x14ac:dyDescent="0.25">
      <c r="O933" s="193">
        <v>888</v>
      </c>
      <c r="P933" s="229">
        <v>48821</v>
      </c>
    </row>
    <row r="934" spans="15:16" x14ac:dyDescent="0.25">
      <c r="O934" s="193">
        <v>889</v>
      </c>
      <c r="P934" s="229">
        <v>3729</v>
      </c>
    </row>
    <row r="935" spans="15:16" x14ac:dyDescent="0.25">
      <c r="O935" s="193">
        <v>890</v>
      </c>
      <c r="P935" s="229">
        <v>1965</v>
      </c>
    </row>
    <row r="936" spans="15:16" x14ac:dyDescent="0.25">
      <c r="O936" s="193">
        <v>891</v>
      </c>
      <c r="P936" s="229">
        <v>2752</v>
      </c>
    </row>
    <row r="937" spans="15:16" x14ac:dyDescent="0.25">
      <c r="O937" s="193">
        <v>892</v>
      </c>
      <c r="P937" s="229">
        <v>12731</v>
      </c>
    </row>
    <row r="938" spans="15:16" x14ac:dyDescent="0.25">
      <c r="O938" s="193">
        <v>893</v>
      </c>
      <c r="P938" s="229">
        <v>3854</v>
      </c>
    </row>
    <row r="939" spans="15:16" x14ac:dyDescent="0.25">
      <c r="O939" s="193">
        <v>894</v>
      </c>
      <c r="P939" s="229">
        <v>1952</v>
      </c>
    </row>
    <row r="940" spans="15:16" x14ac:dyDescent="0.25">
      <c r="O940" s="193">
        <v>895</v>
      </c>
      <c r="P940" s="229">
        <v>81691</v>
      </c>
    </row>
    <row r="941" spans="15:16" x14ac:dyDescent="0.25">
      <c r="O941" s="193">
        <v>896</v>
      </c>
      <c r="P941" s="229">
        <v>1732</v>
      </c>
    </row>
    <row r="942" spans="15:16" x14ac:dyDescent="0.25">
      <c r="O942" s="193">
        <v>897</v>
      </c>
      <c r="P942" s="229">
        <v>3483</v>
      </c>
    </row>
    <row r="943" spans="15:16" x14ac:dyDescent="0.25">
      <c r="O943" s="193">
        <v>898</v>
      </c>
      <c r="P943" s="229">
        <v>1809</v>
      </c>
    </row>
    <row r="944" spans="15:16" x14ac:dyDescent="0.25">
      <c r="O944" s="193">
        <v>899</v>
      </c>
      <c r="P944" s="229">
        <v>2599</v>
      </c>
    </row>
    <row r="945" spans="15:16" x14ac:dyDescent="0.25">
      <c r="O945" s="193">
        <v>900</v>
      </c>
      <c r="P945" s="229">
        <v>873953</v>
      </c>
    </row>
    <row r="946" spans="15:16" x14ac:dyDescent="0.25">
      <c r="O946" s="193">
        <v>901</v>
      </c>
      <c r="P946" s="229">
        <v>3802</v>
      </c>
    </row>
    <row r="947" spans="15:16" x14ac:dyDescent="0.25">
      <c r="O947" s="193">
        <v>902</v>
      </c>
      <c r="P947" s="229">
        <v>1760</v>
      </c>
    </row>
    <row r="948" spans="15:16" x14ac:dyDescent="0.25">
      <c r="O948" s="193">
        <v>903</v>
      </c>
      <c r="P948" s="229">
        <v>2565</v>
      </c>
    </row>
    <row r="949" spans="15:16" x14ac:dyDescent="0.25">
      <c r="O949" s="193">
        <v>904</v>
      </c>
      <c r="P949" s="229">
        <v>1628</v>
      </c>
    </row>
    <row r="950" spans="15:16" x14ac:dyDescent="0.25">
      <c r="O950" s="193">
        <v>905</v>
      </c>
      <c r="P950" s="229">
        <v>10053</v>
      </c>
    </row>
    <row r="951" spans="15:16" x14ac:dyDescent="0.25">
      <c r="O951" s="193">
        <v>906</v>
      </c>
      <c r="P951" s="229">
        <v>1742</v>
      </c>
    </row>
    <row r="952" spans="15:16" x14ac:dyDescent="0.25">
      <c r="O952" s="193">
        <v>907</v>
      </c>
      <c r="P952" s="229">
        <v>2577</v>
      </c>
    </row>
    <row r="953" spans="15:16" x14ac:dyDescent="0.25">
      <c r="O953" s="193">
        <v>908</v>
      </c>
      <c r="P953" s="229">
        <v>225519</v>
      </c>
    </row>
    <row r="954" spans="15:16" x14ac:dyDescent="0.25">
      <c r="O954" s="193">
        <v>909</v>
      </c>
      <c r="P954" s="229">
        <v>3607</v>
      </c>
    </row>
    <row r="955" spans="15:16" x14ac:dyDescent="0.25">
      <c r="O955" s="193">
        <v>910</v>
      </c>
      <c r="P955" s="229">
        <v>3803</v>
      </c>
    </row>
    <row r="956" spans="15:16" x14ac:dyDescent="0.25">
      <c r="O956" s="193">
        <v>911</v>
      </c>
      <c r="P956" s="229">
        <v>2676</v>
      </c>
    </row>
    <row r="957" spans="15:16" x14ac:dyDescent="0.25">
      <c r="O957" s="193">
        <v>912</v>
      </c>
      <c r="P957" s="229">
        <v>1586</v>
      </c>
    </row>
    <row r="958" spans="15:16" x14ac:dyDescent="0.25">
      <c r="O958" s="193">
        <v>913</v>
      </c>
      <c r="P958" s="229">
        <v>3523</v>
      </c>
    </row>
    <row r="959" spans="15:16" x14ac:dyDescent="0.25">
      <c r="O959" s="193">
        <v>914</v>
      </c>
      <c r="P959" s="229">
        <v>1653</v>
      </c>
    </row>
    <row r="960" spans="15:16" x14ac:dyDescent="0.25">
      <c r="O960" s="193">
        <v>915</v>
      </c>
      <c r="P960" s="229">
        <v>27093</v>
      </c>
    </row>
    <row r="961" spans="15:16" x14ac:dyDescent="0.25">
      <c r="O961" s="193">
        <v>916</v>
      </c>
      <c r="P961" s="229">
        <v>1699</v>
      </c>
    </row>
    <row r="962" spans="15:16" x14ac:dyDescent="0.25">
      <c r="O962" s="193">
        <v>917</v>
      </c>
      <c r="P962" s="229">
        <v>3367</v>
      </c>
    </row>
    <row r="963" spans="15:16" x14ac:dyDescent="0.25">
      <c r="O963" s="193">
        <v>918</v>
      </c>
      <c r="P963" s="229">
        <v>1752</v>
      </c>
    </row>
    <row r="964" spans="15:16" x14ac:dyDescent="0.25">
      <c r="O964" s="193">
        <v>919</v>
      </c>
      <c r="P964" s="229">
        <v>2372</v>
      </c>
    </row>
    <row r="965" spans="15:16" x14ac:dyDescent="0.25">
      <c r="O965" s="193">
        <v>920</v>
      </c>
      <c r="P965" s="229">
        <v>219444</v>
      </c>
    </row>
    <row r="966" spans="15:16" x14ac:dyDescent="0.25">
      <c r="O966" s="193">
        <v>921</v>
      </c>
      <c r="P966" s="229">
        <v>3343</v>
      </c>
    </row>
    <row r="967" spans="15:16" x14ac:dyDescent="0.25">
      <c r="O967" s="193">
        <v>922</v>
      </c>
      <c r="P967" s="229">
        <v>2483</v>
      </c>
    </row>
    <row r="968" spans="15:16" x14ac:dyDescent="0.25">
      <c r="O968" s="193">
        <v>923</v>
      </c>
      <c r="P968" s="229">
        <v>2469</v>
      </c>
    </row>
    <row r="969" spans="15:16" x14ac:dyDescent="0.25">
      <c r="O969" s="193">
        <v>924</v>
      </c>
      <c r="P969" s="229">
        <v>113455</v>
      </c>
    </row>
    <row r="970" spans="15:16" x14ac:dyDescent="0.25">
      <c r="O970" s="193">
        <v>925</v>
      </c>
      <c r="P970" s="229">
        <v>47183</v>
      </c>
    </row>
    <row r="971" spans="15:16" x14ac:dyDescent="0.25">
      <c r="O971" s="193">
        <v>926</v>
      </c>
      <c r="P971" s="229">
        <v>1661</v>
      </c>
    </row>
    <row r="972" spans="15:16" x14ac:dyDescent="0.25">
      <c r="O972" s="193">
        <v>927</v>
      </c>
      <c r="P972" s="229">
        <v>2424</v>
      </c>
    </row>
    <row r="973" spans="15:16" x14ac:dyDescent="0.25">
      <c r="O973" s="193">
        <v>928</v>
      </c>
      <c r="P973" s="229">
        <v>108438</v>
      </c>
    </row>
    <row r="974" spans="15:16" x14ac:dyDescent="0.25">
      <c r="O974" s="193">
        <v>929</v>
      </c>
      <c r="P974" s="229">
        <v>3551</v>
      </c>
    </row>
    <row r="975" spans="15:16" x14ac:dyDescent="0.25">
      <c r="O975" s="193">
        <v>930</v>
      </c>
      <c r="P975" s="229">
        <v>94490</v>
      </c>
    </row>
    <row r="976" spans="15:16" x14ac:dyDescent="0.25">
      <c r="O976" s="193">
        <v>931</v>
      </c>
      <c r="P976" s="229">
        <v>2441</v>
      </c>
    </row>
    <row r="977" spans="15:16" x14ac:dyDescent="0.25">
      <c r="O977" s="193">
        <v>932</v>
      </c>
      <c r="P977" s="229">
        <v>1469</v>
      </c>
    </row>
    <row r="978" spans="15:16" x14ac:dyDescent="0.25">
      <c r="O978" s="193">
        <v>933</v>
      </c>
      <c r="P978" s="229">
        <v>3258</v>
      </c>
    </row>
    <row r="979" spans="15:16" x14ac:dyDescent="0.25">
      <c r="O979" s="193">
        <v>934</v>
      </c>
      <c r="P979" s="229">
        <v>1583</v>
      </c>
    </row>
    <row r="980" spans="15:16" x14ac:dyDescent="0.25">
      <c r="O980" s="193">
        <v>935</v>
      </c>
      <c r="P980" s="229">
        <v>7787</v>
      </c>
    </row>
    <row r="981" spans="15:16" x14ac:dyDescent="0.25">
      <c r="O981" s="193">
        <v>936</v>
      </c>
      <c r="P981" s="229">
        <v>1604</v>
      </c>
    </row>
    <row r="982" spans="15:16" x14ac:dyDescent="0.25">
      <c r="O982" s="193">
        <v>937</v>
      </c>
      <c r="P982" s="229">
        <v>3133</v>
      </c>
    </row>
    <row r="983" spans="15:16" x14ac:dyDescent="0.25">
      <c r="O983" s="193">
        <v>938</v>
      </c>
      <c r="P983" s="229">
        <v>1538</v>
      </c>
    </row>
    <row r="984" spans="15:16" x14ac:dyDescent="0.25">
      <c r="O984" s="193">
        <v>939</v>
      </c>
      <c r="P984" s="229">
        <v>2350</v>
      </c>
    </row>
    <row r="985" spans="15:16" x14ac:dyDescent="0.25">
      <c r="O985" s="193">
        <v>940</v>
      </c>
      <c r="P985" s="229">
        <v>143911</v>
      </c>
    </row>
    <row r="986" spans="15:16" x14ac:dyDescent="0.25">
      <c r="O986" s="193">
        <v>941</v>
      </c>
      <c r="P986" s="229">
        <v>3198</v>
      </c>
    </row>
    <row r="987" spans="15:16" x14ac:dyDescent="0.25">
      <c r="O987" s="193">
        <v>942</v>
      </c>
      <c r="P987" s="229">
        <v>1534</v>
      </c>
    </row>
    <row r="988" spans="15:16" x14ac:dyDescent="0.25">
      <c r="O988" s="193">
        <v>943</v>
      </c>
      <c r="P988" s="229">
        <v>2299</v>
      </c>
    </row>
    <row r="989" spans="15:16" x14ac:dyDescent="0.25">
      <c r="O989" s="193">
        <v>944</v>
      </c>
      <c r="P989" s="229">
        <v>87697</v>
      </c>
    </row>
    <row r="990" spans="15:16" x14ac:dyDescent="0.25">
      <c r="O990" s="193">
        <v>945</v>
      </c>
      <c r="P990" s="229">
        <v>9326</v>
      </c>
    </row>
    <row r="991" spans="15:16" x14ac:dyDescent="0.25">
      <c r="O991" s="193">
        <v>946</v>
      </c>
      <c r="P991" s="229">
        <v>1603</v>
      </c>
    </row>
    <row r="992" spans="15:16" x14ac:dyDescent="0.25">
      <c r="O992" s="193">
        <v>947</v>
      </c>
      <c r="P992" s="229">
        <v>2321</v>
      </c>
    </row>
    <row r="993" spans="15:16" x14ac:dyDescent="0.25">
      <c r="O993" s="193">
        <v>948</v>
      </c>
      <c r="P993" s="229">
        <v>1652</v>
      </c>
    </row>
    <row r="994" spans="15:16" x14ac:dyDescent="0.25">
      <c r="O994" s="193">
        <v>949</v>
      </c>
      <c r="P994" s="229">
        <v>3223</v>
      </c>
    </row>
    <row r="995" spans="15:16" x14ac:dyDescent="0.25">
      <c r="O995" s="193">
        <v>950</v>
      </c>
      <c r="P995" s="229">
        <v>14763</v>
      </c>
    </row>
    <row r="996" spans="15:16" x14ac:dyDescent="0.25">
      <c r="O996" s="193">
        <v>951</v>
      </c>
      <c r="P996" s="229">
        <v>2476</v>
      </c>
    </row>
    <row r="997" spans="15:16" x14ac:dyDescent="0.25">
      <c r="O997" s="193">
        <v>952</v>
      </c>
      <c r="P997" s="229">
        <v>1458</v>
      </c>
    </row>
    <row r="998" spans="15:16" x14ac:dyDescent="0.25">
      <c r="O998" s="193">
        <v>953</v>
      </c>
      <c r="P998" s="229">
        <v>3004</v>
      </c>
    </row>
    <row r="999" spans="15:16" x14ac:dyDescent="0.25">
      <c r="O999" s="193">
        <v>954</v>
      </c>
      <c r="P999" s="229">
        <v>1529</v>
      </c>
    </row>
    <row r="1000" spans="15:16" x14ac:dyDescent="0.25">
      <c r="O1000" s="193">
        <v>955</v>
      </c>
      <c r="P1000" s="229">
        <v>47060</v>
      </c>
    </row>
    <row r="1001" spans="15:16" x14ac:dyDescent="0.25">
      <c r="O1001" s="193">
        <v>956</v>
      </c>
      <c r="P1001" s="229">
        <v>1454</v>
      </c>
    </row>
    <row r="1002" spans="15:16" x14ac:dyDescent="0.25">
      <c r="O1002" s="193">
        <v>957</v>
      </c>
      <c r="P1002" s="229">
        <v>3026</v>
      </c>
    </row>
    <row r="1003" spans="15:16" x14ac:dyDescent="0.25">
      <c r="O1003" s="193">
        <v>958</v>
      </c>
      <c r="P1003" s="229">
        <v>1412</v>
      </c>
    </row>
    <row r="1004" spans="15:16" x14ac:dyDescent="0.25">
      <c r="O1004" s="193">
        <v>959</v>
      </c>
      <c r="P1004" s="229">
        <v>2260</v>
      </c>
    </row>
    <row r="1005" spans="15:16" x14ac:dyDescent="0.25">
      <c r="O1005" s="193">
        <v>960</v>
      </c>
      <c r="P1005" s="229">
        <v>129108</v>
      </c>
    </row>
    <row r="1006" spans="15:16" x14ac:dyDescent="0.25">
      <c r="O1006" s="193">
        <v>961</v>
      </c>
      <c r="P1006" s="229">
        <v>3085</v>
      </c>
    </row>
    <row r="1007" spans="15:16" x14ac:dyDescent="0.25">
      <c r="O1007" s="193">
        <v>962</v>
      </c>
      <c r="P1007" s="229">
        <v>1417</v>
      </c>
    </row>
    <row r="1008" spans="15:16" x14ac:dyDescent="0.25">
      <c r="O1008" s="193">
        <v>963</v>
      </c>
      <c r="P1008" s="229">
        <v>2161</v>
      </c>
    </row>
    <row r="1009" spans="15:16" x14ac:dyDescent="0.25">
      <c r="O1009" s="193">
        <v>964</v>
      </c>
      <c r="P1009" s="229">
        <v>122277</v>
      </c>
    </row>
    <row r="1010" spans="15:16" x14ac:dyDescent="0.25">
      <c r="O1010" s="193">
        <v>965</v>
      </c>
      <c r="P1010" s="229">
        <v>3442</v>
      </c>
    </row>
    <row r="1011" spans="15:16" x14ac:dyDescent="0.25">
      <c r="O1011" s="193">
        <v>966</v>
      </c>
      <c r="P1011" s="229">
        <v>1531</v>
      </c>
    </row>
    <row r="1012" spans="15:16" x14ac:dyDescent="0.25">
      <c r="O1012" s="193">
        <v>967</v>
      </c>
      <c r="P1012" s="229">
        <v>2115</v>
      </c>
    </row>
    <row r="1013" spans="15:16" x14ac:dyDescent="0.25">
      <c r="O1013" s="193">
        <v>968</v>
      </c>
      <c r="P1013" s="229">
        <v>188827</v>
      </c>
    </row>
    <row r="1014" spans="15:16" x14ac:dyDescent="0.25">
      <c r="O1014" s="193">
        <v>969</v>
      </c>
      <c r="P1014" s="229">
        <v>2911</v>
      </c>
    </row>
    <row r="1015" spans="15:16" x14ac:dyDescent="0.25">
      <c r="O1015" s="193">
        <v>970</v>
      </c>
      <c r="P1015" s="229">
        <v>16543</v>
      </c>
    </row>
    <row r="1016" spans="15:16" x14ac:dyDescent="0.25">
      <c r="O1016" s="193">
        <v>971</v>
      </c>
      <c r="P1016" s="229">
        <v>2052</v>
      </c>
    </row>
    <row r="1017" spans="15:16" x14ac:dyDescent="0.25">
      <c r="O1017" s="193">
        <v>972</v>
      </c>
      <c r="P1017" s="229">
        <v>1328</v>
      </c>
    </row>
    <row r="1018" spans="15:16" x14ac:dyDescent="0.25">
      <c r="O1018" s="193">
        <v>973</v>
      </c>
      <c r="P1018" s="229">
        <v>2827</v>
      </c>
    </row>
    <row r="1019" spans="15:16" x14ac:dyDescent="0.25">
      <c r="O1019" s="193">
        <v>974</v>
      </c>
      <c r="P1019" s="229">
        <v>1325</v>
      </c>
    </row>
    <row r="1020" spans="15:16" x14ac:dyDescent="0.25">
      <c r="O1020" s="193">
        <v>975</v>
      </c>
      <c r="P1020" s="229">
        <v>28796</v>
      </c>
    </row>
    <row r="1021" spans="15:16" x14ac:dyDescent="0.25">
      <c r="O1021" s="193">
        <v>976</v>
      </c>
      <c r="P1021" s="229">
        <v>1278</v>
      </c>
    </row>
    <row r="1022" spans="15:16" x14ac:dyDescent="0.25">
      <c r="O1022" s="193">
        <v>977</v>
      </c>
      <c r="P1022" s="229">
        <v>2822</v>
      </c>
    </row>
    <row r="1023" spans="15:16" x14ac:dyDescent="0.25">
      <c r="O1023" s="193">
        <v>978</v>
      </c>
      <c r="P1023" s="229">
        <v>1357</v>
      </c>
    </row>
    <row r="1024" spans="15:16" x14ac:dyDescent="0.25">
      <c r="O1024" s="193">
        <v>979</v>
      </c>
      <c r="P1024" s="229">
        <v>2072</v>
      </c>
    </row>
    <row r="1025" spans="15:16" x14ac:dyDescent="0.25">
      <c r="O1025" s="193">
        <v>980</v>
      </c>
      <c r="P1025" s="229">
        <v>7801</v>
      </c>
    </row>
    <row r="1026" spans="15:16" x14ac:dyDescent="0.25">
      <c r="O1026" s="193">
        <v>981</v>
      </c>
      <c r="P1026" s="229">
        <v>2720</v>
      </c>
    </row>
    <row r="1027" spans="15:16" x14ac:dyDescent="0.25">
      <c r="O1027" s="193">
        <v>982</v>
      </c>
      <c r="P1027" s="229">
        <v>1316</v>
      </c>
    </row>
    <row r="1028" spans="15:16" x14ac:dyDescent="0.25">
      <c r="O1028" s="193">
        <v>983</v>
      </c>
      <c r="P1028" s="229">
        <v>1974</v>
      </c>
    </row>
    <row r="1029" spans="15:16" x14ac:dyDescent="0.25">
      <c r="O1029" s="193">
        <v>984</v>
      </c>
      <c r="P1029" s="229">
        <v>7554</v>
      </c>
    </row>
    <row r="1030" spans="15:16" x14ac:dyDescent="0.25">
      <c r="O1030" s="193">
        <v>985</v>
      </c>
      <c r="P1030" s="229">
        <v>33615</v>
      </c>
    </row>
    <row r="1031" spans="15:16" x14ac:dyDescent="0.25">
      <c r="O1031" s="193">
        <v>986</v>
      </c>
      <c r="P1031" s="229">
        <v>1380</v>
      </c>
    </row>
    <row r="1032" spans="15:16" x14ac:dyDescent="0.25">
      <c r="O1032" s="193">
        <v>987</v>
      </c>
      <c r="P1032" s="229">
        <v>1881</v>
      </c>
    </row>
    <row r="1033" spans="15:16" x14ac:dyDescent="0.25">
      <c r="O1033" s="193">
        <v>988</v>
      </c>
      <c r="P1033" s="229">
        <v>1618</v>
      </c>
    </row>
    <row r="1034" spans="15:16" x14ac:dyDescent="0.25">
      <c r="O1034" s="193">
        <v>989</v>
      </c>
      <c r="P1034" s="229">
        <v>2575</v>
      </c>
    </row>
    <row r="1035" spans="15:16" x14ac:dyDescent="0.25">
      <c r="O1035" s="193">
        <v>990</v>
      </c>
      <c r="P1035" s="229">
        <v>333609</v>
      </c>
    </row>
    <row r="1036" spans="15:16" x14ac:dyDescent="0.25">
      <c r="O1036" s="193">
        <v>991</v>
      </c>
      <c r="P1036" s="229">
        <v>2114</v>
      </c>
    </row>
    <row r="1037" spans="15:16" x14ac:dyDescent="0.25">
      <c r="O1037" s="193">
        <v>992</v>
      </c>
      <c r="P1037" s="229">
        <v>1255</v>
      </c>
    </row>
    <row r="1038" spans="15:16" x14ac:dyDescent="0.25">
      <c r="O1038" s="193">
        <v>993</v>
      </c>
      <c r="P1038" s="229">
        <v>2720</v>
      </c>
    </row>
    <row r="1039" spans="15:16" x14ac:dyDescent="0.25">
      <c r="O1039" s="193">
        <v>994</v>
      </c>
      <c r="P1039" s="229">
        <v>1295</v>
      </c>
    </row>
    <row r="1040" spans="15:16" x14ac:dyDescent="0.25">
      <c r="O1040" s="193">
        <v>995</v>
      </c>
      <c r="P1040" s="229">
        <v>4713</v>
      </c>
    </row>
    <row r="1041" spans="15:16" x14ac:dyDescent="0.25">
      <c r="O1041" s="193">
        <v>996</v>
      </c>
      <c r="P1041" s="229">
        <v>33571</v>
      </c>
    </row>
    <row r="1042" spans="15:16" x14ac:dyDescent="0.25">
      <c r="O1042" s="193">
        <v>997</v>
      </c>
      <c r="P1042" s="229">
        <v>2689</v>
      </c>
    </row>
    <row r="1043" spans="15:16" x14ac:dyDescent="0.25">
      <c r="O1043" s="193">
        <v>998</v>
      </c>
      <c r="P1043" s="229">
        <v>1298</v>
      </c>
    </row>
    <row r="1044" spans="15:16" x14ac:dyDescent="0.25">
      <c r="O1044" s="193">
        <v>999</v>
      </c>
      <c r="P1044" s="229">
        <v>1796</v>
      </c>
    </row>
    <row r="1045" spans="15:16" x14ac:dyDescent="0.25">
      <c r="O1045" s="193">
        <v>1000</v>
      </c>
      <c r="P1045" s="229">
        <v>2845251</v>
      </c>
    </row>
    <row r="1046" spans="15:16" x14ac:dyDescent="0.25">
      <c r="O1046" s="193">
        <v>1001</v>
      </c>
      <c r="P1046" s="229">
        <v>3163</v>
      </c>
    </row>
    <row r="1047" spans="15:16" x14ac:dyDescent="0.25">
      <c r="O1047" s="193">
        <v>1002</v>
      </c>
      <c r="P1047" s="229">
        <v>1244</v>
      </c>
    </row>
    <row r="1048" spans="15:16" x14ac:dyDescent="0.25">
      <c r="O1048" s="193">
        <v>1003</v>
      </c>
      <c r="P1048" s="229">
        <v>1953</v>
      </c>
    </row>
    <row r="1049" spans="15:16" x14ac:dyDescent="0.25">
      <c r="O1049" s="193">
        <v>1004</v>
      </c>
      <c r="P1049" s="229">
        <v>102329</v>
      </c>
    </row>
    <row r="1050" spans="15:16" x14ac:dyDescent="0.25">
      <c r="O1050" s="193">
        <v>1005</v>
      </c>
      <c r="P1050" s="229">
        <v>42493</v>
      </c>
    </row>
    <row r="1051" spans="15:16" x14ac:dyDescent="0.25">
      <c r="O1051" s="193">
        <v>1006</v>
      </c>
      <c r="P1051" s="229">
        <v>1329</v>
      </c>
    </row>
    <row r="1052" spans="15:16" x14ac:dyDescent="0.25">
      <c r="O1052" s="193">
        <v>1007</v>
      </c>
      <c r="P1052" s="229">
        <v>1868</v>
      </c>
    </row>
    <row r="1053" spans="15:16" x14ac:dyDescent="0.25">
      <c r="O1053" s="193">
        <v>1008</v>
      </c>
      <c r="P1053" s="229">
        <v>101658</v>
      </c>
    </row>
    <row r="1054" spans="15:16" x14ac:dyDescent="0.25">
      <c r="O1054" s="193">
        <v>1009</v>
      </c>
      <c r="P1054" s="229">
        <v>17964</v>
      </c>
    </row>
    <row r="1055" spans="15:16" x14ac:dyDescent="0.25">
      <c r="O1055" s="193">
        <v>1010</v>
      </c>
      <c r="P1055" s="229">
        <v>30502</v>
      </c>
    </row>
    <row r="1056" spans="15:16" x14ac:dyDescent="0.25">
      <c r="O1056" s="193">
        <v>1011</v>
      </c>
      <c r="P1056" s="229">
        <v>1925</v>
      </c>
    </row>
    <row r="1057" spans="15:16" x14ac:dyDescent="0.25">
      <c r="O1057" s="193">
        <v>1012</v>
      </c>
      <c r="P1057" s="229">
        <v>1142</v>
      </c>
    </row>
    <row r="1058" spans="15:16" x14ac:dyDescent="0.25">
      <c r="O1058" s="193">
        <v>1013</v>
      </c>
      <c r="P1058" s="229">
        <v>2492</v>
      </c>
    </row>
    <row r="1059" spans="15:16" x14ac:dyDescent="0.25">
      <c r="O1059" s="193">
        <v>1014</v>
      </c>
      <c r="P1059" s="229">
        <v>1209</v>
      </c>
    </row>
    <row r="1060" spans="15:16" x14ac:dyDescent="0.25">
      <c r="O1060" s="193">
        <v>1015</v>
      </c>
      <c r="P1060" s="229">
        <v>36720</v>
      </c>
    </row>
    <row r="1061" spans="15:16" x14ac:dyDescent="0.25">
      <c r="O1061" s="193">
        <v>1016</v>
      </c>
      <c r="P1061" s="229">
        <v>17860</v>
      </c>
    </row>
    <row r="1062" spans="15:16" x14ac:dyDescent="0.25">
      <c r="O1062" s="193">
        <v>1017</v>
      </c>
      <c r="P1062" s="229">
        <v>15784</v>
      </c>
    </row>
    <row r="1063" spans="15:16" x14ac:dyDescent="0.25">
      <c r="O1063" s="193">
        <v>1018</v>
      </c>
      <c r="P1063" s="229">
        <v>1240</v>
      </c>
    </row>
    <row r="1064" spans="15:16" x14ac:dyDescent="0.25">
      <c r="O1064" s="193">
        <v>1019</v>
      </c>
      <c r="P1064" s="229">
        <v>1948</v>
      </c>
    </row>
    <row r="1065" spans="15:16" x14ac:dyDescent="0.25">
      <c r="O1065" s="193">
        <v>1020</v>
      </c>
      <c r="P1065" s="229">
        <v>152544</v>
      </c>
    </row>
    <row r="1066" spans="15:16" x14ac:dyDescent="0.25">
      <c r="O1066" s="193">
        <v>1021</v>
      </c>
      <c r="P1066" s="229">
        <v>2556</v>
      </c>
    </row>
    <row r="1067" spans="15:16" x14ac:dyDescent="0.25">
      <c r="O1067" s="193">
        <v>1022</v>
      </c>
      <c r="P1067" s="229">
        <v>1194</v>
      </c>
    </row>
    <row r="1068" spans="15:16" x14ac:dyDescent="0.25">
      <c r="O1068" s="193">
        <v>1023</v>
      </c>
      <c r="P1068" s="229">
        <v>1809</v>
      </c>
    </row>
    <row r="1069" spans="15:16" x14ac:dyDescent="0.25">
      <c r="O1069" s="193">
        <v>1024</v>
      </c>
      <c r="P1069" s="229">
        <v>1123</v>
      </c>
    </row>
    <row r="1070" spans="15:16" x14ac:dyDescent="0.25">
      <c r="O1070" s="193">
        <v>1025</v>
      </c>
      <c r="P1070" s="229">
        <v>23006</v>
      </c>
    </row>
    <row r="1071" spans="15:16" x14ac:dyDescent="0.25">
      <c r="O1071" s="193">
        <v>1026</v>
      </c>
      <c r="P1071" s="229">
        <v>1259</v>
      </c>
    </row>
    <row r="1072" spans="15:16" x14ac:dyDescent="0.25">
      <c r="O1072" s="193">
        <v>1027</v>
      </c>
      <c r="P1072" s="229">
        <v>1799</v>
      </c>
    </row>
    <row r="1073" spans="15:16" x14ac:dyDescent="0.25">
      <c r="O1073" s="193">
        <v>1028</v>
      </c>
      <c r="P1073" s="229">
        <v>17554</v>
      </c>
    </row>
    <row r="1074" spans="15:16" x14ac:dyDescent="0.25">
      <c r="O1074" s="193">
        <v>1029</v>
      </c>
      <c r="P1074" s="229">
        <v>2356</v>
      </c>
    </row>
    <row r="1075" spans="15:16" x14ac:dyDescent="0.25">
      <c r="O1075" s="193">
        <v>1030</v>
      </c>
      <c r="P1075" s="229">
        <v>2982</v>
      </c>
    </row>
    <row r="1076" spans="15:16" x14ac:dyDescent="0.25">
      <c r="O1076" s="193">
        <v>1031</v>
      </c>
      <c r="P1076" s="229">
        <v>1847</v>
      </c>
    </row>
    <row r="1077" spans="15:16" x14ac:dyDescent="0.25">
      <c r="O1077" s="193">
        <v>1032</v>
      </c>
      <c r="P1077" s="229">
        <v>2681</v>
      </c>
    </row>
    <row r="1078" spans="15:16" x14ac:dyDescent="0.25">
      <c r="O1078" s="193">
        <v>1033</v>
      </c>
      <c r="P1078" s="229">
        <v>4377</v>
      </c>
    </row>
    <row r="1079" spans="15:16" x14ac:dyDescent="0.25">
      <c r="O1079" s="193">
        <v>1034</v>
      </c>
      <c r="P1079" s="229">
        <v>1186</v>
      </c>
    </row>
    <row r="1080" spans="15:16" x14ac:dyDescent="0.25">
      <c r="O1080" s="193">
        <v>1035</v>
      </c>
      <c r="P1080" s="229">
        <v>32077</v>
      </c>
    </row>
    <row r="1081" spans="15:16" x14ac:dyDescent="0.25">
      <c r="O1081" s="193">
        <v>1036</v>
      </c>
      <c r="P1081" s="229">
        <v>1164</v>
      </c>
    </row>
    <row r="1082" spans="15:16" x14ac:dyDescent="0.25">
      <c r="O1082" s="193">
        <v>1037</v>
      </c>
      <c r="P1082" s="229">
        <v>2355</v>
      </c>
    </row>
    <row r="1083" spans="15:16" x14ac:dyDescent="0.25">
      <c r="O1083" s="193">
        <v>1038</v>
      </c>
      <c r="P1083" s="229">
        <v>1168</v>
      </c>
    </row>
    <row r="1084" spans="15:16" x14ac:dyDescent="0.25">
      <c r="O1084" s="193">
        <v>1039</v>
      </c>
      <c r="P1084" s="229">
        <v>1754</v>
      </c>
    </row>
    <row r="1085" spans="15:16" x14ac:dyDescent="0.25">
      <c r="O1085" s="193">
        <v>1040</v>
      </c>
      <c r="P1085" s="229">
        <v>7079</v>
      </c>
    </row>
    <row r="1086" spans="15:16" x14ac:dyDescent="0.25">
      <c r="O1086" s="193">
        <v>1041</v>
      </c>
      <c r="P1086" s="229">
        <v>2426</v>
      </c>
    </row>
    <row r="1087" spans="15:16" x14ac:dyDescent="0.25">
      <c r="O1087" s="193">
        <v>1042</v>
      </c>
      <c r="P1087" s="229">
        <v>1102</v>
      </c>
    </row>
    <row r="1088" spans="15:16" x14ac:dyDescent="0.25">
      <c r="O1088" s="193">
        <v>1043</v>
      </c>
      <c r="P1088" s="229">
        <v>1760</v>
      </c>
    </row>
    <row r="1089" spans="15:16" x14ac:dyDescent="0.25">
      <c r="O1089" s="193">
        <v>1044</v>
      </c>
      <c r="P1089" s="229">
        <v>3851</v>
      </c>
    </row>
    <row r="1090" spans="15:16" x14ac:dyDescent="0.25">
      <c r="O1090" s="193">
        <v>1045</v>
      </c>
      <c r="P1090" s="229">
        <v>4172</v>
      </c>
    </row>
    <row r="1091" spans="15:16" x14ac:dyDescent="0.25">
      <c r="O1091" s="193">
        <v>1046</v>
      </c>
      <c r="P1091" s="229">
        <v>1108</v>
      </c>
    </row>
    <row r="1092" spans="15:16" x14ac:dyDescent="0.25">
      <c r="O1092" s="193">
        <v>1047</v>
      </c>
      <c r="P1092" s="229">
        <v>1693</v>
      </c>
    </row>
    <row r="1093" spans="15:16" x14ac:dyDescent="0.25">
      <c r="O1093" s="193">
        <v>1048</v>
      </c>
      <c r="P1093" s="229">
        <v>2136</v>
      </c>
    </row>
    <row r="1094" spans="15:16" x14ac:dyDescent="0.25">
      <c r="O1094" s="193">
        <v>1049</v>
      </c>
      <c r="P1094" s="229">
        <v>3079</v>
      </c>
    </row>
    <row r="1095" spans="15:16" x14ac:dyDescent="0.25">
      <c r="O1095" s="193">
        <v>1050</v>
      </c>
      <c r="P1095" s="229">
        <v>7544</v>
      </c>
    </row>
    <row r="1096" spans="15:16" x14ac:dyDescent="0.25">
      <c r="O1096" s="193">
        <v>1051</v>
      </c>
      <c r="P1096" s="229">
        <v>1726</v>
      </c>
    </row>
    <row r="1097" spans="15:16" x14ac:dyDescent="0.25">
      <c r="O1097" s="193">
        <v>1052</v>
      </c>
      <c r="P1097" s="229">
        <v>5136</v>
      </c>
    </row>
    <row r="1098" spans="15:16" x14ac:dyDescent="0.25">
      <c r="O1098" s="193">
        <v>1053</v>
      </c>
      <c r="P1098" s="229">
        <v>2626</v>
      </c>
    </row>
    <row r="1099" spans="15:16" x14ac:dyDescent="0.25">
      <c r="O1099" s="193">
        <v>1054</v>
      </c>
      <c r="P1099" s="229">
        <v>1053</v>
      </c>
    </row>
    <row r="1100" spans="15:16" x14ac:dyDescent="0.25">
      <c r="O1100" s="193">
        <v>1055</v>
      </c>
      <c r="P1100" s="229">
        <v>18788</v>
      </c>
    </row>
    <row r="1101" spans="15:16" x14ac:dyDescent="0.25">
      <c r="O1101" s="193">
        <v>1056</v>
      </c>
      <c r="P1101" s="229">
        <v>1097</v>
      </c>
    </row>
    <row r="1102" spans="15:16" x14ac:dyDescent="0.25">
      <c r="O1102" s="193">
        <v>1057</v>
      </c>
      <c r="P1102" s="229">
        <v>2110</v>
      </c>
    </row>
    <row r="1103" spans="15:16" x14ac:dyDescent="0.25">
      <c r="O1103" s="193">
        <v>1058</v>
      </c>
      <c r="P1103" s="229">
        <v>1148</v>
      </c>
    </row>
    <row r="1104" spans="15:16" x14ac:dyDescent="0.25">
      <c r="O1104" s="193">
        <v>1059</v>
      </c>
      <c r="P1104" s="229">
        <v>1612</v>
      </c>
    </row>
    <row r="1105" spans="15:16" x14ac:dyDescent="0.25">
      <c r="O1105" s="193">
        <v>1060</v>
      </c>
      <c r="P1105" s="229">
        <v>21797</v>
      </c>
    </row>
    <row r="1106" spans="15:16" x14ac:dyDescent="0.25">
      <c r="O1106" s="193">
        <v>1061</v>
      </c>
      <c r="P1106" s="229">
        <v>2268</v>
      </c>
    </row>
    <row r="1107" spans="15:16" x14ac:dyDescent="0.25">
      <c r="O1107" s="193">
        <v>1062</v>
      </c>
      <c r="P1107" s="229">
        <v>1117</v>
      </c>
    </row>
    <row r="1108" spans="15:16" x14ac:dyDescent="0.25">
      <c r="O1108" s="193">
        <v>1063</v>
      </c>
      <c r="P1108" s="229">
        <v>1564</v>
      </c>
    </row>
    <row r="1109" spans="15:16" x14ac:dyDescent="0.25">
      <c r="O1109" s="193">
        <v>1064</v>
      </c>
      <c r="P1109" s="229">
        <v>1987</v>
      </c>
    </row>
    <row r="1110" spans="15:16" x14ac:dyDescent="0.25">
      <c r="O1110" s="193">
        <v>1065</v>
      </c>
      <c r="P1110" s="229">
        <v>4386</v>
      </c>
    </row>
    <row r="1111" spans="15:16" x14ac:dyDescent="0.25">
      <c r="O1111" s="193">
        <v>1066</v>
      </c>
      <c r="P1111" s="229">
        <v>1097</v>
      </c>
    </row>
    <row r="1112" spans="15:16" x14ac:dyDescent="0.25">
      <c r="O1112" s="193">
        <v>1067</v>
      </c>
      <c r="P1112" s="229">
        <v>1563</v>
      </c>
    </row>
    <row r="1113" spans="15:16" x14ac:dyDescent="0.25">
      <c r="O1113" s="193">
        <v>1068</v>
      </c>
      <c r="P1113" s="229">
        <v>31403</v>
      </c>
    </row>
    <row r="1114" spans="15:16" x14ac:dyDescent="0.25">
      <c r="O1114" s="193">
        <v>1069</v>
      </c>
      <c r="P1114" s="229">
        <v>2386</v>
      </c>
    </row>
    <row r="1115" spans="15:16" x14ac:dyDescent="0.25">
      <c r="O1115" s="193">
        <v>1070</v>
      </c>
      <c r="P1115" s="229">
        <v>1024</v>
      </c>
    </row>
    <row r="1116" spans="15:16" x14ac:dyDescent="0.25">
      <c r="O1116" s="193">
        <v>1071</v>
      </c>
      <c r="P1116" s="229">
        <v>1610</v>
      </c>
    </row>
    <row r="1117" spans="15:16" x14ac:dyDescent="0.25">
      <c r="O1117" s="193">
        <v>1072</v>
      </c>
      <c r="P1117" s="229">
        <v>1771</v>
      </c>
    </row>
    <row r="1118" spans="15:16" x14ac:dyDescent="0.25">
      <c r="O1118" s="193">
        <v>1073</v>
      </c>
      <c r="P1118" s="229">
        <v>2020</v>
      </c>
    </row>
    <row r="1119" spans="15:16" x14ac:dyDescent="0.25">
      <c r="O1119" s="193">
        <v>1074</v>
      </c>
      <c r="P1119" s="229">
        <v>1086</v>
      </c>
    </row>
    <row r="1120" spans="15:16" x14ac:dyDescent="0.25">
      <c r="O1120" s="193">
        <v>1075</v>
      </c>
      <c r="P1120" s="229">
        <v>95388</v>
      </c>
    </row>
    <row r="1121" spans="15:16" x14ac:dyDescent="0.25">
      <c r="O1121" s="193">
        <v>1076</v>
      </c>
      <c r="P1121" s="229">
        <v>1668</v>
      </c>
    </row>
    <row r="1122" spans="15:16" x14ac:dyDescent="0.25">
      <c r="O1122" s="193">
        <v>1077</v>
      </c>
      <c r="P1122" s="229">
        <v>2079</v>
      </c>
    </row>
    <row r="1123" spans="15:16" x14ac:dyDescent="0.25">
      <c r="O1123" s="193">
        <v>1078</v>
      </c>
      <c r="P1123" s="229">
        <v>967</v>
      </c>
    </row>
    <row r="1124" spans="15:16" x14ac:dyDescent="0.25">
      <c r="O1124" s="193">
        <v>1079</v>
      </c>
      <c r="P1124" s="229">
        <v>1509</v>
      </c>
    </row>
    <row r="1125" spans="15:16" x14ac:dyDescent="0.25">
      <c r="O1125" s="193">
        <v>1080</v>
      </c>
      <c r="P1125" s="229">
        <v>293070</v>
      </c>
    </row>
    <row r="1126" spans="15:16" x14ac:dyDescent="0.25">
      <c r="O1126" s="193">
        <v>1081</v>
      </c>
      <c r="P1126" s="229">
        <v>2109</v>
      </c>
    </row>
    <row r="1127" spans="15:16" x14ac:dyDescent="0.25">
      <c r="O1127" s="193">
        <v>1082</v>
      </c>
      <c r="P1127" s="229">
        <v>1044</v>
      </c>
    </row>
    <row r="1128" spans="15:16" x14ac:dyDescent="0.25">
      <c r="O1128" s="193">
        <v>1083</v>
      </c>
      <c r="P1128" s="229">
        <v>1547</v>
      </c>
    </row>
    <row r="1129" spans="15:16" x14ac:dyDescent="0.25">
      <c r="O1129" s="193">
        <v>1084</v>
      </c>
      <c r="P1129" s="229">
        <v>1039</v>
      </c>
    </row>
    <row r="1130" spans="15:16" x14ac:dyDescent="0.25">
      <c r="O1130" s="193">
        <v>1085</v>
      </c>
      <c r="P1130" s="229">
        <v>34135</v>
      </c>
    </row>
    <row r="1131" spans="15:16" x14ac:dyDescent="0.25">
      <c r="O1131" s="193">
        <v>1086</v>
      </c>
      <c r="P1131" s="229">
        <v>1013</v>
      </c>
    </row>
    <row r="1132" spans="15:16" x14ac:dyDescent="0.25">
      <c r="O1132" s="193">
        <v>1087</v>
      </c>
      <c r="P1132" s="229">
        <v>1528</v>
      </c>
    </row>
    <row r="1133" spans="15:16" x14ac:dyDescent="0.25">
      <c r="O1133" s="193">
        <v>1088</v>
      </c>
      <c r="P1133" s="229">
        <v>1259</v>
      </c>
    </row>
    <row r="1134" spans="15:16" x14ac:dyDescent="0.25">
      <c r="O1134" s="193">
        <v>1089</v>
      </c>
      <c r="P1134" s="229">
        <v>2097</v>
      </c>
    </row>
    <row r="1135" spans="15:16" x14ac:dyDescent="0.25">
      <c r="O1135" s="193">
        <v>1090</v>
      </c>
      <c r="P1135" s="229">
        <v>4071</v>
      </c>
    </row>
    <row r="1136" spans="15:16" x14ac:dyDescent="0.25">
      <c r="O1136" s="193">
        <v>1091</v>
      </c>
      <c r="P1136" s="229">
        <v>1415</v>
      </c>
    </row>
    <row r="1137" spans="15:16" x14ac:dyDescent="0.25">
      <c r="O1137" s="193">
        <v>1092</v>
      </c>
      <c r="P1137" s="229">
        <v>1359</v>
      </c>
    </row>
    <row r="1138" spans="15:16" x14ac:dyDescent="0.25">
      <c r="O1138" s="193">
        <v>1093</v>
      </c>
      <c r="P1138" s="229">
        <v>1950</v>
      </c>
    </row>
    <row r="1139" spans="15:16" x14ac:dyDescent="0.25">
      <c r="O1139" s="193">
        <v>1094</v>
      </c>
      <c r="P1139" s="229">
        <v>972</v>
      </c>
    </row>
    <row r="1140" spans="15:16" x14ac:dyDescent="0.25">
      <c r="O1140" s="193">
        <v>1095</v>
      </c>
      <c r="P1140" s="229">
        <v>8149</v>
      </c>
    </row>
    <row r="1141" spans="15:16" x14ac:dyDescent="0.25">
      <c r="O1141" s="193">
        <v>1096</v>
      </c>
      <c r="P1141" s="229">
        <v>1172</v>
      </c>
    </row>
    <row r="1142" spans="15:16" x14ac:dyDescent="0.25">
      <c r="O1142" s="193">
        <v>1097</v>
      </c>
      <c r="P1142" s="229">
        <v>1907</v>
      </c>
    </row>
    <row r="1143" spans="15:16" x14ac:dyDescent="0.25">
      <c r="O1143" s="193">
        <v>1098</v>
      </c>
      <c r="P1143" s="229">
        <v>1010</v>
      </c>
    </row>
    <row r="1144" spans="15:16" x14ac:dyDescent="0.25">
      <c r="O1144" s="193">
        <v>1099</v>
      </c>
      <c r="P1144" s="229">
        <v>1509</v>
      </c>
    </row>
    <row r="1145" spans="15:16" x14ac:dyDescent="0.25">
      <c r="O1145" s="193">
        <v>1100</v>
      </c>
      <c r="P1145" s="229">
        <v>176338</v>
      </c>
    </row>
    <row r="1146" spans="15:16" x14ac:dyDescent="0.25">
      <c r="O1146" s="193">
        <v>1101</v>
      </c>
      <c r="P1146" s="229">
        <v>2014</v>
      </c>
    </row>
    <row r="1147" spans="15:16" x14ac:dyDescent="0.25">
      <c r="O1147" s="193">
        <v>1102</v>
      </c>
      <c r="P1147" s="229">
        <v>946</v>
      </c>
    </row>
    <row r="1148" spans="15:16" x14ac:dyDescent="0.25">
      <c r="O1148" s="193">
        <v>1103</v>
      </c>
      <c r="P1148" s="229">
        <v>1410</v>
      </c>
    </row>
    <row r="1149" spans="15:16" x14ac:dyDescent="0.25">
      <c r="O1149" s="193">
        <v>1104</v>
      </c>
      <c r="P1149" s="229">
        <v>983</v>
      </c>
    </row>
    <row r="1150" spans="15:16" x14ac:dyDescent="0.25">
      <c r="O1150" s="193">
        <v>1105</v>
      </c>
      <c r="P1150" s="229">
        <v>10090</v>
      </c>
    </row>
    <row r="1151" spans="15:16" x14ac:dyDescent="0.25">
      <c r="O1151" s="193">
        <v>1106</v>
      </c>
      <c r="P1151" s="229">
        <v>931</v>
      </c>
    </row>
    <row r="1152" spans="15:16" x14ac:dyDescent="0.25">
      <c r="O1152" s="193">
        <v>1107</v>
      </c>
      <c r="P1152" s="229">
        <v>1374</v>
      </c>
    </row>
    <row r="1153" spans="15:16" x14ac:dyDescent="0.25">
      <c r="O1153" s="193">
        <v>1108</v>
      </c>
      <c r="P1153" s="229">
        <v>44213</v>
      </c>
    </row>
    <row r="1154" spans="15:16" x14ac:dyDescent="0.25">
      <c r="O1154" s="193">
        <v>1109</v>
      </c>
      <c r="P1154" s="229">
        <v>1856</v>
      </c>
    </row>
    <row r="1155" spans="15:16" x14ac:dyDescent="0.25">
      <c r="O1155" s="193">
        <v>1110</v>
      </c>
      <c r="P1155" s="229">
        <v>25734</v>
      </c>
    </row>
    <row r="1156" spans="15:16" x14ac:dyDescent="0.25">
      <c r="O1156" s="193">
        <v>1111</v>
      </c>
      <c r="P1156" s="229">
        <v>1371</v>
      </c>
    </row>
    <row r="1157" spans="15:16" x14ac:dyDescent="0.25">
      <c r="O1157" s="193">
        <v>1112</v>
      </c>
      <c r="P1157" s="229">
        <v>894</v>
      </c>
    </row>
    <row r="1158" spans="15:16" x14ac:dyDescent="0.25">
      <c r="O1158" s="193">
        <v>1113</v>
      </c>
      <c r="P1158" s="229">
        <v>1770</v>
      </c>
    </row>
    <row r="1159" spans="15:16" x14ac:dyDescent="0.25">
      <c r="O1159" s="193">
        <v>1114</v>
      </c>
      <c r="P1159" s="229">
        <v>933</v>
      </c>
    </row>
    <row r="1160" spans="15:16" x14ac:dyDescent="0.25">
      <c r="O1160" s="193">
        <v>1115</v>
      </c>
      <c r="P1160" s="229">
        <v>2679</v>
      </c>
    </row>
    <row r="1161" spans="15:16" x14ac:dyDescent="0.25">
      <c r="O1161" s="193">
        <v>1116</v>
      </c>
      <c r="P1161" s="229">
        <v>962</v>
      </c>
    </row>
    <row r="1162" spans="15:16" x14ac:dyDescent="0.25">
      <c r="O1162" s="193">
        <v>1117</v>
      </c>
      <c r="P1162" s="229">
        <v>1762</v>
      </c>
    </row>
    <row r="1163" spans="15:16" x14ac:dyDescent="0.25">
      <c r="O1163" s="193">
        <v>1118</v>
      </c>
      <c r="P1163" s="229">
        <v>951</v>
      </c>
    </row>
    <row r="1164" spans="15:16" x14ac:dyDescent="0.25">
      <c r="O1164" s="193">
        <v>1119</v>
      </c>
      <c r="P1164" s="229">
        <v>1310</v>
      </c>
    </row>
    <row r="1165" spans="15:16" x14ac:dyDescent="0.25">
      <c r="O1165" s="193">
        <v>1120</v>
      </c>
      <c r="P1165" s="229">
        <v>64269</v>
      </c>
    </row>
    <row r="1166" spans="15:16" x14ac:dyDescent="0.25">
      <c r="O1166" s="193">
        <v>1121</v>
      </c>
      <c r="P1166" s="229">
        <v>1856</v>
      </c>
    </row>
    <row r="1167" spans="15:16" x14ac:dyDescent="0.25">
      <c r="O1167" s="193">
        <v>1122</v>
      </c>
      <c r="P1167" s="229">
        <v>864</v>
      </c>
    </row>
    <row r="1168" spans="15:16" x14ac:dyDescent="0.25">
      <c r="O1168" s="193">
        <v>1123</v>
      </c>
      <c r="P1168" s="229">
        <v>1383</v>
      </c>
    </row>
    <row r="1169" spans="15:16" x14ac:dyDescent="0.25">
      <c r="O1169" s="193">
        <v>1124</v>
      </c>
      <c r="P1169" s="229">
        <v>938</v>
      </c>
    </row>
    <row r="1170" spans="15:16" x14ac:dyDescent="0.25">
      <c r="O1170" s="193">
        <v>1125</v>
      </c>
      <c r="P1170" s="229">
        <v>1963</v>
      </c>
    </row>
    <row r="1171" spans="15:16" x14ac:dyDescent="0.25">
      <c r="O1171" s="193">
        <v>1126</v>
      </c>
      <c r="P1171" s="229">
        <v>910</v>
      </c>
    </row>
    <row r="1172" spans="15:16" x14ac:dyDescent="0.25">
      <c r="O1172" s="193">
        <v>1127</v>
      </c>
      <c r="P1172" s="229">
        <v>1314</v>
      </c>
    </row>
    <row r="1173" spans="15:16" x14ac:dyDescent="0.25">
      <c r="O1173" s="193">
        <v>1128</v>
      </c>
      <c r="P1173" s="229">
        <v>1010</v>
      </c>
    </row>
    <row r="1174" spans="15:16" x14ac:dyDescent="0.25">
      <c r="O1174" s="193">
        <v>1129</v>
      </c>
      <c r="P1174" s="229">
        <v>1767</v>
      </c>
    </row>
    <row r="1175" spans="15:16" x14ac:dyDescent="0.25">
      <c r="O1175" s="193">
        <v>1130</v>
      </c>
      <c r="P1175" s="229">
        <v>2341</v>
      </c>
    </row>
    <row r="1176" spans="15:16" x14ac:dyDescent="0.25">
      <c r="O1176" s="193">
        <v>1131</v>
      </c>
      <c r="P1176" s="229">
        <v>1372</v>
      </c>
    </row>
    <row r="1177" spans="15:16" x14ac:dyDescent="0.25">
      <c r="O1177" s="193">
        <v>1132</v>
      </c>
      <c r="P1177" s="229">
        <v>879</v>
      </c>
    </row>
    <row r="1178" spans="15:16" x14ac:dyDescent="0.25">
      <c r="O1178" s="193">
        <v>1133</v>
      </c>
      <c r="P1178" s="229">
        <v>1881</v>
      </c>
    </row>
    <row r="1179" spans="15:16" x14ac:dyDescent="0.25">
      <c r="O1179" s="193">
        <v>1134</v>
      </c>
      <c r="P1179" s="229">
        <v>833</v>
      </c>
    </row>
    <row r="1180" spans="15:16" x14ac:dyDescent="0.25">
      <c r="O1180" s="193">
        <v>1135</v>
      </c>
      <c r="P1180" s="229">
        <v>11169</v>
      </c>
    </row>
    <row r="1181" spans="15:16" x14ac:dyDescent="0.25">
      <c r="O1181" s="193">
        <v>1136</v>
      </c>
      <c r="P1181" s="229">
        <v>889</v>
      </c>
    </row>
    <row r="1182" spans="15:16" x14ac:dyDescent="0.25">
      <c r="O1182" s="193">
        <v>1137</v>
      </c>
      <c r="P1182" s="229">
        <v>1836</v>
      </c>
    </row>
    <row r="1183" spans="15:16" x14ac:dyDescent="0.25">
      <c r="O1183" s="193">
        <v>1138</v>
      </c>
      <c r="P1183" s="229">
        <v>836</v>
      </c>
    </row>
    <row r="1184" spans="15:16" x14ac:dyDescent="0.25">
      <c r="O1184" s="193">
        <v>1139</v>
      </c>
      <c r="P1184" s="229">
        <v>1199</v>
      </c>
    </row>
    <row r="1185" spans="15:16" x14ac:dyDescent="0.25">
      <c r="O1185" s="193">
        <v>1140</v>
      </c>
      <c r="P1185" s="229">
        <v>185881</v>
      </c>
    </row>
    <row r="1186" spans="15:16" x14ac:dyDescent="0.25">
      <c r="O1186" s="193">
        <v>1141</v>
      </c>
      <c r="P1186" s="229">
        <v>1630</v>
      </c>
    </row>
    <row r="1187" spans="15:16" x14ac:dyDescent="0.25">
      <c r="O1187" s="193">
        <v>1142</v>
      </c>
      <c r="P1187" s="229">
        <v>849</v>
      </c>
    </row>
    <row r="1188" spans="15:16" x14ac:dyDescent="0.25">
      <c r="O1188" s="193">
        <v>1143</v>
      </c>
      <c r="P1188" s="229">
        <v>1255</v>
      </c>
    </row>
    <row r="1189" spans="15:16" x14ac:dyDescent="0.25">
      <c r="O1189" s="193">
        <v>1144</v>
      </c>
      <c r="P1189" s="229">
        <v>13227</v>
      </c>
    </row>
    <row r="1190" spans="15:16" x14ac:dyDescent="0.25">
      <c r="O1190" s="193">
        <v>1145</v>
      </c>
      <c r="P1190" s="229">
        <v>2796</v>
      </c>
    </row>
    <row r="1191" spans="15:16" x14ac:dyDescent="0.25">
      <c r="O1191" s="193">
        <v>1146</v>
      </c>
      <c r="P1191" s="229">
        <v>882</v>
      </c>
    </row>
    <row r="1192" spans="15:16" x14ac:dyDescent="0.25">
      <c r="O1192" s="193">
        <v>1147</v>
      </c>
      <c r="P1192" s="229">
        <v>1212</v>
      </c>
    </row>
    <row r="1193" spans="15:16" x14ac:dyDescent="0.25">
      <c r="O1193" s="193">
        <v>1148</v>
      </c>
      <c r="P1193" s="229">
        <v>72624</v>
      </c>
    </row>
    <row r="1194" spans="15:16" x14ac:dyDescent="0.25">
      <c r="O1194" s="193">
        <v>1149</v>
      </c>
      <c r="P1194" s="229">
        <v>1548</v>
      </c>
    </row>
    <row r="1195" spans="15:16" x14ac:dyDescent="0.25">
      <c r="O1195" s="193">
        <v>1150</v>
      </c>
      <c r="P1195" s="229">
        <v>5530</v>
      </c>
    </row>
    <row r="1196" spans="15:16" x14ac:dyDescent="0.25">
      <c r="O1196" s="193">
        <v>1151</v>
      </c>
      <c r="P1196" s="229">
        <v>1246</v>
      </c>
    </row>
    <row r="1197" spans="15:16" x14ac:dyDescent="0.25">
      <c r="O1197" s="193">
        <v>1152</v>
      </c>
      <c r="P1197" s="229">
        <v>793</v>
      </c>
    </row>
    <row r="1198" spans="15:16" x14ac:dyDescent="0.25">
      <c r="O1198" s="193">
        <v>1153</v>
      </c>
      <c r="P1198" s="229">
        <v>1584</v>
      </c>
    </row>
    <row r="1199" spans="15:16" x14ac:dyDescent="0.25">
      <c r="O1199" s="193">
        <v>1154</v>
      </c>
      <c r="P1199" s="229">
        <v>789</v>
      </c>
    </row>
    <row r="1200" spans="15:16" x14ac:dyDescent="0.25">
      <c r="O1200" s="193">
        <v>1155</v>
      </c>
      <c r="P1200" s="229">
        <v>1111</v>
      </c>
    </row>
    <row r="1201" spans="15:16" x14ac:dyDescent="0.25">
      <c r="O1201" s="193">
        <v>1156</v>
      </c>
      <c r="P1201" s="229">
        <v>811</v>
      </c>
    </row>
    <row r="1202" spans="15:16" x14ac:dyDescent="0.25">
      <c r="O1202" s="193">
        <v>1157</v>
      </c>
      <c r="P1202" s="229">
        <v>1486</v>
      </c>
    </row>
    <row r="1203" spans="15:16" x14ac:dyDescent="0.25">
      <c r="O1203" s="193">
        <v>1158</v>
      </c>
      <c r="P1203" s="229">
        <v>805</v>
      </c>
    </row>
    <row r="1204" spans="15:16" x14ac:dyDescent="0.25">
      <c r="O1204" s="193">
        <v>1159</v>
      </c>
      <c r="P1204" s="229">
        <v>1154</v>
      </c>
    </row>
    <row r="1205" spans="15:16" x14ac:dyDescent="0.25">
      <c r="O1205" s="193">
        <v>1160</v>
      </c>
      <c r="P1205" s="229">
        <v>26543</v>
      </c>
    </row>
    <row r="1206" spans="15:16" x14ac:dyDescent="0.25">
      <c r="O1206" s="193">
        <v>1161</v>
      </c>
      <c r="P1206" s="229">
        <v>1589</v>
      </c>
    </row>
    <row r="1207" spans="15:16" x14ac:dyDescent="0.25">
      <c r="O1207" s="193">
        <v>1162</v>
      </c>
      <c r="P1207" s="229">
        <v>778</v>
      </c>
    </row>
    <row r="1208" spans="15:16" x14ac:dyDescent="0.25">
      <c r="O1208" s="193">
        <v>1163</v>
      </c>
      <c r="P1208" s="229">
        <v>1138</v>
      </c>
    </row>
    <row r="1209" spans="15:16" x14ac:dyDescent="0.25">
      <c r="O1209" s="193">
        <v>1164</v>
      </c>
      <c r="P1209" s="229">
        <v>43954</v>
      </c>
    </row>
    <row r="1210" spans="15:16" x14ac:dyDescent="0.25">
      <c r="O1210" s="193">
        <v>1165</v>
      </c>
      <c r="P1210" s="229">
        <v>9522</v>
      </c>
    </row>
    <row r="1211" spans="15:16" x14ac:dyDescent="0.25">
      <c r="O1211" s="193">
        <v>1166</v>
      </c>
      <c r="P1211" s="229">
        <v>807</v>
      </c>
    </row>
    <row r="1212" spans="15:16" x14ac:dyDescent="0.25">
      <c r="O1212" s="193">
        <v>1167</v>
      </c>
      <c r="P1212" s="229">
        <v>1187</v>
      </c>
    </row>
    <row r="1213" spans="15:16" x14ac:dyDescent="0.25">
      <c r="O1213" s="193">
        <v>1168</v>
      </c>
      <c r="P1213" s="229">
        <v>842</v>
      </c>
    </row>
    <row r="1214" spans="15:16" x14ac:dyDescent="0.25">
      <c r="O1214" s="193">
        <v>1169</v>
      </c>
      <c r="P1214" s="229">
        <v>1493</v>
      </c>
    </row>
    <row r="1215" spans="15:16" x14ac:dyDescent="0.25">
      <c r="O1215" s="193">
        <v>1170</v>
      </c>
      <c r="P1215" s="229">
        <v>22850</v>
      </c>
    </row>
    <row r="1216" spans="15:16" x14ac:dyDescent="0.25">
      <c r="O1216" s="193">
        <v>1171</v>
      </c>
      <c r="P1216" s="229">
        <v>1141</v>
      </c>
    </row>
    <row r="1217" spans="15:16" x14ac:dyDescent="0.25">
      <c r="O1217" s="193">
        <v>1172</v>
      </c>
      <c r="P1217" s="229">
        <v>816</v>
      </c>
    </row>
    <row r="1218" spans="15:16" x14ac:dyDescent="0.25">
      <c r="O1218" s="193">
        <v>1173</v>
      </c>
      <c r="P1218" s="229">
        <v>1465</v>
      </c>
    </row>
    <row r="1219" spans="15:16" x14ac:dyDescent="0.25">
      <c r="O1219" s="193">
        <v>1174</v>
      </c>
      <c r="P1219" s="229">
        <v>785</v>
      </c>
    </row>
    <row r="1220" spans="15:16" x14ac:dyDescent="0.25">
      <c r="O1220" s="193">
        <v>1175</v>
      </c>
      <c r="P1220" s="229">
        <v>1088</v>
      </c>
    </row>
    <row r="1221" spans="15:16" x14ac:dyDescent="0.25">
      <c r="O1221" s="193">
        <v>1176</v>
      </c>
      <c r="P1221" s="229">
        <v>751</v>
      </c>
    </row>
    <row r="1222" spans="15:16" x14ac:dyDescent="0.25">
      <c r="O1222" s="193">
        <v>1177</v>
      </c>
      <c r="P1222" s="229">
        <v>1449</v>
      </c>
    </row>
    <row r="1223" spans="15:16" x14ac:dyDescent="0.25">
      <c r="O1223" s="193">
        <v>1178</v>
      </c>
      <c r="P1223" s="229">
        <v>786</v>
      </c>
    </row>
    <row r="1224" spans="15:16" x14ac:dyDescent="0.25">
      <c r="O1224" s="193">
        <v>1179</v>
      </c>
      <c r="P1224" s="229">
        <v>1111</v>
      </c>
    </row>
    <row r="1225" spans="15:16" x14ac:dyDescent="0.25">
      <c r="O1225" s="193">
        <v>1180</v>
      </c>
      <c r="P1225" s="229">
        <v>1422</v>
      </c>
    </row>
    <row r="1226" spans="15:16" x14ac:dyDescent="0.25">
      <c r="O1226" s="193">
        <v>1181</v>
      </c>
      <c r="P1226" s="229">
        <v>1434</v>
      </c>
    </row>
    <row r="1227" spans="15:16" x14ac:dyDescent="0.25">
      <c r="O1227" s="193">
        <v>1182</v>
      </c>
      <c r="P1227" s="229">
        <v>771</v>
      </c>
    </row>
    <row r="1228" spans="15:16" x14ac:dyDescent="0.25">
      <c r="O1228" s="193">
        <v>1183</v>
      </c>
      <c r="P1228" s="229">
        <v>1066</v>
      </c>
    </row>
    <row r="1229" spans="15:16" x14ac:dyDescent="0.25">
      <c r="O1229" s="193">
        <v>1184</v>
      </c>
      <c r="P1229" s="229">
        <v>698</v>
      </c>
    </row>
    <row r="1230" spans="15:16" x14ac:dyDescent="0.25">
      <c r="O1230" s="193">
        <v>1185</v>
      </c>
      <c r="P1230" s="229">
        <v>1840</v>
      </c>
    </row>
    <row r="1231" spans="15:16" x14ac:dyDescent="0.25">
      <c r="O1231" s="193">
        <v>1186</v>
      </c>
      <c r="P1231" s="229">
        <v>745</v>
      </c>
    </row>
    <row r="1232" spans="15:16" x14ac:dyDescent="0.25">
      <c r="O1232" s="193">
        <v>1187</v>
      </c>
      <c r="P1232" s="229">
        <v>1035</v>
      </c>
    </row>
    <row r="1233" spans="15:16" x14ac:dyDescent="0.25">
      <c r="O1233" s="193">
        <v>1188</v>
      </c>
      <c r="P1233" s="229">
        <v>29578</v>
      </c>
    </row>
    <row r="1234" spans="15:16" x14ac:dyDescent="0.25">
      <c r="O1234" s="193">
        <v>1189</v>
      </c>
      <c r="P1234" s="229">
        <v>1403</v>
      </c>
    </row>
    <row r="1235" spans="15:16" x14ac:dyDescent="0.25">
      <c r="O1235" s="193">
        <v>1190</v>
      </c>
      <c r="P1235" s="229">
        <v>720</v>
      </c>
    </row>
    <row r="1236" spans="15:16" x14ac:dyDescent="0.25">
      <c r="O1236" s="193">
        <v>1191</v>
      </c>
      <c r="P1236" s="229">
        <v>1098</v>
      </c>
    </row>
    <row r="1237" spans="15:16" x14ac:dyDescent="0.25">
      <c r="O1237" s="193">
        <v>1192</v>
      </c>
      <c r="P1237" s="229">
        <v>675</v>
      </c>
    </row>
    <row r="1238" spans="15:16" x14ac:dyDescent="0.25">
      <c r="O1238" s="193">
        <v>1193</v>
      </c>
      <c r="P1238" s="229">
        <v>1412</v>
      </c>
    </row>
    <row r="1239" spans="15:16" x14ac:dyDescent="0.25">
      <c r="O1239" s="193">
        <v>1194</v>
      </c>
      <c r="P1239" s="229">
        <v>734</v>
      </c>
    </row>
    <row r="1240" spans="15:16" x14ac:dyDescent="0.25">
      <c r="O1240" s="193">
        <v>1195</v>
      </c>
      <c r="P1240" s="229">
        <v>18303</v>
      </c>
    </row>
    <row r="1241" spans="15:16" x14ac:dyDescent="0.25">
      <c r="O1241" s="193">
        <v>1196</v>
      </c>
      <c r="P1241" s="229">
        <v>705</v>
      </c>
    </row>
    <row r="1242" spans="15:16" x14ac:dyDescent="0.25">
      <c r="O1242" s="193">
        <v>1197</v>
      </c>
      <c r="P1242" s="229">
        <v>1337</v>
      </c>
    </row>
    <row r="1243" spans="15:16" x14ac:dyDescent="0.25">
      <c r="O1243" s="193">
        <v>1198</v>
      </c>
      <c r="P1243" s="229">
        <v>704</v>
      </c>
    </row>
    <row r="1244" spans="15:16" x14ac:dyDescent="0.25">
      <c r="O1244" s="193">
        <v>1199</v>
      </c>
      <c r="P1244" s="229">
        <v>979</v>
      </c>
    </row>
    <row r="1245" spans="15:16" x14ac:dyDescent="0.25">
      <c r="O1245" s="193">
        <v>1200</v>
      </c>
      <c r="P1245" s="229">
        <v>61460</v>
      </c>
    </row>
    <row r="1246" spans="15:16" x14ac:dyDescent="0.25">
      <c r="O1246" s="193">
        <v>1201</v>
      </c>
      <c r="P1246" s="229">
        <v>1504</v>
      </c>
    </row>
    <row r="1247" spans="15:16" x14ac:dyDescent="0.25">
      <c r="O1247" s="193">
        <v>1202</v>
      </c>
      <c r="P1247" s="229">
        <v>692</v>
      </c>
    </row>
    <row r="1248" spans="15:16" x14ac:dyDescent="0.25">
      <c r="O1248" s="193">
        <v>1203</v>
      </c>
      <c r="P1248" s="229">
        <v>1018</v>
      </c>
    </row>
    <row r="1249" spans="15:16" x14ac:dyDescent="0.25">
      <c r="O1249" s="193">
        <v>1204</v>
      </c>
      <c r="P1249" s="229">
        <v>43863</v>
      </c>
    </row>
    <row r="1250" spans="15:16" x14ac:dyDescent="0.25">
      <c r="O1250" s="193">
        <v>1205</v>
      </c>
      <c r="P1250" s="229">
        <v>1350</v>
      </c>
    </row>
    <row r="1251" spans="15:16" x14ac:dyDescent="0.25">
      <c r="O1251" s="193">
        <v>1206</v>
      </c>
      <c r="P1251" s="229">
        <v>667</v>
      </c>
    </row>
    <row r="1252" spans="15:16" x14ac:dyDescent="0.25">
      <c r="O1252" s="193">
        <v>1207</v>
      </c>
      <c r="P1252" s="229">
        <v>985</v>
      </c>
    </row>
    <row r="1253" spans="15:16" x14ac:dyDescent="0.25">
      <c r="O1253" s="193">
        <v>1208</v>
      </c>
      <c r="P1253" s="229">
        <v>87106</v>
      </c>
    </row>
    <row r="1254" spans="15:16" x14ac:dyDescent="0.25">
      <c r="O1254" s="193">
        <v>1209</v>
      </c>
      <c r="P1254" s="229">
        <v>1307</v>
      </c>
    </row>
    <row r="1255" spans="15:16" x14ac:dyDescent="0.25">
      <c r="O1255" s="193">
        <v>1210</v>
      </c>
      <c r="P1255" s="229">
        <v>847</v>
      </c>
    </row>
    <row r="1256" spans="15:16" x14ac:dyDescent="0.25">
      <c r="O1256" s="193">
        <v>1211</v>
      </c>
      <c r="P1256" s="229">
        <v>983</v>
      </c>
    </row>
    <row r="1257" spans="15:16" x14ac:dyDescent="0.25">
      <c r="O1257" s="193">
        <v>1212</v>
      </c>
      <c r="P1257" s="229">
        <v>615</v>
      </c>
    </row>
    <row r="1258" spans="15:16" x14ac:dyDescent="0.25">
      <c r="O1258" s="193">
        <v>1213</v>
      </c>
      <c r="P1258" s="229">
        <v>1291</v>
      </c>
    </row>
    <row r="1259" spans="15:16" x14ac:dyDescent="0.25">
      <c r="O1259" s="193">
        <v>1214</v>
      </c>
      <c r="P1259" s="229">
        <v>696</v>
      </c>
    </row>
    <row r="1260" spans="15:16" x14ac:dyDescent="0.25">
      <c r="O1260" s="193">
        <v>1215</v>
      </c>
      <c r="P1260" s="229">
        <v>6597</v>
      </c>
    </row>
    <row r="1261" spans="15:16" x14ac:dyDescent="0.25">
      <c r="O1261" s="193">
        <v>1216</v>
      </c>
      <c r="P1261" s="229">
        <v>650</v>
      </c>
    </row>
    <row r="1262" spans="15:16" x14ac:dyDescent="0.25">
      <c r="O1262" s="193">
        <v>1217</v>
      </c>
      <c r="P1262" s="229">
        <v>1239</v>
      </c>
    </row>
    <row r="1263" spans="15:16" x14ac:dyDescent="0.25">
      <c r="O1263" s="193">
        <v>1218</v>
      </c>
      <c r="P1263" s="229">
        <v>667</v>
      </c>
    </row>
    <row r="1264" spans="15:16" x14ac:dyDescent="0.25">
      <c r="O1264" s="193">
        <v>1219</v>
      </c>
      <c r="P1264" s="229">
        <v>962</v>
      </c>
    </row>
    <row r="1265" spans="15:16" x14ac:dyDescent="0.25">
      <c r="O1265" s="193">
        <v>1220</v>
      </c>
      <c r="P1265" s="229">
        <v>2956</v>
      </c>
    </row>
    <row r="1266" spans="15:16" x14ac:dyDescent="0.25">
      <c r="O1266" s="193">
        <v>1221</v>
      </c>
      <c r="P1266" s="229">
        <v>1380</v>
      </c>
    </row>
    <row r="1267" spans="15:16" x14ac:dyDescent="0.25">
      <c r="O1267" s="193">
        <v>1222</v>
      </c>
      <c r="P1267" s="229">
        <v>659</v>
      </c>
    </row>
    <row r="1268" spans="15:16" x14ac:dyDescent="0.25">
      <c r="O1268" s="193">
        <v>1223</v>
      </c>
      <c r="P1268" s="229">
        <v>924</v>
      </c>
    </row>
    <row r="1269" spans="15:16" x14ac:dyDescent="0.25">
      <c r="O1269" s="193">
        <v>1224</v>
      </c>
      <c r="P1269" s="229">
        <v>29733</v>
      </c>
    </row>
    <row r="1270" spans="15:16" x14ac:dyDescent="0.25">
      <c r="O1270" s="193">
        <v>1225</v>
      </c>
      <c r="P1270" s="229">
        <v>5945</v>
      </c>
    </row>
    <row r="1271" spans="15:16" x14ac:dyDescent="0.25">
      <c r="O1271" s="193">
        <v>1226</v>
      </c>
      <c r="P1271" s="229">
        <v>686</v>
      </c>
    </row>
    <row r="1272" spans="15:16" x14ac:dyDescent="0.25">
      <c r="O1272" s="193">
        <v>1227</v>
      </c>
      <c r="P1272" s="229">
        <v>965</v>
      </c>
    </row>
    <row r="1273" spans="15:16" x14ac:dyDescent="0.25">
      <c r="O1273" s="193">
        <v>1228</v>
      </c>
      <c r="P1273" s="229">
        <v>583</v>
      </c>
    </row>
    <row r="1274" spans="15:16" x14ac:dyDescent="0.25">
      <c r="O1274" s="193">
        <v>1229</v>
      </c>
      <c r="P1274" s="229">
        <v>1230</v>
      </c>
    </row>
    <row r="1275" spans="15:16" x14ac:dyDescent="0.25">
      <c r="O1275" s="193">
        <v>1230</v>
      </c>
      <c r="P1275" s="229">
        <v>5198</v>
      </c>
    </row>
    <row r="1276" spans="15:16" x14ac:dyDescent="0.25">
      <c r="O1276" s="193">
        <v>1231</v>
      </c>
      <c r="P1276" s="229">
        <v>935</v>
      </c>
    </row>
    <row r="1277" spans="15:16" x14ac:dyDescent="0.25">
      <c r="O1277" s="193">
        <v>1232</v>
      </c>
      <c r="P1277" s="229">
        <v>589</v>
      </c>
    </row>
    <row r="1278" spans="15:16" x14ac:dyDescent="0.25">
      <c r="O1278" s="193">
        <v>1233</v>
      </c>
      <c r="P1278" s="229">
        <v>1162</v>
      </c>
    </row>
    <row r="1279" spans="15:16" x14ac:dyDescent="0.25">
      <c r="O1279" s="193">
        <v>1234</v>
      </c>
      <c r="P1279" s="229">
        <v>690</v>
      </c>
    </row>
    <row r="1280" spans="15:16" x14ac:dyDescent="0.25">
      <c r="O1280" s="193">
        <v>1235</v>
      </c>
      <c r="P1280" s="229">
        <v>1738</v>
      </c>
    </row>
    <row r="1281" spans="15:16" x14ac:dyDescent="0.25">
      <c r="O1281" s="193">
        <v>1236</v>
      </c>
      <c r="P1281" s="229">
        <v>660</v>
      </c>
    </row>
    <row r="1282" spans="15:16" x14ac:dyDescent="0.25">
      <c r="O1282" s="193">
        <v>1237</v>
      </c>
      <c r="P1282" s="229">
        <v>1212</v>
      </c>
    </row>
    <row r="1283" spans="15:16" x14ac:dyDescent="0.25">
      <c r="O1283" s="193">
        <v>1238</v>
      </c>
      <c r="P1283" s="229">
        <v>626</v>
      </c>
    </row>
    <row r="1284" spans="15:16" x14ac:dyDescent="0.25">
      <c r="O1284" s="193">
        <v>1239</v>
      </c>
      <c r="P1284" s="229">
        <v>831</v>
      </c>
    </row>
    <row r="1285" spans="15:16" x14ac:dyDescent="0.25">
      <c r="O1285" s="193">
        <v>1240</v>
      </c>
      <c r="P1285" s="229">
        <v>989</v>
      </c>
    </row>
    <row r="1286" spans="15:16" x14ac:dyDescent="0.25">
      <c r="O1286" s="193">
        <v>1241</v>
      </c>
      <c r="P1286" s="229">
        <v>1171</v>
      </c>
    </row>
    <row r="1287" spans="15:16" x14ac:dyDescent="0.25">
      <c r="O1287" s="193">
        <v>1242</v>
      </c>
      <c r="P1287" s="229">
        <v>640</v>
      </c>
    </row>
    <row r="1288" spans="15:16" x14ac:dyDescent="0.25">
      <c r="O1288" s="193">
        <v>1243</v>
      </c>
      <c r="P1288" s="229">
        <v>918</v>
      </c>
    </row>
    <row r="1289" spans="15:16" x14ac:dyDescent="0.25">
      <c r="O1289" s="193">
        <v>1244</v>
      </c>
      <c r="P1289" s="229">
        <v>541</v>
      </c>
    </row>
    <row r="1290" spans="15:16" x14ac:dyDescent="0.25">
      <c r="O1290" s="193">
        <v>1245</v>
      </c>
      <c r="P1290" s="229">
        <v>7954</v>
      </c>
    </row>
    <row r="1291" spans="15:16" x14ac:dyDescent="0.25">
      <c r="O1291" s="193">
        <v>1246</v>
      </c>
      <c r="P1291" s="229">
        <v>587</v>
      </c>
    </row>
    <row r="1292" spans="15:16" x14ac:dyDescent="0.25">
      <c r="O1292" s="193">
        <v>1247</v>
      </c>
      <c r="P1292" s="229">
        <v>893</v>
      </c>
    </row>
    <row r="1293" spans="15:16" x14ac:dyDescent="0.25">
      <c r="O1293" s="193">
        <v>1248</v>
      </c>
      <c r="P1293" s="229">
        <v>560</v>
      </c>
    </row>
    <row r="1294" spans="15:16" x14ac:dyDescent="0.25">
      <c r="O1294" s="193">
        <v>1249</v>
      </c>
      <c r="P1294" s="229">
        <v>1086</v>
      </c>
    </row>
    <row r="1295" spans="15:16" x14ac:dyDescent="0.25">
      <c r="O1295" s="193">
        <v>1250</v>
      </c>
      <c r="P1295" s="229">
        <v>1622</v>
      </c>
    </row>
    <row r="1296" spans="15:16" x14ac:dyDescent="0.25">
      <c r="O1296" s="193">
        <v>1251</v>
      </c>
      <c r="P1296" s="229">
        <v>905</v>
      </c>
    </row>
    <row r="1297" spans="15:16" x14ac:dyDescent="0.25">
      <c r="O1297" s="193">
        <v>1252</v>
      </c>
      <c r="P1297" s="229">
        <v>564</v>
      </c>
    </row>
    <row r="1298" spans="15:16" x14ac:dyDescent="0.25">
      <c r="O1298" s="193">
        <v>1253</v>
      </c>
      <c r="P1298" s="229">
        <v>1128</v>
      </c>
    </row>
    <row r="1299" spans="15:16" x14ac:dyDescent="0.25">
      <c r="O1299" s="193">
        <v>1254</v>
      </c>
      <c r="P1299" s="229">
        <v>583</v>
      </c>
    </row>
    <row r="1300" spans="15:16" x14ac:dyDescent="0.25">
      <c r="O1300" s="193">
        <v>1255</v>
      </c>
      <c r="P1300" s="229">
        <v>1108</v>
      </c>
    </row>
    <row r="1301" spans="15:16" x14ac:dyDescent="0.25">
      <c r="O1301" s="193">
        <v>1256</v>
      </c>
      <c r="P1301" s="229">
        <v>598</v>
      </c>
    </row>
    <row r="1302" spans="15:16" x14ac:dyDescent="0.25">
      <c r="O1302" s="193">
        <v>1257</v>
      </c>
      <c r="P1302" s="229">
        <v>1113</v>
      </c>
    </row>
    <row r="1303" spans="15:16" x14ac:dyDescent="0.25">
      <c r="O1303" s="193">
        <v>1258</v>
      </c>
      <c r="P1303" s="229">
        <v>637</v>
      </c>
    </row>
    <row r="1304" spans="15:16" x14ac:dyDescent="0.25">
      <c r="O1304" s="193">
        <v>1259</v>
      </c>
      <c r="P1304" s="229">
        <v>829</v>
      </c>
    </row>
    <row r="1305" spans="15:16" x14ac:dyDescent="0.25">
      <c r="O1305" s="193">
        <v>1260</v>
      </c>
      <c r="P1305" s="229">
        <v>44664</v>
      </c>
    </row>
    <row r="1306" spans="15:16" x14ac:dyDescent="0.25">
      <c r="O1306" s="193">
        <v>1261</v>
      </c>
      <c r="P1306" s="229">
        <v>1060</v>
      </c>
    </row>
    <row r="1307" spans="15:16" x14ac:dyDescent="0.25">
      <c r="O1307" s="193">
        <v>1262</v>
      </c>
      <c r="P1307" s="229">
        <v>569</v>
      </c>
    </row>
    <row r="1308" spans="15:16" x14ac:dyDescent="0.25">
      <c r="O1308" s="193">
        <v>1263</v>
      </c>
      <c r="P1308" s="229">
        <v>800</v>
      </c>
    </row>
    <row r="1309" spans="15:16" x14ac:dyDescent="0.25">
      <c r="O1309" s="193">
        <v>1264</v>
      </c>
      <c r="P1309" s="229">
        <v>545</v>
      </c>
    </row>
    <row r="1310" spans="15:16" x14ac:dyDescent="0.25">
      <c r="O1310" s="193">
        <v>1265</v>
      </c>
      <c r="P1310" s="229">
        <v>1166</v>
      </c>
    </row>
    <row r="1311" spans="15:16" x14ac:dyDescent="0.25">
      <c r="O1311" s="193">
        <v>1266</v>
      </c>
      <c r="P1311" s="229">
        <v>641</v>
      </c>
    </row>
    <row r="1312" spans="15:16" x14ac:dyDescent="0.25">
      <c r="O1312" s="193">
        <v>1267</v>
      </c>
      <c r="P1312" s="229">
        <v>795</v>
      </c>
    </row>
    <row r="1313" spans="15:16" x14ac:dyDescent="0.25">
      <c r="O1313" s="193">
        <v>1268</v>
      </c>
      <c r="P1313" s="229">
        <v>580</v>
      </c>
    </row>
    <row r="1314" spans="15:16" x14ac:dyDescent="0.25">
      <c r="O1314" s="193">
        <v>1269</v>
      </c>
      <c r="P1314" s="229">
        <v>1099</v>
      </c>
    </row>
    <row r="1315" spans="15:16" x14ac:dyDescent="0.25">
      <c r="O1315" s="193">
        <v>1270</v>
      </c>
      <c r="P1315" s="229">
        <v>614</v>
      </c>
    </row>
    <row r="1316" spans="15:16" x14ac:dyDescent="0.25">
      <c r="O1316" s="193">
        <v>1271</v>
      </c>
      <c r="P1316" s="229">
        <v>759</v>
      </c>
    </row>
    <row r="1317" spans="15:16" x14ac:dyDescent="0.25">
      <c r="O1317" s="193">
        <v>1272</v>
      </c>
      <c r="P1317" s="229">
        <v>552</v>
      </c>
    </row>
    <row r="1318" spans="15:16" x14ac:dyDescent="0.25">
      <c r="O1318" s="193">
        <v>1273</v>
      </c>
      <c r="P1318" s="229">
        <v>1089</v>
      </c>
    </row>
    <row r="1319" spans="15:16" x14ac:dyDescent="0.25">
      <c r="O1319" s="193">
        <v>1274</v>
      </c>
      <c r="P1319" s="229">
        <v>501</v>
      </c>
    </row>
    <row r="1320" spans="15:16" x14ac:dyDescent="0.25">
      <c r="O1320" s="193">
        <v>1275</v>
      </c>
      <c r="P1320" s="229">
        <v>6858</v>
      </c>
    </row>
    <row r="1321" spans="15:16" x14ac:dyDescent="0.25">
      <c r="O1321" s="193">
        <v>1276</v>
      </c>
      <c r="P1321" s="229">
        <v>561</v>
      </c>
    </row>
    <row r="1322" spans="15:16" x14ac:dyDescent="0.25">
      <c r="O1322" s="193">
        <v>1277</v>
      </c>
      <c r="P1322" s="229">
        <v>1025</v>
      </c>
    </row>
    <row r="1323" spans="15:16" x14ac:dyDescent="0.25">
      <c r="O1323" s="193">
        <v>1278</v>
      </c>
      <c r="P1323" s="229">
        <v>600</v>
      </c>
    </row>
    <row r="1324" spans="15:16" x14ac:dyDescent="0.25">
      <c r="O1324" s="193">
        <v>1279</v>
      </c>
      <c r="P1324" s="229">
        <v>774</v>
      </c>
    </row>
    <row r="1325" spans="15:16" x14ac:dyDescent="0.25">
      <c r="O1325" s="193">
        <v>1280</v>
      </c>
      <c r="P1325" s="229">
        <v>1980</v>
      </c>
    </row>
    <row r="1326" spans="15:16" x14ac:dyDescent="0.25">
      <c r="O1326" s="193">
        <v>1281</v>
      </c>
      <c r="P1326" s="229">
        <v>973</v>
      </c>
    </row>
    <row r="1327" spans="15:16" x14ac:dyDescent="0.25">
      <c r="O1327" s="193">
        <v>1282</v>
      </c>
      <c r="P1327" s="229">
        <v>552</v>
      </c>
    </row>
    <row r="1328" spans="15:16" x14ac:dyDescent="0.25">
      <c r="O1328" s="193">
        <v>1283</v>
      </c>
      <c r="P1328" s="229">
        <v>733</v>
      </c>
    </row>
    <row r="1329" spans="15:16" x14ac:dyDescent="0.25">
      <c r="O1329" s="193">
        <v>1284</v>
      </c>
      <c r="P1329" s="229">
        <v>535</v>
      </c>
    </row>
    <row r="1330" spans="15:16" x14ac:dyDescent="0.25">
      <c r="O1330" s="193">
        <v>1285</v>
      </c>
      <c r="P1330" s="229">
        <v>1423</v>
      </c>
    </row>
    <row r="1331" spans="15:16" x14ac:dyDescent="0.25">
      <c r="O1331" s="193">
        <v>1286</v>
      </c>
      <c r="P1331" s="229">
        <v>572</v>
      </c>
    </row>
    <row r="1332" spans="15:16" x14ac:dyDescent="0.25">
      <c r="O1332" s="193">
        <v>1287</v>
      </c>
      <c r="P1332" s="229">
        <v>738</v>
      </c>
    </row>
    <row r="1333" spans="15:16" x14ac:dyDescent="0.25">
      <c r="O1333" s="193">
        <v>1288</v>
      </c>
      <c r="P1333" s="229">
        <v>530</v>
      </c>
    </row>
    <row r="1334" spans="15:16" x14ac:dyDescent="0.25">
      <c r="O1334" s="193">
        <v>1289</v>
      </c>
      <c r="P1334" s="229">
        <v>1006</v>
      </c>
    </row>
    <row r="1335" spans="15:16" x14ac:dyDescent="0.25">
      <c r="O1335" s="193">
        <v>1290</v>
      </c>
      <c r="P1335" s="229">
        <v>13397</v>
      </c>
    </row>
    <row r="1336" spans="15:16" x14ac:dyDescent="0.25">
      <c r="O1336" s="193">
        <v>1291</v>
      </c>
      <c r="P1336" s="229">
        <v>696</v>
      </c>
    </row>
    <row r="1337" spans="15:16" x14ac:dyDescent="0.25">
      <c r="O1337" s="193">
        <v>1292</v>
      </c>
      <c r="P1337" s="229">
        <v>491</v>
      </c>
    </row>
    <row r="1338" spans="15:16" x14ac:dyDescent="0.25">
      <c r="O1338" s="193">
        <v>1293</v>
      </c>
      <c r="P1338" s="229">
        <v>964</v>
      </c>
    </row>
    <row r="1339" spans="15:16" x14ac:dyDescent="0.25">
      <c r="O1339" s="193">
        <v>1294</v>
      </c>
      <c r="P1339" s="229">
        <v>523</v>
      </c>
    </row>
    <row r="1340" spans="15:16" x14ac:dyDescent="0.25">
      <c r="O1340" s="193">
        <v>1295</v>
      </c>
      <c r="P1340" s="229">
        <v>775</v>
      </c>
    </row>
    <row r="1341" spans="15:16" x14ac:dyDescent="0.25">
      <c r="O1341" s="193">
        <v>1296</v>
      </c>
      <c r="P1341" s="229">
        <v>518</v>
      </c>
    </row>
    <row r="1342" spans="15:16" x14ac:dyDescent="0.25">
      <c r="O1342" s="193">
        <v>1297</v>
      </c>
      <c r="P1342" s="229">
        <v>944</v>
      </c>
    </row>
    <row r="1343" spans="15:16" x14ac:dyDescent="0.25">
      <c r="O1343" s="193">
        <v>1298</v>
      </c>
      <c r="P1343" s="229">
        <v>525</v>
      </c>
    </row>
    <row r="1344" spans="15:16" x14ac:dyDescent="0.25">
      <c r="O1344" s="193">
        <v>1299</v>
      </c>
      <c r="P1344" s="229">
        <v>865</v>
      </c>
    </row>
    <row r="1345" spans="15:16" x14ac:dyDescent="0.25">
      <c r="O1345" s="193">
        <v>1300</v>
      </c>
      <c r="P1345" s="229">
        <v>472</v>
      </c>
    </row>
    <row r="1346" spans="15:16" x14ac:dyDescent="0.25">
      <c r="O1346" s="193">
        <v>1301</v>
      </c>
      <c r="P1346" s="229">
        <v>1000</v>
      </c>
    </row>
    <row r="1347" spans="15:16" x14ac:dyDescent="0.25">
      <c r="O1347" s="193">
        <v>1302</v>
      </c>
      <c r="P1347" s="229">
        <v>716</v>
      </c>
    </row>
    <row r="1348" spans="15:16" x14ac:dyDescent="0.25">
      <c r="O1348" s="193">
        <v>1303</v>
      </c>
      <c r="P1348" s="229">
        <v>747</v>
      </c>
    </row>
    <row r="1349" spans="15:16" x14ac:dyDescent="0.25">
      <c r="O1349" s="193">
        <v>1304</v>
      </c>
      <c r="P1349" s="229">
        <v>521</v>
      </c>
    </row>
    <row r="1350" spans="15:16" x14ac:dyDescent="0.25">
      <c r="O1350" s="193">
        <v>1305</v>
      </c>
      <c r="P1350" s="229">
        <v>1321</v>
      </c>
    </row>
    <row r="1351" spans="15:16" x14ac:dyDescent="0.25">
      <c r="O1351" s="193">
        <v>1306</v>
      </c>
      <c r="P1351" s="229">
        <v>469</v>
      </c>
    </row>
    <row r="1352" spans="15:16" x14ac:dyDescent="0.25">
      <c r="O1352" s="193">
        <v>1307</v>
      </c>
      <c r="P1352" s="229">
        <v>680</v>
      </c>
    </row>
    <row r="1353" spans="15:16" x14ac:dyDescent="0.25">
      <c r="O1353" s="193">
        <v>1308</v>
      </c>
      <c r="P1353" s="229">
        <v>501</v>
      </c>
    </row>
    <row r="1354" spans="15:16" x14ac:dyDescent="0.25">
      <c r="O1354" s="193">
        <v>1309</v>
      </c>
      <c r="P1354" s="229">
        <v>992</v>
      </c>
    </row>
    <row r="1355" spans="15:16" x14ac:dyDescent="0.25">
      <c r="O1355" s="193">
        <v>1310</v>
      </c>
      <c r="P1355" s="229">
        <v>811</v>
      </c>
    </row>
    <row r="1356" spans="15:16" x14ac:dyDescent="0.25">
      <c r="O1356" s="193">
        <v>1311</v>
      </c>
      <c r="P1356" s="229">
        <v>702</v>
      </c>
    </row>
    <row r="1357" spans="15:16" x14ac:dyDescent="0.25">
      <c r="O1357" s="193">
        <v>1312</v>
      </c>
      <c r="P1357" s="229">
        <v>472</v>
      </c>
    </row>
    <row r="1358" spans="15:16" x14ac:dyDescent="0.25">
      <c r="O1358" s="193">
        <v>1313</v>
      </c>
      <c r="P1358" s="229">
        <v>835</v>
      </c>
    </row>
    <row r="1359" spans="15:16" x14ac:dyDescent="0.25">
      <c r="O1359" s="193">
        <v>1314</v>
      </c>
      <c r="P1359" s="229">
        <v>505</v>
      </c>
    </row>
    <row r="1360" spans="15:16" x14ac:dyDescent="0.25">
      <c r="O1360" s="193">
        <v>1315</v>
      </c>
      <c r="P1360" s="229">
        <v>669</v>
      </c>
    </row>
    <row r="1361" spans="15:16" x14ac:dyDescent="0.25">
      <c r="O1361" s="193">
        <v>1316</v>
      </c>
      <c r="P1361" s="229">
        <v>511</v>
      </c>
    </row>
    <row r="1362" spans="15:16" x14ac:dyDescent="0.25">
      <c r="O1362" s="193">
        <v>1317</v>
      </c>
      <c r="P1362" s="229">
        <v>882</v>
      </c>
    </row>
    <row r="1363" spans="15:16" x14ac:dyDescent="0.25">
      <c r="O1363" s="193">
        <v>1318</v>
      </c>
      <c r="P1363" s="229">
        <v>632</v>
      </c>
    </row>
    <row r="1364" spans="15:16" x14ac:dyDescent="0.25">
      <c r="O1364" s="193">
        <v>1319</v>
      </c>
      <c r="P1364" s="229">
        <v>703</v>
      </c>
    </row>
    <row r="1365" spans="15:16" x14ac:dyDescent="0.25">
      <c r="O1365" s="193">
        <v>1320</v>
      </c>
      <c r="P1365" s="229">
        <v>552204</v>
      </c>
    </row>
    <row r="1366" spans="15:16" x14ac:dyDescent="0.25">
      <c r="O1366" s="193">
        <v>1321</v>
      </c>
      <c r="P1366" s="229">
        <v>955</v>
      </c>
    </row>
    <row r="1367" spans="15:16" x14ac:dyDescent="0.25">
      <c r="O1367" s="193">
        <v>1322</v>
      </c>
      <c r="P1367" s="229">
        <v>521</v>
      </c>
    </row>
    <row r="1368" spans="15:16" x14ac:dyDescent="0.25">
      <c r="O1368" s="193">
        <v>1323</v>
      </c>
      <c r="P1368" s="229">
        <v>654</v>
      </c>
    </row>
    <row r="1369" spans="15:16" x14ac:dyDescent="0.25">
      <c r="O1369" s="193">
        <v>1324</v>
      </c>
      <c r="P1369" s="229">
        <v>468</v>
      </c>
    </row>
    <row r="1370" spans="15:16" x14ac:dyDescent="0.25">
      <c r="O1370" s="193">
        <v>1325</v>
      </c>
      <c r="P1370" s="229">
        <v>7705</v>
      </c>
    </row>
    <row r="1371" spans="15:16" x14ac:dyDescent="0.25">
      <c r="O1371" s="193">
        <v>1326</v>
      </c>
      <c r="P1371" s="229">
        <v>464</v>
      </c>
    </row>
    <row r="1372" spans="15:16" x14ac:dyDescent="0.25">
      <c r="O1372" s="193">
        <v>1327</v>
      </c>
      <c r="P1372" s="229">
        <v>596</v>
      </c>
    </row>
    <row r="1373" spans="15:16" x14ac:dyDescent="0.25">
      <c r="O1373" s="193">
        <v>1328</v>
      </c>
      <c r="P1373" s="229">
        <v>463</v>
      </c>
    </row>
    <row r="1374" spans="15:16" x14ac:dyDescent="0.25">
      <c r="O1374" s="193">
        <v>1329</v>
      </c>
      <c r="P1374" s="229">
        <v>840</v>
      </c>
    </row>
    <row r="1375" spans="15:16" x14ac:dyDescent="0.25">
      <c r="O1375" s="193">
        <v>1330</v>
      </c>
      <c r="P1375" s="229">
        <v>735</v>
      </c>
    </row>
    <row r="1376" spans="15:16" x14ac:dyDescent="0.25">
      <c r="O1376" s="193">
        <v>1331</v>
      </c>
      <c r="P1376" s="229">
        <v>623</v>
      </c>
    </row>
    <row r="1377" spans="15:16" x14ac:dyDescent="0.25">
      <c r="O1377" s="193">
        <v>1332</v>
      </c>
      <c r="P1377" s="229">
        <v>476</v>
      </c>
    </row>
    <row r="1378" spans="15:16" x14ac:dyDescent="0.25">
      <c r="O1378" s="193">
        <v>1333</v>
      </c>
      <c r="P1378" s="229">
        <v>828</v>
      </c>
    </row>
    <row r="1379" spans="15:16" x14ac:dyDescent="0.25">
      <c r="O1379" s="193">
        <v>1334</v>
      </c>
      <c r="P1379" s="229">
        <v>447</v>
      </c>
    </row>
    <row r="1380" spans="15:16" x14ac:dyDescent="0.25">
      <c r="O1380" s="193">
        <v>1335</v>
      </c>
      <c r="P1380" s="229">
        <v>604</v>
      </c>
    </row>
    <row r="1381" spans="15:16" x14ac:dyDescent="0.25">
      <c r="O1381" s="193">
        <v>1336</v>
      </c>
      <c r="P1381" s="229">
        <v>474</v>
      </c>
    </row>
    <row r="1382" spans="15:16" x14ac:dyDescent="0.25">
      <c r="O1382" s="193">
        <v>1337</v>
      </c>
      <c r="P1382" s="229">
        <v>773</v>
      </c>
    </row>
    <row r="1383" spans="15:16" x14ac:dyDescent="0.25">
      <c r="O1383" s="193">
        <v>1338</v>
      </c>
      <c r="P1383" s="229">
        <v>534</v>
      </c>
    </row>
    <row r="1384" spans="15:16" x14ac:dyDescent="0.25">
      <c r="O1384" s="193">
        <v>1339</v>
      </c>
      <c r="P1384" s="229">
        <v>598</v>
      </c>
    </row>
    <row r="1385" spans="15:16" x14ac:dyDescent="0.25">
      <c r="O1385" s="193">
        <v>1340</v>
      </c>
      <c r="P1385" s="229">
        <v>606106</v>
      </c>
    </row>
    <row r="1386" spans="15:16" x14ac:dyDescent="0.25">
      <c r="O1386" s="193">
        <v>1341</v>
      </c>
      <c r="P1386" s="229">
        <v>850</v>
      </c>
    </row>
    <row r="1387" spans="15:16" x14ac:dyDescent="0.25">
      <c r="O1387" s="193">
        <v>1342</v>
      </c>
      <c r="P1387" s="229">
        <v>457</v>
      </c>
    </row>
    <row r="1388" spans="15:16" x14ac:dyDescent="0.25">
      <c r="O1388" s="193">
        <v>1343</v>
      </c>
      <c r="P1388" s="229">
        <v>619</v>
      </c>
    </row>
    <row r="1389" spans="15:16" x14ac:dyDescent="0.25">
      <c r="O1389" s="193">
        <v>1344</v>
      </c>
      <c r="P1389" s="229">
        <v>452</v>
      </c>
    </row>
    <row r="1390" spans="15:16" x14ac:dyDescent="0.25">
      <c r="O1390" s="193">
        <v>1345</v>
      </c>
      <c r="P1390" s="229">
        <v>19651</v>
      </c>
    </row>
    <row r="1391" spans="15:16" x14ac:dyDescent="0.25">
      <c r="O1391" s="193">
        <v>1346</v>
      </c>
      <c r="P1391" s="229">
        <v>419</v>
      </c>
    </row>
    <row r="1392" spans="15:16" x14ac:dyDescent="0.25">
      <c r="O1392" s="193">
        <v>1347</v>
      </c>
      <c r="P1392" s="229">
        <v>573</v>
      </c>
    </row>
    <row r="1393" spans="15:16" x14ac:dyDescent="0.25">
      <c r="O1393" s="193">
        <v>1348</v>
      </c>
      <c r="P1393" s="229">
        <v>415</v>
      </c>
    </row>
    <row r="1394" spans="15:16" x14ac:dyDescent="0.25">
      <c r="O1394" s="193">
        <v>1349</v>
      </c>
      <c r="P1394" s="229">
        <v>761</v>
      </c>
    </row>
    <row r="1395" spans="15:16" x14ac:dyDescent="0.25">
      <c r="O1395" s="193">
        <v>1350</v>
      </c>
      <c r="P1395" s="229">
        <v>97486</v>
      </c>
    </row>
    <row r="1396" spans="15:16" x14ac:dyDescent="0.25">
      <c r="O1396" s="193">
        <v>1351</v>
      </c>
      <c r="P1396" s="229">
        <v>619</v>
      </c>
    </row>
    <row r="1397" spans="15:16" x14ac:dyDescent="0.25">
      <c r="O1397" s="193">
        <v>1352</v>
      </c>
      <c r="P1397" s="229">
        <v>436</v>
      </c>
    </row>
    <row r="1398" spans="15:16" x14ac:dyDescent="0.25">
      <c r="O1398" s="193">
        <v>1353</v>
      </c>
      <c r="P1398" s="229">
        <v>754</v>
      </c>
    </row>
    <row r="1399" spans="15:16" x14ac:dyDescent="0.25">
      <c r="O1399" s="193">
        <v>1354</v>
      </c>
      <c r="P1399" s="229">
        <v>476</v>
      </c>
    </row>
    <row r="1400" spans="15:16" x14ac:dyDescent="0.25">
      <c r="O1400" s="193">
        <v>1355</v>
      </c>
      <c r="P1400" s="229">
        <v>4653</v>
      </c>
    </row>
    <row r="1401" spans="15:16" x14ac:dyDescent="0.25">
      <c r="O1401" s="193">
        <v>1356</v>
      </c>
      <c r="P1401" s="229">
        <v>466</v>
      </c>
    </row>
    <row r="1402" spans="15:16" x14ac:dyDescent="0.25">
      <c r="O1402" s="193">
        <v>1357</v>
      </c>
      <c r="P1402" s="229">
        <v>763</v>
      </c>
    </row>
    <row r="1403" spans="15:16" x14ac:dyDescent="0.25">
      <c r="O1403" s="193">
        <v>1358</v>
      </c>
      <c r="P1403" s="229">
        <v>439</v>
      </c>
    </row>
    <row r="1404" spans="15:16" x14ac:dyDescent="0.25">
      <c r="O1404" s="193">
        <v>1359</v>
      </c>
      <c r="P1404" s="229">
        <v>574</v>
      </c>
    </row>
    <row r="1405" spans="15:16" x14ac:dyDescent="0.25">
      <c r="O1405" s="193">
        <v>1360</v>
      </c>
      <c r="P1405" s="229">
        <v>101704</v>
      </c>
    </row>
    <row r="1406" spans="15:16" x14ac:dyDescent="0.25">
      <c r="O1406" s="193">
        <v>1361</v>
      </c>
      <c r="P1406" s="229">
        <v>811</v>
      </c>
    </row>
    <row r="1407" spans="15:16" x14ac:dyDescent="0.25">
      <c r="O1407" s="193">
        <v>1362</v>
      </c>
      <c r="P1407" s="229">
        <v>434</v>
      </c>
    </row>
    <row r="1408" spans="15:16" x14ac:dyDescent="0.25">
      <c r="O1408" s="193">
        <v>1363</v>
      </c>
      <c r="P1408" s="229">
        <v>586</v>
      </c>
    </row>
    <row r="1409" spans="15:16" x14ac:dyDescent="0.25">
      <c r="O1409" s="193">
        <v>1364</v>
      </c>
      <c r="P1409" s="229">
        <v>373</v>
      </c>
    </row>
    <row r="1410" spans="15:16" x14ac:dyDescent="0.25">
      <c r="O1410" s="193">
        <v>1365</v>
      </c>
      <c r="P1410" s="229">
        <v>761</v>
      </c>
    </row>
    <row r="1411" spans="15:16" x14ac:dyDescent="0.25">
      <c r="O1411" s="193">
        <v>1366</v>
      </c>
      <c r="P1411" s="229">
        <v>441</v>
      </c>
    </row>
    <row r="1412" spans="15:16" x14ac:dyDescent="0.25">
      <c r="O1412" s="193">
        <v>1367</v>
      </c>
      <c r="P1412" s="229">
        <v>564</v>
      </c>
    </row>
    <row r="1413" spans="15:16" x14ac:dyDescent="0.25">
      <c r="O1413" s="193">
        <v>1368</v>
      </c>
      <c r="P1413" s="229">
        <v>434</v>
      </c>
    </row>
    <row r="1414" spans="15:16" x14ac:dyDescent="0.25">
      <c r="O1414" s="193">
        <v>1369</v>
      </c>
      <c r="P1414" s="229">
        <v>714</v>
      </c>
    </row>
    <row r="1415" spans="15:16" x14ac:dyDescent="0.25">
      <c r="O1415" s="193">
        <v>1370</v>
      </c>
      <c r="P1415" s="229">
        <v>442</v>
      </c>
    </row>
    <row r="1416" spans="15:16" x14ac:dyDescent="0.25">
      <c r="O1416" s="193">
        <v>1371</v>
      </c>
      <c r="P1416" s="229">
        <v>549</v>
      </c>
    </row>
    <row r="1417" spans="15:16" x14ac:dyDescent="0.25">
      <c r="O1417" s="193">
        <v>1372</v>
      </c>
      <c r="P1417" s="229">
        <v>432</v>
      </c>
    </row>
    <row r="1418" spans="15:16" x14ac:dyDescent="0.25">
      <c r="O1418" s="193">
        <v>1373</v>
      </c>
      <c r="P1418" s="229">
        <v>721</v>
      </c>
    </row>
    <row r="1419" spans="15:16" x14ac:dyDescent="0.25">
      <c r="O1419" s="193">
        <v>1374</v>
      </c>
      <c r="P1419" s="229">
        <v>372</v>
      </c>
    </row>
    <row r="1420" spans="15:16" x14ac:dyDescent="0.25">
      <c r="O1420" s="193">
        <v>1375</v>
      </c>
      <c r="P1420" s="229">
        <v>15932</v>
      </c>
    </row>
    <row r="1421" spans="15:16" x14ac:dyDescent="0.25">
      <c r="O1421" s="193">
        <v>1376</v>
      </c>
      <c r="P1421" s="229">
        <v>426</v>
      </c>
    </row>
    <row r="1422" spans="15:16" x14ac:dyDescent="0.25">
      <c r="O1422" s="193">
        <v>1377</v>
      </c>
      <c r="P1422" s="229">
        <v>698</v>
      </c>
    </row>
    <row r="1423" spans="15:16" x14ac:dyDescent="0.25">
      <c r="O1423" s="193">
        <v>1378</v>
      </c>
      <c r="P1423" s="229">
        <v>442</v>
      </c>
    </row>
    <row r="1424" spans="15:16" x14ac:dyDescent="0.25">
      <c r="O1424" s="193">
        <v>1379</v>
      </c>
      <c r="P1424" s="229">
        <v>566</v>
      </c>
    </row>
    <row r="1425" spans="15:16" x14ac:dyDescent="0.25">
      <c r="O1425" s="193">
        <v>1380</v>
      </c>
      <c r="P1425" s="229">
        <v>18964</v>
      </c>
    </row>
    <row r="1426" spans="15:16" x14ac:dyDescent="0.25">
      <c r="O1426" s="193">
        <v>1381</v>
      </c>
      <c r="P1426" s="229">
        <v>712</v>
      </c>
    </row>
    <row r="1427" spans="15:16" x14ac:dyDescent="0.25">
      <c r="O1427" s="193">
        <v>1382</v>
      </c>
      <c r="P1427" s="229">
        <v>377</v>
      </c>
    </row>
    <row r="1428" spans="15:16" x14ac:dyDescent="0.25">
      <c r="O1428" s="193">
        <v>1383</v>
      </c>
      <c r="P1428" s="229">
        <v>513</v>
      </c>
    </row>
    <row r="1429" spans="15:16" x14ac:dyDescent="0.25">
      <c r="O1429" s="193">
        <v>1384</v>
      </c>
      <c r="P1429" s="229">
        <v>357</v>
      </c>
    </row>
    <row r="1430" spans="15:16" x14ac:dyDescent="0.25">
      <c r="O1430" s="193">
        <v>1385</v>
      </c>
      <c r="P1430" s="229">
        <v>739</v>
      </c>
    </row>
    <row r="1431" spans="15:16" x14ac:dyDescent="0.25">
      <c r="O1431" s="193">
        <v>1386</v>
      </c>
      <c r="P1431" s="229">
        <v>407</v>
      </c>
    </row>
    <row r="1432" spans="15:16" x14ac:dyDescent="0.25">
      <c r="O1432" s="193">
        <v>1387</v>
      </c>
      <c r="P1432" s="229">
        <v>519</v>
      </c>
    </row>
    <row r="1433" spans="15:16" x14ac:dyDescent="0.25">
      <c r="O1433" s="193">
        <v>1388</v>
      </c>
      <c r="P1433" s="229">
        <v>115610</v>
      </c>
    </row>
    <row r="1434" spans="15:16" x14ac:dyDescent="0.25">
      <c r="O1434" s="193">
        <v>1389</v>
      </c>
      <c r="P1434" s="229">
        <v>693</v>
      </c>
    </row>
    <row r="1435" spans="15:16" x14ac:dyDescent="0.25">
      <c r="O1435" s="193">
        <v>1390</v>
      </c>
      <c r="P1435" s="229">
        <v>572</v>
      </c>
    </row>
    <row r="1436" spans="15:16" x14ac:dyDescent="0.25">
      <c r="O1436" s="193">
        <v>1391</v>
      </c>
      <c r="P1436" s="229">
        <v>560</v>
      </c>
    </row>
    <row r="1437" spans="15:16" x14ac:dyDescent="0.25">
      <c r="O1437" s="193">
        <v>1392</v>
      </c>
      <c r="P1437" s="229">
        <v>365</v>
      </c>
    </row>
    <row r="1438" spans="15:16" x14ac:dyDescent="0.25">
      <c r="O1438" s="193">
        <v>1393</v>
      </c>
      <c r="P1438" s="229">
        <v>681</v>
      </c>
    </row>
    <row r="1439" spans="15:16" x14ac:dyDescent="0.25">
      <c r="O1439" s="193">
        <v>1394</v>
      </c>
      <c r="P1439" s="229">
        <v>384</v>
      </c>
    </row>
    <row r="1440" spans="15:16" x14ac:dyDescent="0.25">
      <c r="O1440" s="193">
        <v>1395</v>
      </c>
      <c r="P1440" s="229">
        <v>521</v>
      </c>
    </row>
    <row r="1441" spans="15:16" x14ac:dyDescent="0.25">
      <c r="O1441" s="193">
        <v>1396</v>
      </c>
      <c r="P1441" s="229">
        <v>342</v>
      </c>
    </row>
    <row r="1442" spans="15:16" x14ac:dyDescent="0.25">
      <c r="O1442" s="193">
        <v>1397</v>
      </c>
      <c r="P1442" s="229">
        <v>709</v>
      </c>
    </row>
    <row r="1443" spans="15:16" x14ac:dyDescent="0.25">
      <c r="O1443" s="193">
        <v>1398</v>
      </c>
      <c r="P1443" s="229">
        <v>358</v>
      </c>
    </row>
    <row r="1444" spans="15:16" x14ac:dyDescent="0.25">
      <c r="O1444" s="193">
        <v>1399</v>
      </c>
      <c r="P1444" s="229">
        <v>542</v>
      </c>
    </row>
    <row r="1445" spans="15:16" x14ac:dyDescent="0.25">
      <c r="O1445" s="193">
        <v>1400</v>
      </c>
      <c r="P1445" s="229">
        <v>15324</v>
      </c>
    </row>
    <row r="1446" spans="15:16" x14ac:dyDescent="0.25">
      <c r="O1446" s="193">
        <v>1401</v>
      </c>
      <c r="P1446" s="229">
        <v>709</v>
      </c>
    </row>
    <row r="1447" spans="15:16" x14ac:dyDescent="0.25">
      <c r="O1447" s="193">
        <v>1402</v>
      </c>
      <c r="P1447" s="229">
        <v>375</v>
      </c>
    </row>
    <row r="1448" spans="15:16" x14ac:dyDescent="0.25">
      <c r="O1448" s="193">
        <v>1403</v>
      </c>
      <c r="P1448" s="229">
        <v>521</v>
      </c>
    </row>
    <row r="1449" spans="15:16" x14ac:dyDescent="0.25">
      <c r="O1449" s="193">
        <v>1404</v>
      </c>
      <c r="P1449" s="229">
        <v>354</v>
      </c>
    </row>
    <row r="1450" spans="15:16" x14ac:dyDescent="0.25">
      <c r="O1450" s="193">
        <v>1405</v>
      </c>
      <c r="P1450" s="229">
        <v>680</v>
      </c>
    </row>
    <row r="1451" spans="15:16" x14ac:dyDescent="0.25">
      <c r="O1451" s="193">
        <v>1406</v>
      </c>
      <c r="P1451" s="229">
        <v>372</v>
      </c>
    </row>
    <row r="1452" spans="15:16" x14ac:dyDescent="0.25">
      <c r="O1452" s="193">
        <v>1407</v>
      </c>
      <c r="P1452" s="229">
        <v>467</v>
      </c>
    </row>
    <row r="1453" spans="15:16" x14ac:dyDescent="0.25">
      <c r="O1453" s="193">
        <v>1408</v>
      </c>
      <c r="P1453" s="229">
        <v>374</v>
      </c>
    </row>
    <row r="1454" spans="15:16" x14ac:dyDescent="0.25">
      <c r="O1454" s="193">
        <v>1409</v>
      </c>
      <c r="P1454" s="229">
        <v>685</v>
      </c>
    </row>
    <row r="1455" spans="15:16" x14ac:dyDescent="0.25">
      <c r="O1455" s="193">
        <v>1410</v>
      </c>
      <c r="P1455" s="229">
        <v>23559</v>
      </c>
    </row>
    <row r="1456" spans="15:16" x14ac:dyDescent="0.25">
      <c r="O1456" s="193">
        <v>1411</v>
      </c>
      <c r="P1456" s="229">
        <v>537</v>
      </c>
    </row>
    <row r="1457" spans="15:16" x14ac:dyDescent="0.25">
      <c r="O1457" s="193">
        <v>1412</v>
      </c>
      <c r="P1457" s="229">
        <v>367</v>
      </c>
    </row>
    <row r="1458" spans="15:16" x14ac:dyDescent="0.25">
      <c r="O1458" s="193">
        <v>1413</v>
      </c>
      <c r="P1458" s="229">
        <v>637</v>
      </c>
    </row>
    <row r="1459" spans="15:16" x14ac:dyDescent="0.25">
      <c r="O1459" s="193">
        <v>1414</v>
      </c>
      <c r="P1459" s="229">
        <v>363</v>
      </c>
    </row>
    <row r="1460" spans="15:16" x14ac:dyDescent="0.25">
      <c r="O1460" s="193">
        <v>1415</v>
      </c>
      <c r="P1460" s="229">
        <v>501</v>
      </c>
    </row>
    <row r="1461" spans="15:16" x14ac:dyDescent="0.25">
      <c r="O1461" s="193">
        <v>1416</v>
      </c>
      <c r="P1461" s="229">
        <v>382</v>
      </c>
    </row>
    <row r="1462" spans="15:16" x14ac:dyDescent="0.25">
      <c r="O1462" s="193">
        <v>1417</v>
      </c>
      <c r="P1462" s="229">
        <v>649</v>
      </c>
    </row>
    <row r="1463" spans="15:16" x14ac:dyDescent="0.25">
      <c r="O1463" s="193">
        <v>1418</v>
      </c>
      <c r="P1463" s="229">
        <v>364</v>
      </c>
    </row>
    <row r="1464" spans="15:16" x14ac:dyDescent="0.25">
      <c r="O1464" s="193">
        <v>1419</v>
      </c>
      <c r="P1464" s="229">
        <v>469</v>
      </c>
    </row>
    <row r="1465" spans="15:16" x14ac:dyDescent="0.25">
      <c r="O1465" s="193">
        <v>1420</v>
      </c>
      <c r="P1465" s="229">
        <v>336</v>
      </c>
    </row>
    <row r="1466" spans="15:16" x14ac:dyDescent="0.25">
      <c r="O1466" s="193">
        <v>1421</v>
      </c>
      <c r="P1466" s="229">
        <v>613</v>
      </c>
    </row>
    <row r="1467" spans="15:16" x14ac:dyDescent="0.25">
      <c r="O1467" s="193">
        <v>1422</v>
      </c>
      <c r="P1467" s="229">
        <v>323</v>
      </c>
    </row>
    <row r="1468" spans="15:16" x14ac:dyDescent="0.25">
      <c r="O1468" s="193">
        <v>1423</v>
      </c>
      <c r="P1468" s="229">
        <v>494</v>
      </c>
    </row>
    <row r="1469" spans="15:16" x14ac:dyDescent="0.25">
      <c r="O1469" s="193">
        <v>1424</v>
      </c>
      <c r="P1469" s="229">
        <v>57576</v>
      </c>
    </row>
    <row r="1470" spans="15:16" x14ac:dyDescent="0.25">
      <c r="O1470" s="193">
        <v>1425</v>
      </c>
      <c r="P1470" s="229">
        <v>644</v>
      </c>
    </row>
    <row r="1471" spans="15:16" x14ac:dyDescent="0.25">
      <c r="O1471" s="193">
        <v>1426</v>
      </c>
      <c r="P1471" s="229">
        <v>323</v>
      </c>
    </row>
    <row r="1472" spans="15:16" x14ac:dyDescent="0.25">
      <c r="O1472" s="193">
        <v>1427</v>
      </c>
      <c r="P1472" s="229">
        <v>471</v>
      </c>
    </row>
    <row r="1473" spans="15:16" x14ac:dyDescent="0.25">
      <c r="O1473" s="193">
        <v>1428</v>
      </c>
      <c r="P1473" s="229">
        <v>336</v>
      </c>
    </row>
    <row r="1474" spans="15:16" x14ac:dyDescent="0.25">
      <c r="O1474" s="193">
        <v>1429</v>
      </c>
      <c r="P1474" s="229">
        <v>610</v>
      </c>
    </row>
    <row r="1475" spans="15:16" x14ac:dyDescent="0.25">
      <c r="O1475" s="193">
        <v>1430</v>
      </c>
      <c r="P1475" s="229">
        <v>16862</v>
      </c>
    </row>
    <row r="1476" spans="15:16" x14ac:dyDescent="0.25">
      <c r="O1476" s="193">
        <v>1431</v>
      </c>
      <c r="P1476" s="229">
        <v>472</v>
      </c>
    </row>
    <row r="1477" spans="15:16" x14ac:dyDescent="0.25">
      <c r="O1477" s="193">
        <v>1432</v>
      </c>
      <c r="P1477" s="229">
        <v>332</v>
      </c>
    </row>
    <row r="1478" spans="15:16" x14ac:dyDescent="0.25">
      <c r="O1478" s="193">
        <v>1433</v>
      </c>
      <c r="P1478" s="229">
        <v>567</v>
      </c>
    </row>
    <row r="1479" spans="15:16" x14ac:dyDescent="0.25">
      <c r="O1479" s="193">
        <v>1434</v>
      </c>
      <c r="P1479" s="229">
        <v>324</v>
      </c>
    </row>
    <row r="1480" spans="15:16" x14ac:dyDescent="0.25">
      <c r="O1480" s="193">
        <v>1435</v>
      </c>
      <c r="P1480" s="229">
        <v>4830</v>
      </c>
    </row>
    <row r="1481" spans="15:16" x14ac:dyDescent="0.25">
      <c r="O1481" s="193">
        <v>1436</v>
      </c>
      <c r="P1481" s="229">
        <v>299</v>
      </c>
    </row>
    <row r="1482" spans="15:16" x14ac:dyDescent="0.25">
      <c r="O1482" s="193">
        <v>1437</v>
      </c>
      <c r="P1482" s="229">
        <v>546</v>
      </c>
    </row>
    <row r="1483" spans="15:16" x14ac:dyDescent="0.25">
      <c r="O1483" s="193">
        <v>1438</v>
      </c>
      <c r="P1483" s="229">
        <v>343</v>
      </c>
    </row>
    <row r="1484" spans="15:16" x14ac:dyDescent="0.25">
      <c r="O1484" s="193">
        <v>1439</v>
      </c>
      <c r="P1484" s="229">
        <v>451</v>
      </c>
    </row>
    <row r="1485" spans="15:16" x14ac:dyDescent="0.25">
      <c r="O1485" s="193">
        <v>1440</v>
      </c>
      <c r="P1485" s="229">
        <v>2692</v>
      </c>
    </row>
    <row r="1486" spans="15:16" x14ac:dyDescent="0.25">
      <c r="O1486" s="193">
        <v>1441</v>
      </c>
      <c r="P1486" s="229">
        <v>559</v>
      </c>
    </row>
    <row r="1487" spans="15:16" x14ac:dyDescent="0.25">
      <c r="O1487" s="193">
        <v>1442</v>
      </c>
      <c r="P1487" s="229">
        <v>311</v>
      </c>
    </row>
    <row r="1488" spans="15:16" x14ac:dyDescent="0.25">
      <c r="O1488" s="193">
        <v>1443</v>
      </c>
      <c r="P1488" s="229">
        <v>419</v>
      </c>
    </row>
    <row r="1489" spans="15:16" x14ac:dyDescent="0.25">
      <c r="O1489" s="193">
        <v>1444</v>
      </c>
      <c r="P1489" s="229">
        <v>303</v>
      </c>
    </row>
    <row r="1490" spans="15:16" x14ac:dyDescent="0.25">
      <c r="O1490" s="193">
        <v>1445</v>
      </c>
      <c r="P1490" s="229">
        <v>584</v>
      </c>
    </row>
    <row r="1491" spans="15:16" x14ac:dyDescent="0.25">
      <c r="O1491" s="193">
        <v>1446</v>
      </c>
      <c r="P1491" s="229">
        <v>294</v>
      </c>
    </row>
    <row r="1492" spans="15:16" x14ac:dyDescent="0.25">
      <c r="O1492" s="193">
        <v>1447</v>
      </c>
      <c r="P1492" s="229">
        <v>467</v>
      </c>
    </row>
    <row r="1493" spans="15:16" x14ac:dyDescent="0.25">
      <c r="O1493" s="193">
        <v>1448</v>
      </c>
      <c r="P1493" s="229">
        <v>295</v>
      </c>
    </row>
    <row r="1494" spans="15:16" x14ac:dyDescent="0.25">
      <c r="O1494" s="193">
        <v>1449</v>
      </c>
      <c r="P1494" s="229">
        <v>542</v>
      </c>
    </row>
    <row r="1495" spans="15:16" x14ac:dyDescent="0.25">
      <c r="O1495" s="193">
        <v>1450</v>
      </c>
      <c r="P1495" s="229">
        <v>515</v>
      </c>
    </row>
    <row r="1496" spans="15:16" x14ac:dyDescent="0.25">
      <c r="O1496" s="193">
        <v>1451</v>
      </c>
      <c r="P1496" s="229">
        <v>404</v>
      </c>
    </row>
    <row r="1497" spans="15:16" x14ac:dyDescent="0.25">
      <c r="O1497" s="193">
        <v>1452</v>
      </c>
      <c r="P1497" s="229">
        <v>302</v>
      </c>
    </row>
    <row r="1498" spans="15:16" x14ac:dyDescent="0.25">
      <c r="O1498" s="193">
        <v>1453</v>
      </c>
      <c r="P1498" s="229">
        <v>625</v>
      </c>
    </row>
    <row r="1499" spans="15:16" x14ac:dyDescent="0.25">
      <c r="O1499" s="193">
        <v>1454</v>
      </c>
      <c r="P1499" s="229">
        <v>323</v>
      </c>
    </row>
    <row r="1500" spans="15:16" x14ac:dyDescent="0.25">
      <c r="O1500" s="193">
        <v>1455</v>
      </c>
      <c r="P1500" s="229">
        <v>448</v>
      </c>
    </row>
    <row r="1501" spans="15:16" x14ac:dyDescent="0.25">
      <c r="O1501" s="193">
        <v>1456</v>
      </c>
      <c r="P1501" s="229">
        <v>320</v>
      </c>
    </row>
    <row r="1502" spans="15:16" x14ac:dyDescent="0.25">
      <c r="O1502" s="193">
        <v>1457</v>
      </c>
      <c r="P1502" s="229">
        <v>546</v>
      </c>
    </row>
    <row r="1503" spans="15:16" x14ac:dyDescent="0.25">
      <c r="O1503" s="193">
        <v>1458</v>
      </c>
      <c r="P1503" s="229">
        <v>318</v>
      </c>
    </row>
    <row r="1504" spans="15:16" x14ac:dyDescent="0.25">
      <c r="O1504" s="193">
        <v>1459</v>
      </c>
      <c r="P1504" s="229">
        <v>431</v>
      </c>
    </row>
    <row r="1505" spans="15:16" x14ac:dyDescent="0.25">
      <c r="O1505" s="193">
        <v>1460</v>
      </c>
      <c r="P1505" s="229">
        <v>301</v>
      </c>
    </row>
    <row r="1506" spans="15:16" x14ac:dyDescent="0.25">
      <c r="O1506" s="193">
        <v>1461</v>
      </c>
      <c r="P1506" s="229">
        <v>501</v>
      </c>
    </row>
    <row r="1507" spans="15:16" x14ac:dyDescent="0.25">
      <c r="O1507" s="193">
        <v>1462</v>
      </c>
      <c r="P1507" s="229">
        <v>281</v>
      </c>
    </row>
    <row r="1508" spans="15:16" x14ac:dyDescent="0.25">
      <c r="O1508" s="193">
        <v>1463</v>
      </c>
      <c r="P1508" s="229">
        <v>404</v>
      </c>
    </row>
    <row r="1509" spans="15:16" x14ac:dyDescent="0.25">
      <c r="O1509" s="193">
        <v>1464</v>
      </c>
      <c r="P1509" s="229">
        <v>285</v>
      </c>
    </row>
    <row r="1510" spans="15:16" x14ac:dyDescent="0.25">
      <c r="O1510" s="193">
        <v>1465</v>
      </c>
      <c r="P1510" s="229">
        <v>535</v>
      </c>
    </row>
    <row r="1511" spans="15:16" x14ac:dyDescent="0.25">
      <c r="O1511" s="193">
        <v>1466</v>
      </c>
      <c r="P1511" s="229">
        <v>318</v>
      </c>
    </row>
    <row r="1512" spans="15:16" x14ac:dyDescent="0.25">
      <c r="O1512" s="193">
        <v>1467</v>
      </c>
      <c r="P1512" s="229">
        <v>401</v>
      </c>
    </row>
    <row r="1513" spans="15:16" x14ac:dyDescent="0.25">
      <c r="O1513" s="193">
        <v>1468</v>
      </c>
      <c r="P1513" s="229">
        <v>273</v>
      </c>
    </row>
    <row r="1514" spans="15:16" x14ac:dyDescent="0.25">
      <c r="O1514" s="193">
        <v>1469</v>
      </c>
      <c r="P1514" s="229">
        <v>556</v>
      </c>
    </row>
    <row r="1515" spans="15:16" x14ac:dyDescent="0.25">
      <c r="O1515" s="193">
        <v>1470</v>
      </c>
      <c r="P1515" s="229">
        <v>638</v>
      </c>
    </row>
    <row r="1516" spans="15:16" x14ac:dyDescent="0.25">
      <c r="O1516" s="193">
        <v>1471</v>
      </c>
      <c r="P1516" s="229">
        <v>407</v>
      </c>
    </row>
    <row r="1517" spans="15:16" x14ac:dyDescent="0.25">
      <c r="O1517" s="193">
        <v>1472</v>
      </c>
      <c r="P1517" s="229">
        <v>241</v>
      </c>
    </row>
    <row r="1518" spans="15:16" x14ac:dyDescent="0.25">
      <c r="O1518" s="193">
        <v>1473</v>
      </c>
      <c r="P1518" s="229">
        <v>560</v>
      </c>
    </row>
    <row r="1519" spans="15:16" x14ac:dyDescent="0.25">
      <c r="O1519" s="193">
        <v>1474</v>
      </c>
      <c r="P1519" s="229">
        <v>316</v>
      </c>
    </row>
    <row r="1520" spans="15:16" x14ac:dyDescent="0.25">
      <c r="O1520" s="193">
        <v>1475</v>
      </c>
      <c r="P1520" s="229">
        <v>413</v>
      </c>
    </row>
    <row r="1521" spans="15:16" x14ac:dyDescent="0.25">
      <c r="O1521" s="193">
        <v>1476</v>
      </c>
      <c r="P1521" s="229">
        <v>301</v>
      </c>
    </row>
    <row r="1522" spans="15:16" x14ac:dyDescent="0.25">
      <c r="O1522" s="193">
        <v>1477</v>
      </c>
      <c r="P1522" s="229">
        <v>510</v>
      </c>
    </row>
    <row r="1523" spans="15:16" x14ac:dyDescent="0.25">
      <c r="O1523" s="193">
        <v>1478</v>
      </c>
      <c r="P1523" s="229">
        <v>282</v>
      </c>
    </row>
    <row r="1524" spans="15:16" x14ac:dyDescent="0.25">
      <c r="O1524" s="193">
        <v>1479</v>
      </c>
      <c r="P1524" s="229">
        <v>407</v>
      </c>
    </row>
    <row r="1525" spans="15:16" x14ac:dyDescent="0.25">
      <c r="O1525" s="193">
        <v>1480</v>
      </c>
      <c r="P1525" s="229">
        <v>264</v>
      </c>
    </row>
    <row r="1526" spans="15:16" x14ac:dyDescent="0.25">
      <c r="O1526" s="193">
        <v>1481</v>
      </c>
      <c r="P1526" s="229">
        <v>497</v>
      </c>
    </row>
    <row r="1527" spans="15:16" x14ac:dyDescent="0.25">
      <c r="O1527" s="193">
        <v>1482</v>
      </c>
      <c r="P1527" s="229">
        <v>266</v>
      </c>
    </row>
    <row r="1528" spans="15:16" x14ac:dyDescent="0.25">
      <c r="O1528" s="193">
        <v>1483</v>
      </c>
      <c r="P1528" s="229">
        <v>400</v>
      </c>
    </row>
    <row r="1529" spans="15:16" x14ac:dyDescent="0.25">
      <c r="O1529" s="193">
        <v>1484</v>
      </c>
      <c r="P1529" s="229">
        <v>286</v>
      </c>
    </row>
    <row r="1530" spans="15:16" x14ac:dyDescent="0.25">
      <c r="O1530" s="193">
        <v>1485</v>
      </c>
      <c r="P1530" s="229">
        <v>623</v>
      </c>
    </row>
    <row r="1531" spans="15:16" x14ac:dyDescent="0.25">
      <c r="O1531" s="193">
        <v>1486</v>
      </c>
      <c r="P1531" s="229">
        <v>296</v>
      </c>
    </row>
    <row r="1532" spans="15:16" x14ac:dyDescent="0.25">
      <c r="O1532" s="193">
        <v>1487</v>
      </c>
      <c r="P1532" s="229">
        <v>355</v>
      </c>
    </row>
    <row r="1533" spans="15:16" x14ac:dyDescent="0.25">
      <c r="O1533" s="193">
        <v>1488</v>
      </c>
      <c r="P1533" s="229">
        <v>282</v>
      </c>
    </row>
    <row r="1534" spans="15:16" x14ac:dyDescent="0.25">
      <c r="O1534" s="193">
        <v>1489</v>
      </c>
      <c r="P1534" s="229">
        <v>469</v>
      </c>
    </row>
    <row r="1535" spans="15:16" x14ac:dyDescent="0.25">
      <c r="O1535" s="193">
        <v>1490</v>
      </c>
      <c r="P1535" s="229">
        <v>16674</v>
      </c>
    </row>
    <row r="1536" spans="15:16" x14ac:dyDescent="0.25">
      <c r="O1536" s="193">
        <v>1491</v>
      </c>
      <c r="P1536" s="229">
        <v>377</v>
      </c>
    </row>
    <row r="1537" spans="15:16" x14ac:dyDescent="0.25">
      <c r="O1537" s="193">
        <v>1492</v>
      </c>
      <c r="P1537" s="229">
        <v>287</v>
      </c>
    </row>
    <row r="1538" spans="15:16" x14ac:dyDescent="0.25">
      <c r="O1538" s="193">
        <v>1493</v>
      </c>
      <c r="P1538" s="229">
        <v>525</v>
      </c>
    </row>
    <row r="1539" spans="15:16" x14ac:dyDescent="0.25">
      <c r="O1539" s="193">
        <v>1494</v>
      </c>
      <c r="P1539" s="229">
        <v>282</v>
      </c>
    </row>
    <row r="1540" spans="15:16" x14ac:dyDescent="0.25">
      <c r="O1540" s="193">
        <v>1495</v>
      </c>
      <c r="P1540" s="229">
        <v>17013</v>
      </c>
    </row>
    <row r="1541" spans="15:16" x14ac:dyDescent="0.25">
      <c r="O1541" s="193">
        <v>1496</v>
      </c>
      <c r="P1541" s="229">
        <v>265</v>
      </c>
    </row>
    <row r="1542" spans="15:16" x14ac:dyDescent="0.25">
      <c r="O1542" s="193">
        <v>1497</v>
      </c>
      <c r="P1542" s="229">
        <v>483</v>
      </c>
    </row>
    <row r="1543" spans="15:16" x14ac:dyDescent="0.25">
      <c r="O1543" s="193">
        <v>1498</v>
      </c>
      <c r="P1543" s="229">
        <v>272</v>
      </c>
    </row>
    <row r="1544" spans="15:16" x14ac:dyDescent="0.25">
      <c r="O1544" s="193">
        <v>1499</v>
      </c>
      <c r="P1544" s="229">
        <v>354</v>
      </c>
    </row>
    <row r="1545" spans="15:16" x14ac:dyDescent="0.25">
      <c r="O1545" s="193">
        <v>1500</v>
      </c>
      <c r="P1545" s="229">
        <v>63904</v>
      </c>
    </row>
    <row r="1546" spans="15:16" x14ac:dyDescent="0.25">
      <c r="O1546" s="193">
        <v>1501</v>
      </c>
      <c r="P1546" s="229">
        <v>506</v>
      </c>
    </row>
    <row r="1547" spans="15:16" x14ac:dyDescent="0.25">
      <c r="O1547" s="193">
        <v>1502</v>
      </c>
      <c r="P1547" s="229">
        <v>245</v>
      </c>
    </row>
    <row r="1548" spans="15:16" x14ac:dyDescent="0.25">
      <c r="O1548" s="193">
        <v>1503</v>
      </c>
      <c r="P1548" s="229">
        <v>375</v>
      </c>
    </row>
    <row r="1549" spans="15:16" x14ac:dyDescent="0.25">
      <c r="O1549" s="193">
        <v>1504</v>
      </c>
      <c r="P1549" s="229">
        <v>242</v>
      </c>
    </row>
    <row r="1550" spans="15:16" x14ac:dyDescent="0.25">
      <c r="O1550" s="193">
        <v>1505</v>
      </c>
      <c r="P1550" s="229">
        <v>467</v>
      </c>
    </row>
    <row r="1551" spans="15:16" x14ac:dyDescent="0.25">
      <c r="O1551" s="193">
        <v>1506</v>
      </c>
      <c r="P1551" s="229">
        <v>263</v>
      </c>
    </row>
    <row r="1552" spans="15:16" x14ac:dyDescent="0.25">
      <c r="O1552" s="193">
        <v>1507</v>
      </c>
      <c r="P1552" s="229">
        <v>365</v>
      </c>
    </row>
    <row r="1553" spans="15:16" x14ac:dyDescent="0.25">
      <c r="O1553" s="193">
        <v>1508</v>
      </c>
      <c r="P1553" s="229">
        <v>260</v>
      </c>
    </row>
    <row r="1554" spans="15:16" x14ac:dyDescent="0.25">
      <c r="O1554" s="193">
        <v>1509</v>
      </c>
      <c r="P1554" s="229">
        <v>461</v>
      </c>
    </row>
    <row r="1555" spans="15:16" x14ac:dyDescent="0.25">
      <c r="O1555" s="193">
        <v>1510</v>
      </c>
      <c r="P1555" s="229">
        <v>257</v>
      </c>
    </row>
    <row r="1556" spans="15:16" x14ac:dyDescent="0.25">
      <c r="O1556" s="193">
        <v>1511</v>
      </c>
      <c r="P1556" s="229">
        <v>377</v>
      </c>
    </row>
    <row r="1557" spans="15:16" x14ac:dyDescent="0.25">
      <c r="O1557" s="193">
        <v>1512</v>
      </c>
      <c r="P1557" s="229">
        <v>251</v>
      </c>
    </row>
    <row r="1558" spans="15:16" x14ac:dyDescent="0.25">
      <c r="O1558" s="193">
        <v>1513</v>
      </c>
      <c r="P1558" s="229">
        <v>440</v>
      </c>
    </row>
    <row r="1559" spans="15:16" x14ac:dyDescent="0.25">
      <c r="O1559" s="193">
        <v>1514</v>
      </c>
      <c r="P1559" s="229">
        <v>254</v>
      </c>
    </row>
    <row r="1560" spans="15:16" x14ac:dyDescent="0.25">
      <c r="O1560" s="193">
        <v>1515</v>
      </c>
      <c r="P1560" s="229">
        <v>33601</v>
      </c>
    </row>
    <row r="1561" spans="15:16" x14ac:dyDescent="0.25">
      <c r="O1561" s="193">
        <v>1516</v>
      </c>
      <c r="P1561" s="229">
        <v>17532</v>
      </c>
    </row>
    <row r="1562" spans="15:16" x14ac:dyDescent="0.25">
      <c r="O1562" s="193">
        <v>1517</v>
      </c>
      <c r="P1562" s="229">
        <v>454</v>
      </c>
    </row>
    <row r="1563" spans="15:16" x14ac:dyDescent="0.25">
      <c r="O1563" s="193">
        <v>1518</v>
      </c>
      <c r="P1563" s="229">
        <v>23954</v>
      </c>
    </row>
    <row r="1564" spans="15:16" x14ac:dyDescent="0.25">
      <c r="O1564" s="193">
        <v>1519</v>
      </c>
      <c r="P1564" s="229">
        <v>338</v>
      </c>
    </row>
    <row r="1565" spans="15:16" x14ac:dyDescent="0.25">
      <c r="O1565" s="193">
        <v>1520</v>
      </c>
      <c r="P1565" s="229">
        <v>16175</v>
      </c>
    </row>
    <row r="1566" spans="15:16" x14ac:dyDescent="0.25">
      <c r="O1566" s="193">
        <v>1521</v>
      </c>
      <c r="P1566" s="229">
        <v>515</v>
      </c>
    </row>
    <row r="1567" spans="15:16" x14ac:dyDescent="0.25">
      <c r="O1567" s="193">
        <v>1522</v>
      </c>
      <c r="P1567" s="229">
        <v>249</v>
      </c>
    </row>
    <row r="1568" spans="15:16" x14ac:dyDescent="0.25">
      <c r="O1568" s="193">
        <v>1523</v>
      </c>
      <c r="P1568" s="229">
        <v>359</v>
      </c>
    </row>
    <row r="1569" spans="15:16" x14ac:dyDescent="0.25">
      <c r="O1569" s="193">
        <v>1524</v>
      </c>
      <c r="P1569" s="229">
        <v>235</v>
      </c>
    </row>
    <row r="1570" spans="15:16" x14ac:dyDescent="0.25">
      <c r="O1570" s="193">
        <v>1525</v>
      </c>
      <c r="P1570" s="229">
        <v>445</v>
      </c>
    </row>
    <row r="1571" spans="15:16" x14ac:dyDescent="0.25">
      <c r="O1571" s="193">
        <v>1526</v>
      </c>
      <c r="P1571" s="229">
        <v>255</v>
      </c>
    </row>
    <row r="1572" spans="15:16" x14ac:dyDescent="0.25">
      <c r="O1572" s="193">
        <v>1527</v>
      </c>
      <c r="P1572" s="229">
        <v>10972</v>
      </c>
    </row>
    <row r="1573" spans="15:16" x14ac:dyDescent="0.25">
      <c r="O1573" s="193">
        <v>1528</v>
      </c>
      <c r="P1573" s="229">
        <v>245</v>
      </c>
    </row>
    <row r="1574" spans="15:16" x14ac:dyDescent="0.25">
      <c r="O1574" s="193">
        <v>1529</v>
      </c>
      <c r="P1574" s="229">
        <v>430</v>
      </c>
    </row>
    <row r="1575" spans="15:16" x14ac:dyDescent="0.25">
      <c r="O1575" s="193">
        <v>1530</v>
      </c>
      <c r="P1575" s="229">
        <v>270</v>
      </c>
    </row>
    <row r="1576" spans="15:16" x14ac:dyDescent="0.25">
      <c r="O1576" s="193">
        <v>1531</v>
      </c>
      <c r="P1576" s="229">
        <v>360</v>
      </c>
    </row>
    <row r="1577" spans="15:16" x14ac:dyDescent="0.25">
      <c r="O1577" s="193">
        <v>1532</v>
      </c>
      <c r="P1577" s="229">
        <v>238</v>
      </c>
    </row>
    <row r="1578" spans="15:16" x14ac:dyDescent="0.25">
      <c r="O1578" s="193">
        <v>1533</v>
      </c>
      <c r="P1578" s="229">
        <v>410</v>
      </c>
    </row>
    <row r="1579" spans="15:16" x14ac:dyDescent="0.25">
      <c r="O1579" s="193">
        <v>1534</v>
      </c>
      <c r="P1579" s="229">
        <v>4160</v>
      </c>
    </row>
    <row r="1580" spans="15:16" x14ac:dyDescent="0.25">
      <c r="O1580" s="193">
        <v>1535</v>
      </c>
      <c r="P1580" s="229">
        <v>339</v>
      </c>
    </row>
    <row r="1581" spans="15:16" x14ac:dyDescent="0.25">
      <c r="O1581" s="193">
        <v>1536</v>
      </c>
      <c r="P1581" s="229">
        <v>17457</v>
      </c>
    </row>
    <row r="1582" spans="15:16" x14ac:dyDescent="0.25">
      <c r="O1582" s="193">
        <v>1537</v>
      </c>
      <c r="P1582" s="229">
        <v>429</v>
      </c>
    </row>
    <row r="1583" spans="15:16" x14ac:dyDescent="0.25">
      <c r="O1583" s="193">
        <v>1538</v>
      </c>
      <c r="P1583" s="229">
        <v>231</v>
      </c>
    </row>
    <row r="1584" spans="15:16" x14ac:dyDescent="0.25">
      <c r="O1584" s="193">
        <v>1539</v>
      </c>
      <c r="P1584" s="229">
        <v>350</v>
      </c>
    </row>
    <row r="1585" spans="15:16" x14ac:dyDescent="0.25">
      <c r="O1585" s="193">
        <v>1540</v>
      </c>
      <c r="P1585" s="229">
        <v>1571</v>
      </c>
    </row>
    <row r="1586" spans="15:16" x14ac:dyDescent="0.25">
      <c r="O1586" s="193">
        <v>1541</v>
      </c>
      <c r="P1586" s="229">
        <v>447</v>
      </c>
    </row>
    <row r="1587" spans="15:16" x14ac:dyDescent="0.25">
      <c r="O1587" s="193">
        <v>1542</v>
      </c>
      <c r="P1587" s="229">
        <v>228</v>
      </c>
    </row>
    <row r="1588" spans="15:16" x14ac:dyDescent="0.25">
      <c r="O1588" s="193">
        <v>1543</v>
      </c>
      <c r="P1588" s="229">
        <v>1490</v>
      </c>
    </row>
    <row r="1589" spans="15:16" x14ac:dyDescent="0.25">
      <c r="O1589" s="193">
        <v>1544</v>
      </c>
      <c r="P1589" s="229">
        <v>229</v>
      </c>
    </row>
    <row r="1590" spans="15:16" x14ac:dyDescent="0.25">
      <c r="O1590" s="193">
        <v>1545</v>
      </c>
      <c r="P1590" s="229">
        <v>412</v>
      </c>
    </row>
    <row r="1591" spans="15:16" x14ac:dyDescent="0.25">
      <c r="O1591" s="193">
        <v>1546</v>
      </c>
      <c r="P1591" s="229">
        <v>207</v>
      </c>
    </row>
    <row r="1592" spans="15:16" x14ac:dyDescent="0.25">
      <c r="O1592" s="193">
        <v>1547</v>
      </c>
      <c r="P1592" s="229">
        <v>355</v>
      </c>
    </row>
    <row r="1593" spans="15:16" x14ac:dyDescent="0.25">
      <c r="O1593" s="193">
        <v>1548</v>
      </c>
      <c r="P1593" s="229">
        <v>2169</v>
      </c>
    </row>
    <row r="1594" spans="15:16" x14ac:dyDescent="0.25">
      <c r="O1594" s="193">
        <v>1549</v>
      </c>
      <c r="P1594" s="229">
        <v>408</v>
      </c>
    </row>
    <row r="1595" spans="15:16" x14ac:dyDescent="0.25">
      <c r="O1595" s="193">
        <v>1550</v>
      </c>
      <c r="P1595" s="229">
        <v>4473</v>
      </c>
    </row>
    <row r="1596" spans="15:16" x14ac:dyDescent="0.25">
      <c r="O1596" s="193">
        <v>1551</v>
      </c>
      <c r="P1596" s="229">
        <v>312</v>
      </c>
    </row>
    <row r="1597" spans="15:16" x14ac:dyDescent="0.25">
      <c r="O1597" s="193">
        <v>1552</v>
      </c>
      <c r="P1597" s="229">
        <v>224</v>
      </c>
    </row>
    <row r="1598" spans="15:16" x14ac:dyDescent="0.25">
      <c r="O1598" s="193">
        <v>1553</v>
      </c>
      <c r="P1598" s="229">
        <v>7520</v>
      </c>
    </row>
    <row r="1599" spans="15:16" x14ac:dyDescent="0.25">
      <c r="O1599" s="193">
        <v>1554</v>
      </c>
      <c r="P1599" s="229">
        <v>955</v>
      </c>
    </row>
    <row r="1600" spans="15:16" x14ac:dyDescent="0.25">
      <c r="O1600" s="193">
        <v>1555</v>
      </c>
      <c r="P1600" s="229">
        <v>2159</v>
      </c>
    </row>
    <row r="1601" spans="15:16" x14ac:dyDescent="0.25">
      <c r="O1601" s="193">
        <v>1556</v>
      </c>
      <c r="P1601" s="229">
        <v>212</v>
      </c>
    </row>
    <row r="1602" spans="15:16" x14ac:dyDescent="0.25">
      <c r="O1602" s="193">
        <v>1557</v>
      </c>
      <c r="P1602" s="229">
        <v>406</v>
      </c>
    </row>
    <row r="1603" spans="15:16" x14ac:dyDescent="0.25">
      <c r="O1603" s="193">
        <v>1558</v>
      </c>
      <c r="P1603" s="229">
        <v>222</v>
      </c>
    </row>
    <row r="1604" spans="15:16" x14ac:dyDescent="0.25">
      <c r="O1604" s="193">
        <v>1559</v>
      </c>
      <c r="P1604" s="229">
        <v>979</v>
      </c>
    </row>
    <row r="1605" spans="15:16" x14ac:dyDescent="0.25">
      <c r="O1605" s="193">
        <v>1560</v>
      </c>
      <c r="P1605" s="229">
        <v>768</v>
      </c>
    </row>
    <row r="1606" spans="15:16" x14ac:dyDescent="0.25">
      <c r="O1606" s="193">
        <v>1561</v>
      </c>
      <c r="P1606" s="229">
        <v>390</v>
      </c>
    </row>
    <row r="1607" spans="15:16" x14ac:dyDescent="0.25">
      <c r="O1607" s="193">
        <v>1562</v>
      </c>
      <c r="P1607" s="229">
        <v>3852</v>
      </c>
    </row>
    <row r="1608" spans="15:16" x14ac:dyDescent="0.25">
      <c r="O1608" s="193">
        <v>1563</v>
      </c>
      <c r="P1608" s="229">
        <v>510</v>
      </c>
    </row>
    <row r="1609" spans="15:16" x14ac:dyDescent="0.25">
      <c r="O1609" s="193">
        <v>1564</v>
      </c>
      <c r="P1609" s="229">
        <v>385</v>
      </c>
    </row>
    <row r="1610" spans="15:16" x14ac:dyDescent="0.25">
      <c r="O1610" s="193">
        <v>1565</v>
      </c>
      <c r="P1610" s="229">
        <v>366</v>
      </c>
    </row>
    <row r="1611" spans="15:16" x14ac:dyDescent="0.25">
      <c r="O1611" s="193">
        <v>1566</v>
      </c>
      <c r="P1611" s="229">
        <v>210</v>
      </c>
    </row>
    <row r="1612" spans="15:16" x14ac:dyDescent="0.25">
      <c r="O1612" s="193">
        <v>1567</v>
      </c>
      <c r="P1612" s="229">
        <v>291</v>
      </c>
    </row>
    <row r="1613" spans="15:16" x14ac:dyDescent="0.25">
      <c r="O1613" s="193">
        <v>1568</v>
      </c>
      <c r="P1613" s="229">
        <v>662</v>
      </c>
    </row>
    <row r="1614" spans="15:16" x14ac:dyDescent="0.25">
      <c r="O1614" s="193">
        <v>1569</v>
      </c>
      <c r="P1614" s="229">
        <v>388</v>
      </c>
    </row>
    <row r="1615" spans="15:16" x14ac:dyDescent="0.25">
      <c r="O1615" s="193">
        <v>1570</v>
      </c>
      <c r="P1615" s="229">
        <v>862</v>
      </c>
    </row>
    <row r="1616" spans="15:16" x14ac:dyDescent="0.25">
      <c r="O1616" s="193">
        <v>1571</v>
      </c>
      <c r="P1616" s="229">
        <v>277</v>
      </c>
    </row>
    <row r="1617" spans="15:16" x14ac:dyDescent="0.25">
      <c r="O1617" s="193">
        <v>1572</v>
      </c>
      <c r="P1617" s="229">
        <v>225</v>
      </c>
    </row>
    <row r="1618" spans="15:16" x14ac:dyDescent="0.25">
      <c r="O1618" s="193">
        <v>1573</v>
      </c>
      <c r="P1618" s="229">
        <v>1718</v>
      </c>
    </row>
    <row r="1619" spans="15:16" x14ac:dyDescent="0.25">
      <c r="O1619" s="193">
        <v>1574</v>
      </c>
      <c r="P1619" s="229">
        <v>205</v>
      </c>
    </row>
    <row r="1620" spans="15:16" x14ac:dyDescent="0.25">
      <c r="O1620" s="193">
        <v>1575</v>
      </c>
      <c r="P1620" s="229">
        <v>1727</v>
      </c>
    </row>
    <row r="1621" spans="15:16" x14ac:dyDescent="0.25">
      <c r="O1621" s="193">
        <v>1576</v>
      </c>
      <c r="P1621" s="229">
        <v>219</v>
      </c>
    </row>
    <row r="1622" spans="15:16" x14ac:dyDescent="0.25">
      <c r="O1622" s="193">
        <v>1577</v>
      </c>
      <c r="P1622" s="229">
        <v>376</v>
      </c>
    </row>
    <row r="1623" spans="15:16" x14ac:dyDescent="0.25">
      <c r="O1623" s="193">
        <v>1578</v>
      </c>
      <c r="P1623" s="229">
        <v>226</v>
      </c>
    </row>
    <row r="1624" spans="15:16" x14ac:dyDescent="0.25">
      <c r="O1624" s="193">
        <v>1579</v>
      </c>
      <c r="P1624" s="229">
        <v>456</v>
      </c>
    </row>
    <row r="1625" spans="15:16" x14ac:dyDescent="0.25">
      <c r="O1625" s="193">
        <v>1580</v>
      </c>
      <c r="P1625" s="229">
        <v>1442</v>
      </c>
    </row>
    <row r="1626" spans="15:16" x14ac:dyDescent="0.25">
      <c r="O1626" s="193">
        <v>1581</v>
      </c>
      <c r="P1626" s="229">
        <v>353</v>
      </c>
    </row>
    <row r="1627" spans="15:16" x14ac:dyDescent="0.25">
      <c r="O1627" s="193">
        <v>1582</v>
      </c>
      <c r="P1627" s="229">
        <v>887</v>
      </c>
    </row>
    <row r="1628" spans="15:16" x14ac:dyDescent="0.25">
      <c r="O1628" s="193">
        <v>1583</v>
      </c>
      <c r="P1628" s="229">
        <v>288</v>
      </c>
    </row>
    <row r="1629" spans="15:16" x14ac:dyDescent="0.25">
      <c r="O1629" s="193">
        <v>1584</v>
      </c>
      <c r="P1629" s="229">
        <v>239</v>
      </c>
    </row>
    <row r="1630" spans="15:16" x14ac:dyDescent="0.25">
      <c r="O1630" s="193">
        <v>1585</v>
      </c>
      <c r="P1630" s="229">
        <v>1824</v>
      </c>
    </row>
    <row r="1631" spans="15:16" x14ac:dyDescent="0.25">
      <c r="O1631" s="193">
        <v>1586</v>
      </c>
      <c r="P1631" s="229">
        <v>241</v>
      </c>
    </row>
    <row r="1632" spans="15:16" x14ac:dyDescent="0.25">
      <c r="O1632" s="193">
        <v>1587</v>
      </c>
      <c r="P1632" s="229">
        <v>317</v>
      </c>
    </row>
    <row r="1633" spans="15:16" x14ac:dyDescent="0.25">
      <c r="O1633" s="193">
        <v>1588</v>
      </c>
      <c r="P1633" s="229">
        <v>2122</v>
      </c>
    </row>
    <row r="1634" spans="15:16" x14ac:dyDescent="0.25">
      <c r="O1634" s="193">
        <v>1589</v>
      </c>
      <c r="P1634" s="229">
        <v>375</v>
      </c>
    </row>
    <row r="1635" spans="15:16" x14ac:dyDescent="0.25">
      <c r="O1635" s="193">
        <v>1590</v>
      </c>
      <c r="P1635" s="229">
        <v>929</v>
      </c>
    </row>
    <row r="1636" spans="15:16" x14ac:dyDescent="0.25">
      <c r="O1636" s="193">
        <v>1591</v>
      </c>
      <c r="P1636" s="229">
        <v>306</v>
      </c>
    </row>
    <row r="1637" spans="15:16" x14ac:dyDescent="0.25">
      <c r="O1637" s="193">
        <v>1592</v>
      </c>
      <c r="P1637" s="229">
        <v>213</v>
      </c>
    </row>
    <row r="1638" spans="15:16" x14ac:dyDescent="0.25">
      <c r="O1638" s="193">
        <v>1593</v>
      </c>
      <c r="P1638" s="229">
        <v>346</v>
      </c>
    </row>
    <row r="1639" spans="15:16" x14ac:dyDescent="0.25">
      <c r="O1639" s="193">
        <v>1594</v>
      </c>
      <c r="P1639" s="229">
        <v>343</v>
      </c>
    </row>
    <row r="1640" spans="15:16" x14ac:dyDescent="0.25">
      <c r="O1640" s="193">
        <v>1595</v>
      </c>
      <c r="P1640" s="229">
        <v>464</v>
      </c>
    </row>
    <row r="1641" spans="15:16" x14ac:dyDescent="0.25">
      <c r="O1641" s="193">
        <v>1596</v>
      </c>
      <c r="P1641" s="229">
        <v>212</v>
      </c>
    </row>
    <row r="1642" spans="15:16" x14ac:dyDescent="0.25">
      <c r="O1642" s="193">
        <v>1597</v>
      </c>
      <c r="P1642" s="229">
        <v>1679</v>
      </c>
    </row>
    <row r="1643" spans="15:16" x14ac:dyDescent="0.25">
      <c r="O1643" s="193">
        <v>1598</v>
      </c>
      <c r="P1643" s="229">
        <v>199</v>
      </c>
    </row>
    <row r="1644" spans="15:16" x14ac:dyDescent="0.25">
      <c r="O1644" s="193">
        <v>1599</v>
      </c>
      <c r="P1644" s="229">
        <v>305</v>
      </c>
    </row>
    <row r="1645" spans="15:16" x14ac:dyDescent="0.25">
      <c r="O1645" s="193">
        <v>1600</v>
      </c>
      <c r="P1645" s="229">
        <v>1433</v>
      </c>
    </row>
    <row r="1646" spans="15:16" x14ac:dyDescent="0.25">
      <c r="O1646" s="193">
        <v>1601</v>
      </c>
      <c r="P1646" s="229">
        <v>336</v>
      </c>
    </row>
    <row r="1647" spans="15:16" x14ac:dyDescent="0.25">
      <c r="O1647" s="193">
        <v>1602</v>
      </c>
      <c r="P1647" s="229">
        <v>181</v>
      </c>
    </row>
    <row r="1648" spans="15:16" x14ac:dyDescent="0.25">
      <c r="O1648" s="193">
        <v>1603</v>
      </c>
      <c r="P1648" s="229">
        <v>303</v>
      </c>
    </row>
    <row r="1649" spans="15:16" x14ac:dyDescent="0.25">
      <c r="O1649" s="193">
        <v>1604</v>
      </c>
      <c r="P1649" s="229">
        <v>362</v>
      </c>
    </row>
    <row r="1650" spans="15:16" x14ac:dyDescent="0.25">
      <c r="O1650" s="193">
        <v>1605</v>
      </c>
      <c r="P1650" s="229">
        <v>837</v>
      </c>
    </row>
    <row r="1651" spans="15:16" x14ac:dyDescent="0.25">
      <c r="O1651" s="193">
        <v>1606</v>
      </c>
      <c r="P1651" s="229">
        <v>206</v>
      </c>
    </row>
    <row r="1652" spans="15:16" x14ac:dyDescent="0.25">
      <c r="O1652" s="193">
        <v>1607</v>
      </c>
      <c r="P1652" s="229">
        <v>248</v>
      </c>
    </row>
    <row r="1653" spans="15:16" x14ac:dyDescent="0.25">
      <c r="O1653" s="193">
        <v>1608</v>
      </c>
      <c r="P1653" s="229">
        <v>679</v>
      </c>
    </row>
    <row r="1654" spans="15:16" x14ac:dyDescent="0.25">
      <c r="O1654" s="193">
        <v>1609</v>
      </c>
      <c r="P1654" s="229">
        <v>385</v>
      </c>
    </row>
    <row r="1655" spans="15:16" x14ac:dyDescent="0.25">
      <c r="O1655" s="193">
        <v>1610</v>
      </c>
      <c r="P1655" s="229">
        <v>184</v>
      </c>
    </row>
    <row r="1656" spans="15:16" x14ac:dyDescent="0.25">
      <c r="O1656" s="193">
        <v>1611</v>
      </c>
      <c r="P1656" s="229">
        <v>273</v>
      </c>
    </row>
    <row r="1657" spans="15:16" x14ac:dyDescent="0.25">
      <c r="O1657" s="193">
        <v>1612</v>
      </c>
      <c r="P1657" s="229">
        <v>177</v>
      </c>
    </row>
    <row r="1658" spans="15:16" x14ac:dyDescent="0.25">
      <c r="O1658" s="193">
        <v>1613</v>
      </c>
      <c r="P1658" s="229">
        <v>314</v>
      </c>
    </row>
    <row r="1659" spans="15:16" x14ac:dyDescent="0.25">
      <c r="O1659" s="193">
        <v>1614</v>
      </c>
      <c r="P1659" s="229">
        <v>278</v>
      </c>
    </row>
    <row r="1660" spans="15:16" x14ac:dyDescent="0.25">
      <c r="O1660" s="193">
        <v>1615</v>
      </c>
      <c r="P1660" s="229">
        <v>439</v>
      </c>
    </row>
    <row r="1661" spans="15:16" x14ac:dyDescent="0.25">
      <c r="O1661" s="193">
        <v>1616</v>
      </c>
      <c r="P1661" s="229">
        <v>786</v>
      </c>
    </row>
    <row r="1662" spans="15:16" x14ac:dyDescent="0.25">
      <c r="O1662" s="193">
        <v>1617</v>
      </c>
      <c r="P1662" s="229">
        <v>534</v>
      </c>
    </row>
    <row r="1663" spans="15:16" x14ac:dyDescent="0.25">
      <c r="O1663" s="193">
        <v>1618</v>
      </c>
      <c r="P1663" s="229">
        <v>194</v>
      </c>
    </row>
    <row r="1664" spans="15:16" x14ac:dyDescent="0.25">
      <c r="O1664" s="193">
        <v>1619</v>
      </c>
      <c r="P1664" s="229">
        <v>270</v>
      </c>
    </row>
    <row r="1665" spans="15:16" x14ac:dyDescent="0.25">
      <c r="O1665" s="193">
        <v>1620</v>
      </c>
      <c r="P1665" s="229">
        <v>19479</v>
      </c>
    </row>
    <row r="1666" spans="15:16" x14ac:dyDescent="0.25">
      <c r="O1666" s="193">
        <v>1621</v>
      </c>
      <c r="P1666" s="229">
        <v>306</v>
      </c>
    </row>
    <row r="1667" spans="15:16" x14ac:dyDescent="0.25">
      <c r="O1667" s="193">
        <v>1622</v>
      </c>
      <c r="P1667" s="229">
        <v>201</v>
      </c>
    </row>
    <row r="1668" spans="15:16" x14ac:dyDescent="0.25">
      <c r="O1668" s="193">
        <v>1623</v>
      </c>
      <c r="P1668" s="229">
        <v>261</v>
      </c>
    </row>
    <row r="1669" spans="15:16" x14ac:dyDescent="0.25">
      <c r="O1669" s="193">
        <v>1624</v>
      </c>
      <c r="P1669" s="229">
        <v>288</v>
      </c>
    </row>
    <row r="1670" spans="15:16" x14ac:dyDescent="0.25">
      <c r="O1670" s="193">
        <v>1625</v>
      </c>
      <c r="P1670" s="229">
        <v>1947</v>
      </c>
    </row>
    <row r="1671" spans="15:16" x14ac:dyDescent="0.25">
      <c r="O1671" s="193">
        <v>1626</v>
      </c>
      <c r="P1671" s="229">
        <v>186</v>
      </c>
    </row>
    <row r="1672" spans="15:16" x14ac:dyDescent="0.25">
      <c r="O1672" s="193">
        <v>1627</v>
      </c>
      <c r="P1672" s="229">
        <v>256</v>
      </c>
    </row>
    <row r="1673" spans="15:16" x14ac:dyDescent="0.25">
      <c r="O1673" s="193">
        <v>1628</v>
      </c>
      <c r="P1673" s="229">
        <v>299</v>
      </c>
    </row>
    <row r="1674" spans="15:16" x14ac:dyDescent="0.25">
      <c r="O1674" s="193">
        <v>1629</v>
      </c>
      <c r="P1674" s="229">
        <v>343</v>
      </c>
    </row>
    <row r="1675" spans="15:16" x14ac:dyDescent="0.25">
      <c r="O1675" s="193">
        <v>1630</v>
      </c>
      <c r="P1675" s="229">
        <v>194</v>
      </c>
    </row>
    <row r="1676" spans="15:16" x14ac:dyDescent="0.25">
      <c r="O1676" s="193">
        <v>1631</v>
      </c>
      <c r="P1676" s="229">
        <v>276</v>
      </c>
    </row>
    <row r="1677" spans="15:16" x14ac:dyDescent="0.25">
      <c r="O1677" s="193">
        <v>1632</v>
      </c>
      <c r="P1677" s="229">
        <v>690</v>
      </c>
    </row>
    <row r="1678" spans="15:16" x14ac:dyDescent="0.25">
      <c r="O1678" s="193">
        <v>1633</v>
      </c>
      <c r="P1678" s="229">
        <v>332</v>
      </c>
    </row>
    <row r="1679" spans="15:16" x14ac:dyDescent="0.25">
      <c r="O1679" s="193">
        <v>1634</v>
      </c>
      <c r="P1679" s="229">
        <v>183</v>
      </c>
    </row>
    <row r="1680" spans="15:16" x14ac:dyDescent="0.25">
      <c r="O1680" s="193">
        <v>1635</v>
      </c>
      <c r="P1680" s="229">
        <v>323</v>
      </c>
    </row>
    <row r="1681" spans="15:16" x14ac:dyDescent="0.25">
      <c r="O1681" s="193">
        <v>1636</v>
      </c>
      <c r="P1681" s="229">
        <v>259</v>
      </c>
    </row>
    <row r="1682" spans="15:16" x14ac:dyDescent="0.25">
      <c r="O1682" s="193">
        <v>1637</v>
      </c>
      <c r="P1682" s="229">
        <v>466</v>
      </c>
    </row>
    <row r="1683" spans="15:16" x14ac:dyDescent="0.25">
      <c r="O1683" s="193">
        <v>1638</v>
      </c>
      <c r="P1683" s="229">
        <v>169</v>
      </c>
    </row>
    <row r="1684" spans="15:16" x14ac:dyDescent="0.25">
      <c r="O1684" s="193">
        <v>1639</v>
      </c>
      <c r="P1684" s="229">
        <v>250</v>
      </c>
    </row>
    <row r="1685" spans="15:16" x14ac:dyDescent="0.25">
      <c r="O1685" s="193">
        <v>1640</v>
      </c>
      <c r="P1685" s="229">
        <v>1776</v>
      </c>
    </row>
    <row r="1686" spans="15:16" x14ac:dyDescent="0.25">
      <c r="O1686" s="193">
        <v>1641</v>
      </c>
      <c r="P1686" s="229">
        <v>330</v>
      </c>
    </row>
    <row r="1687" spans="15:16" x14ac:dyDescent="0.25">
      <c r="O1687" s="193">
        <v>1642</v>
      </c>
      <c r="P1687" s="229">
        <v>185</v>
      </c>
    </row>
    <row r="1688" spans="15:16" x14ac:dyDescent="0.25">
      <c r="O1688" s="193">
        <v>1643</v>
      </c>
      <c r="P1688" s="229">
        <v>212</v>
      </c>
    </row>
    <row r="1689" spans="15:16" x14ac:dyDescent="0.25">
      <c r="O1689" s="193">
        <v>1644</v>
      </c>
      <c r="P1689" s="229">
        <v>191</v>
      </c>
    </row>
    <row r="1690" spans="15:16" x14ac:dyDescent="0.25">
      <c r="O1690" s="193">
        <v>1645</v>
      </c>
      <c r="P1690" s="229">
        <v>4670</v>
      </c>
    </row>
    <row r="1691" spans="15:16" x14ac:dyDescent="0.25">
      <c r="O1691" s="193">
        <v>1646</v>
      </c>
      <c r="P1691" s="229">
        <v>149</v>
      </c>
    </row>
    <row r="1692" spans="15:16" x14ac:dyDescent="0.25">
      <c r="O1692" s="193">
        <v>1647</v>
      </c>
      <c r="P1692" s="229">
        <v>258</v>
      </c>
    </row>
    <row r="1693" spans="15:16" x14ac:dyDescent="0.25">
      <c r="O1693" s="193">
        <v>1648</v>
      </c>
      <c r="P1693" s="229">
        <v>180</v>
      </c>
    </row>
    <row r="1694" spans="15:16" x14ac:dyDescent="0.25">
      <c r="O1694" s="193">
        <v>1649</v>
      </c>
      <c r="P1694" s="229">
        <v>285</v>
      </c>
    </row>
    <row r="1695" spans="15:16" x14ac:dyDescent="0.25">
      <c r="O1695" s="193">
        <v>1650</v>
      </c>
      <c r="P1695" s="229">
        <v>15326</v>
      </c>
    </row>
    <row r="1696" spans="15:16" x14ac:dyDescent="0.25">
      <c r="O1696" s="193">
        <v>1651</v>
      </c>
      <c r="P1696" s="229">
        <v>227</v>
      </c>
    </row>
    <row r="1697" spans="15:16" x14ac:dyDescent="0.25">
      <c r="O1697" s="193">
        <v>1652</v>
      </c>
      <c r="P1697" s="229">
        <v>247</v>
      </c>
    </row>
    <row r="1698" spans="15:16" x14ac:dyDescent="0.25">
      <c r="O1698" s="193">
        <v>1653</v>
      </c>
      <c r="P1698" s="229">
        <v>281</v>
      </c>
    </row>
    <row r="1699" spans="15:16" x14ac:dyDescent="0.25">
      <c r="O1699" s="193">
        <v>1654</v>
      </c>
      <c r="P1699" s="229">
        <v>184</v>
      </c>
    </row>
    <row r="1700" spans="15:16" x14ac:dyDescent="0.25">
      <c r="O1700" s="193">
        <v>1655</v>
      </c>
      <c r="P1700" s="229">
        <v>207</v>
      </c>
    </row>
    <row r="1701" spans="15:16" x14ac:dyDescent="0.25">
      <c r="O1701" s="193">
        <v>1656</v>
      </c>
      <c r="P1701" s="229">
        <v>275</v>
      </c>
    </row>
    <row r="1702" spans="15:16" x14ac:dyDescent="0.25">
      <c r="O1702" s="193">
        <v>1657</v>
      </c>
      <c r="P1702" s="229">
        <v>309</v>
      </c>
    </row>
    <row r="1703" spans="15:16" x14ac:dyDescent="0.25">
      <c r="O1703" s="193">
        <v>1658</v>
      </c>
      <c r="P1703" s="229">
        <v>170</v>
      </c>
    </row>
    <row r="1704" spans="15:16" x14ac:dyDescent="0.25">
      <c r="O1704" s="193">
        <v>1659</v>
      </c>
      <c r="P1704" s="229">
        <v>213</v>
      </c>
    </row>
    <row r="1705" spans="15:16" x14ac:dyDescent="0.25">
      <c r="O1705" s="193">
        <v>1660</v>
      </c>
      <c r="P1705" s="229">
        <v>261056</v>
      </c>
    </row>
    <row r="1706" spans="15:16" x14ac:dyDescent="0.25">
      <c r="O1706" s="193">
        <v>1661</v>
      </c>
      <c r="P1706" s="229">
        <v>320</v>
      </c>
    </row>
    <row r="1707" spans="15:16" x14ac:dyDescent="0.25">
      <c r="O1707" s="193">
        <v>1662</v>
      </c>
      <c r="P1707" s="229">
        <v>149</v>
      </c>
    </row>
    <row r="1708" spans="15:16" x14ac:dyDescent="0.25">
      <c r="O1708" s="193">
        <v>1663</v>
      </c>
      <c r="P1708" s="229">
        <v>211</v>
      </c>
    </row>
    <row r="1709" spans="15:16" x14ac:dyDescent="0.25">
      <c r="O1709" s="193">
        <v>1664</v>
      </c>
      <c r="P1709" s="229">
        <v>168</v>
      </c>
    </row>
    <row r="1710" spans="15:16" x14ac:dyDescent="0.25">
      <c r="O1710" s="193">
        <v>1665</v>
      </c>
      <c r="P1710" s="229">
        <v>543</v>
      </c>
    </row>
    <row r="1711" spans="15:16" x14ac:dyDescent="0.25">
      <c r="O1711" s="193">
        <v>1666</v>
      </c>
      <c r="P1711" s="229">
        <v>172</v>
      </c>
    </row>
    <row r="1712" spans="15:16" x14ac:dyDescent="0.25">
      <c r="O1712" s="193">
        <v>1667</v>
      </c>
      <c r="P1712" s="229">
        <v>215</v>
      </c>
    </row>
    <row r="1713" spans="15:16" x14ac:dyDescent="0.25">
      <c r="O1713" s="193">
        <v>1668</v>
      </c>
      <c r="P1713" s="229">
        <v>206</v>
      </c>
    </row>
    <row r="1714" spans="15:16" x14ac:dyDescent="0.25">
      <c r="O1714" s="193">
        <v>1669</v>
      </c>
      <c r="P1714" s="229">
        <v>278</v>
      </c>
    </row>
    <row r="1715" spans="15:16" x14ac:dyDescent="0.25">
      <c r="O1715" s="193">
        <v>1670</v>
      </c>
      <c r="P1715" s="229">
        <v>185</v>
      </c>
    </row>
    <row r="1716" spans="15:16" x14ac:dyDescent="0.25">
      <c r="O1716" s="193">
        <v>1671</v>
      </c>
      <c r="P1716" s="229">
        <v>219</v>
      </c>
    </row>
    <row r="1717" spans="15:16" x14ac:dyDescent="0.25">
      <c r="O1717" s="193">
        <v>1672</v>
      </c>
      <c r="P1717" s="229">
        <v>242</v>
      </c>
    </row>
    <row r="1718" spans="15:16" x14ac:dyDescent="0.25">
      <c r="O1718" s="193">
        <v>1673</v>
      </c>
      <c r="P1718" s="229">
        <v>252</v>
      </c>
    </row>
    <row r="1719" spans="15:16" x14ac:dyDescent="0.25">
      <c r="O1719" s="193">
        <v>1674</v>
      </c>
      <c r="P1719" s="229">
        <v>154</v>
      </c>
    </row>
    <row r="1720" spans="15:16" x14ac:dyDescent="0.25">
      <c r="O1720" s="193">
        <v>1675</v>
      </c>
      <c r="P1720" s="229">
        <v>216</v>
      </c>
    </row>
    <row r="1721" spans="15:16" x14ac:dyDescent="0.25">
      <c r="O1721" s="193">
        <v>1676</v>
      </c>
      <c r="P1721" s="229">
        <v>229</v>
      </c>
    </row>
    <row r="1722" spans="15:16" x14ac:dyDescent="0.25">
      <c r="O1722" s="193">
        <v>1677</v>
      </c>
      <c r="P1722" s="229">
        <v>280</v>
      </c>
    </row>
    <row r="1723" spans="15:16" x14ac:dyDescent="0.25">
      <c r="O1723" s="193">
        <v>1678</v>
      </c>
      <c r="P1723" s="229">
        <v>133</v>
      </c>
    </row>
    <row r="1724" spans="15:16" x14ac:dyDescent="0.25">
      <c r="O1724" s="193">
        <v>1679</v>
      </c>
      <c r="P1724" s="229">
        <v>220</v>
      </c>
    </row>
    <row r="1725" spans="15:16" x14ac:dyDescent="0.25">
      <c r="O1725" s="193">
        <v>1680</v>
      </c>
      <c r="P1725" s="229">
        <v>94511</v>
      </c>
    </row>
    <row r="1726" spans="15:16" x14ac:dyDescent="0.25">
      <c r="O1726" s="193">
        <v>1681</v>
      </c>
      <c r="P1726" s="229">
        <v>241</v>
      </c>
    </row>
    <row r="1727" spans="15:16" x14ac:dyDescent="0.25">
      <c r="O1727" s="193">
        <v>1682</v>
      </c>
      <c r="P1727" s="229">
        <v>162</v>
      </c>
    </row>
    <row r="1728" spans="15:16" x14ac:dyDescent="0.25">
      <c r="O1728" s="193">
        <v>1683</v>
      </c>
      <c r="P1728" s="229">
        <v>229</v>
      </c>
    </row>
    <row r="1729" spans="15:16" x14ac:dyDescent="0.25">
      <c r="O1729" s="193">
        <v>1684</v>
      </c>
      <c r="P1729" s="229">
        <v>164</v>
      </c>
    </row>
    <row r="1730" spans="15:16" x14ac:dyDescent="0.25">
      <c r="O1730" s="193">
        <v>1685</v>
      </c>
      <c r="P1730" s="229">
        <v>313</v>
      </c>
    </row>
    <row r="1731" spans="15:16" x14ac:dyDescent="0.25">
      <c r="O1731" s="193">
        <v>1686</v>
      </c>
      <c r="P1731" s="229">
        <v>149</v>
      </c>
    </row>
    <row r="1732" spans="15:16" x14ac:dyDescent="0.25">
      <c r="O1732" s="193">
        <v>1687</v>
      </c>
      <c r="P1732" s="229">
        <v>212</v>
      </c>
    </row>
    <row r="1733" spans="15:16" x14ac:dyDescent="0.25">
      <c r="O1733" s="193">
        <v>1688</v>
      </c>
      <c r="P1733" s="229">
        <v>154</v>
      </c>
    </row>
    <row r="1734" spans="15:16" x14ac:dyDescent="0.25">
      <c r="O1734" s="193">
        <v>1689</v>
      </c>
      <c r="P1734" s="229">
        <v>280</v>
      </c>
    </row>
    <row r="1735" spans="15:16" x14ac:dyDescent="0.25">
      <c r="O1735" s="193">
        <v>1690</v>
      </c>
      <c r="P1735" s="229">
        <v>141</v>
      </c>
    </row>
    <row r="1736" spans="15:16" x14ac:dyDescent="0.25">
      <c r="O1736" s="193">
        <v>1691</v>
      </c>
      <c r="P1736" s="229">
        <v>212</v>
      </c>
    </row>
    <row r="1737" spans="15:16" x14ac:dyDescent="0.25">
      <c r="O1737" s="193">
        <v>1692</v>
      </c>
      <c r="P1737" s="229">
        <v>185</v>
      </c>
    </row>
    <row r="1738" spans="15:16" x14ac:dyDescent="0.25">
      <c r="O1738" s="193">
        <v>1693</v>
      </c>
      <c r="P1738" s="229">
        <v>224</v>
      </c>
    </row>
    <row r="1739" spans="15:16" x14ac:dyDescent="0.25">
      <c r="O1739" s="193">
        <v>1694</v>
      </c>
      <c r="P1739" s="229">
        <v>145</v>
      </c>
    </row>
    <row r="1740" spans="15:16" x14ac:dyDescent="0.25">
      <c r="O1740" s="193">
        <v>1695</v>
      </c>
      <c r="P1740" s="229">
        <v>202</v>
      </c>
    </row>
    <row r="1741" spans="15:16" x14ac:dyDescent="0.25">
      <c r="O1741" s="193">
        <v>1696</v>
      </c>
      <c r="P1741" s="229">
        <v>180</v>
      </c>
    </row>
    <row r="1742" spans="15:16" x14ac:dyDescent="0.25">
      <c r="O1742" s="193">
        <v>1697</v>
      </c>
      <c r="P1742" s="229">
        <v>246</v>
      </c>
    </row>
    <row r="1743" spans="15:16" x14ac:dyDescent="0.25">
      <c r="O1743" s="193">
        <v>1698</v>
      </c>
      <c r="P1743" s="229">
        <v>130</v>
      </c>
    </row>
    <row r="1744" spans="15:16" x14ac:dyDescent="0.25">
      <c r="O1744" s="193">
        <v>1699</v>
      </c>
      <c r="P1744" s="229">
        <v>194</v>
      </c>
    </row>
    <row r="1745" spans="15:16" x14ac:dyDescent="0.25">
      <c r="O1745" s="193">
        <v>1700</v>
      </c>
      <c r="P1745" s="229">
        <v>169</v>
      </c>
    </row>
    <row r="1746" spans="15:16" x14ac:dyDescent="0.25">
      <c r="O1746" s="193">
        <v>1701</v>
      </c>
      <c r="P1746" s="229">
        <v>266</v>
      </c>
    </row>
    <row r="1747" spans="15:16" x14ac:dyDescent="0.25">
      <c r="O1747" s="193">
        <v>1702</v>
      </c>
      <c r="P1747" s="229">
        <v>129</v>
      </c>
    </row>
    <row r="1748" spans="15:16" x14ac:dyDescent="0.25">
      <c r="O1748" s="193">
        <v>1703</v>
      </c>
      <c r="P1748" s="229">
        <v>204</v>
      </c>
    </row>
    <row r="1749" spans="15:16" x14ac:dyDescent="0.25">
      <c r="O1749" s="193">
        <v>1704</v>
      </c>
      <c r="P1749" s="229">
        <v>149</v>
      </c>
    </row>
    <row r="1750" spans="15:16" x14ac:dyDescent="0.25">
      <c r="O1750" s="193">
        <v>1705</v>
      </c>
      <c r="P1750" s="229">
        <v>1190</v>
      </c>
    </row>
    <row r="1751" spans="15:16" x14ac:dyDescent="0.25">
      <c r="O1751" s="193">
        <v>1706</v>
      </c>
      <c r="P1751" s="229">
        <v>151</v>
      </c>
    </row>
    <row r="1752" spans="15:16" x14ac:dyDescent="0.25">
      <c r="O1752" s="193">
        <v>1707</v>
      </c>
      <c r="P1752" s="229">
        <v>207</v>
      </c>
    </row>
    <row r="1753" spans="15:16" x14ac:dyDescent="0.25">
      <c r="O1753" s="193">
        <v>1708</v>
      </c>
      <c r="P1753" s="229">
        <v>139</v>
      </c>
    </row>
    <row r="1754" spans="15:16" x14ac:dyDescent="0.25">
      <c r="O1754" s="193">
        <v>1709</v>
      </c>
      <c r="P1754" s="229">
        <v>239</v>
      </c>
    </row>
    <row r="1755" spans="15:16" x14ac:dyDescent="0.25">
      <c r="O1755" s="193">
        <v>1710</v>
      </c>
      <c r="P1755" s="229">
        <v>13220</v>
      </c>
    </row>
    <row r="1756" spans="15:16" x14ac:dyDescent="0.25">
      <c r="O1756" s="193">
        <v>1711</v>
      </c>
      <c r="P1756" s="229">
        <v>207</v>
      </c>
    </row>
    <row r="1757" spans="15:16" x14ac:dyDescent="0.25">
      <c r="O1757" s="193">
        <v>1712</v>
      </c>
      <c r="P1757" s="229">
        <v>131</v>
      </c>
    </row>
    <row r="1758" spans="15:16" x14ac:dyDescent="0.25">
      <c r="O1758" s="193">
        <v>1713</v>
      </c>
      <c r="P1758" s="229">
        <v>214</v>
      </c>
    </row>
    <row r="1759" spans="15:16" x14ac:dyDescent="0.25">
      <c r="O1759" s="193">
        <v>1714</v>
      </c>
      <c r="P1759" s="229">
        <v>145</v>
      </c>
    </row>
    <row r="1760" spans="15:16" x14ac:dyDescent="0.25">
      <c r="O1760" s="193">
        <v>1715</v>
      </c>
      <c r="P1760" s="229">
        <v>185</v>
      </c>
    </row>
    <row r="1761" spans="15:16" x14ac:dyDescent="0.25">
      <c r="O1761" s="193">
        <v>1716</v>
      </c>
      <c r="P1761" s="229">
        <v>191</v>
      </c>
    </row>
    <row r="1762" spans="15:16" x14ac:dyDescent="0.25">
      <c r="O1762" s="193">
        <v>1717</v>
      </c>
      <c r="P1762" s="229">
        <v>229</v>
      </c>
    </row>
    <row r="1763" spans="15:16" x14ac:dyDescent="0.25">
      <c r="O1763" s="193">
        <v>1718</v>
      </c>
      <c r="P1763" s="229">
        <v>168</v>
      </c>
    </row>
    <row r="1764" spans="15:16" x14ac:dyDescent="0.25">
      <c r="O1764" s="193">
        <v>1719</v>
      </c>
      <c r="P1764" s="229">
        <v>216</v>
      </c>
    </row>
    <row r="1765" spans="15:16" x14ac:dyDescent="0.25">
      <c r="O1765" s="193">
        <v>1720</v>
      </c>
      <c r="P1765" s="229">
        <v>417</v>
      </c>
    </row>
    <row r="1766" spans="15:16" x14ac:dyDescent="0.25">
      <c r="O1766" s="193">
        <v>1721</v>
      </c>
      <c r="P1766" s="229">
        <v>244</v>
      </c>
    </row>
    <row r="1767" spans="15:16" x14ac:dyDescent="0.25">
      <c r="O1767" s="193">
        <v>1722</v>
      </c>
      <c r="P1767" s="229">
        <v>133</v>
      </c>
    </row>
    <row r="1768" spans="15:16" x14ac:dyDescent="0.25">
      <c r="O1768" s="193">
        <v>1723</v>
      </c>
      <c r="P1768" s="229">
        <v>197</v>
      </c>
    </row>
    <row r="1769" spans="15:16" x14ac:dyDescent="0.25">
      <c r="O1769" s="193">
        <v>1724</v>
      </c>
      <c r="P1769" s="229">
        <v>154</v>
      </c>
    </row>
    <row r="1770" spans="15:16" x14ac:dyDescent="0.25">
      <c r="O1770" s="193">
        <v>1725</v>
      </c>
      <c r="P1770" s="229">
        <v>229</v>
      </c>
    </row>
    <row r="1771" spans="15:16" x14ac:dyDescent="0.25">
      <c r="O1771" s="193">
        <v>1726</v>
      </c>
      <c r="P1771" s="229">
        <v>135</v>
      </c>
    </row>
    <row r="1772" spans="15:16" x14ac:dyDescent="0.25">
      <c r="O1772" s="193">
        <v>1727</v>
      </c>
      <c r="P1772" s="229">
        <v>185</v>
      </c>
    </row>
    <row r="1773" spans="15:16" x14ac:dyDescent="0.25">
      <c r="O1773" s="193">
        <v>1728</v>
      </c>
      <c r="P1773" s="229">
        <v>135</v>
      </c>
    </row>
    <row r="1774" spans="15:16" x14ac:dyDescent="0.25">
      <c r="O1774" s="193">
        <v>1729</v>
      </c>
      <c r="P1774" s="229">
        <v>237</v>
      </c>
    </row>
    <row r="1775" spans="15:16" x14ac:dyDescent="0.25">
      <c r="O1775" s="193">
        <v>1730</v>
      </c>
      <c r="P1775" s="229">
        <v>4309</v>
      </c>
    </row>
    <row r="1776" spans="15:16" x14ac:dyDescent="0.25">
      <c r="O1776" s="193">
        <v>1731</v>
      </c>
      <c r="P1776" s="229">
        <v>162</v>
      </c>
    </row>
    <row r="1777" spans="15:16" x14ac:dyDescent="0.25">
      <c r="O1777" s="193">
        <v>1732</v>
      </c>
      <c r="P1777" s="229">
        <v>133</v>
      </c>
    </row>
    <row r="1778" spans="15:16" x14ac:dyDescent="0.25">
      <c r="O1778" s="193">
        <v>1733</v>
      </c>
      <c r="P1778" s="229">
        <v>243</v>
      </c>
    </row>
    <row r="1779" spans="15:16" x14ac:dyDescent="0.25">
      <c r="O1779" s="193">
        <v>1734</v>
      </c>
      <c r="P1779" s="229">
        <v>152</v>
      </c>
    </row>
    <row r="1780" spans="15:16" x14ac:dyDescent="0.25">
      <c r="O1780" s="193">
        <v>1735</v>
      </c>
      <c r="P1780" s="229">
        <v>195</v>
      </c>
    </row>
    <row r="1781" spans="15:16" x14ac:dyDescent="0.25">
      <c r="O1781" s="193">
        <v>1736</v>
      </c>
      <c r="P1781" s="229">
        <v>135</v>
      </c>
    </row>
    <row r="1782" spans="15:16" x14ac:dyDescent="0.25">
      <c r="O1782" s="193">
        <v>1737</v>
      </c>
      <c r="P1782" s="229">
        <v>202</v>
      </c>
    </row>
    <row r="1783" spans="15:16" x14ac:dyDescent="0.25">
      <c r="O1783" s="193">
        <v>1738</v>
      </c>
      <c r="P1783" s="229">
        <v>146</v>
      </c>
    </row>
    <row r="1784" spans="15:16" x14ac:dyDescent="0.25">
      <c r="O1784" s="193">
        <v>1739</v>
      </c>
      <c r="P1784" s="229">
        <v>192</v>
      </c>
    </row>
    <row r="1785" spans="15:16" x14ac:dyDescent="0.25">
      <c r="O1785" s="193">
        <v>1740</v>
      </c>
      <c r="P1785" s="229">
        <v>776</v>
      </c>
    </row>
    <row r="1786" spans="15:16" x14ac:dyDescent="0.25">
      <c r="O1786" s="193">
        <v>1741</v>
      </c>
      <c r="P1786" s="229">
        <v>230</v>
      </c>
    </row>
    <row r="1787" spans="15:16" x14ac:dyDescent="0.25">
      <c r="O1787" s="193">
        <v>1742</v>
      </c>
      <c r="P1787" s="229">
        <v>136</v>
      </c>
    </row>
    <row r="1788" spans="15:16" x14ac:dyDescent="0.25">
      <c r="O1788" s="193">
        <v>1743</v>
      </c>
      <c r="P1788" s="229">
        <v>210</v>
      </c>
    </row>
    <row r="1789" spans="15:16" x14ac:dyDescent="0.25">
      <c r="O1789" s="193">
        <v>1744</v>
      </c>
      <c r="P1789" s="229">
        <v>125</v>
      </c>
    </row>
    <row r="1790" spans="15:16" x14ac:dyDescent="0.25">
      <c r="O1790" s="193">
        <v>1745</v>
      </c>
      <c r="P1790" s="229">
        <v>199</v>
      </c>
    </row>
    <row r="1791" spans="15:16" x14ac:dyDescent="0.25">
      <c r="O1791" s="193">
        <v>1746</v>
      </c>
      <c r="P1791" s="229">
        <v>116</v>
      </c>
    </row>
    <row r="1792" spans="15:16" x14ac:dyDescent="0.25">
      <c r="O1792" s="193">
        <v>1747</v>
      </c>
      <c r="P1792" s="229">
        <v>150</v>
      </c>
    </row>
    <row r="1793" spans="15:16" x14ac:dyDescent="0.25">
      <c r="O1793" s="193">
        <v>1748</v>
      </c>
      <c r="P1793" s="229">
        <v>152</v>
      </c>
    </row>
    <row r="1794" spans="15:16" x14ac:dyDescent="0.25">
      <c r="O1794" s="193">
        <v>1749</v>
      </c>
      <c r="P1794" s="229">
        <v>219</v>
      </c>
    </row>
    <row r="1795" spans="15:16" x14ac:dyDescent="0.25">
      <c r="O1795" s="193">
        <v>1750</v>
      </c>
      <c r="P1795" s="229">
        <v>140</v>
      </c>
    </row>
    <row r="1796" spans="15:16" x14ac:dyDescent="0.25">
      <c r="O1796" s="193">
        <v>1751</v>
      </c>
      <c r="P1796" s="229">
        <v>192</v>
      </c>
    </row>
    <row r="1797" spans="15:16" x14ac:dyDescent="0.25">
      <c r="O1797" s="193">
        <v>1752</v>
      </c>
      <c r="P1797" s="229">
        <v>131</v>
      </c>
    </row>
    <row r="1798" spans="15:16" x14ac:dyDescent="0.25">
      <c r="O1798" s="193">
        <v>1753</v>
      </c>
      <c r="P1798" s="229">
        <v>230</v>
      </c>
    </row>
    <row r="1799" spans="15:16" x14ac:dyDescent="0.25">
      <c r="O1799" s="193">
        <v>1754</v>
      </c>
      <c r="P1799" s="229">
        <v>123</v>
      </c>
    </row>
    <row r="1800" spans="15:16" x14ac:dyDescent="0.25">
      <c r="O1800" s="193">
        <v>1755</v>
      </c>
      <c r="P1800" s="229">
        <v>172</v>
      </c>
    </row>
    <row r="1801" spans="15:16" x14ac:dyDescent="0.25">
      <c r="O1801" s="193">
        <v>1756</v>
      </c>
      <c r="P1801" s="229">
        <v>137</v>
      </c>
    </row>
    <row r="1802" spans="15:16" x14ac:dyDescent="0.25">
      <c r="O1802" s="193">
        <v>1757</v>
      </c>
      <c r="P1802" s="229">
        <v>207</v>
      </c>
    </row>
    <row r="1803" spans="15:16" x14ac:dyDescent="0.25">
      <c r="O1803" s="193">
        <v>1758</v>
      </c>
      <c r="P1803" s="229">
        <v>103</v>
      </c>
    </row>
    <row r="1804" spans="15:16" x14ac:dyDescent="0.25">
      <c r="O1804" s="193">
        <v>1759</v>
      </c>
      <c r="P1804" s="229">
        <v>170</v>
      </c>
    </row>
    <row r="1805" spans="15:16" x14ac:dyDescent="0.25">
      <c r="O1805" s="193">
        <v>1760</v>
      </c>
      <c r="P1805" s="229">
        <v>605</v>
      </c>
    </row>
    <row r="1806" spans="15:16" x14ac:dyDescent="0.25">
      <c r="O1806" s="193">
        <v>1761</v>
      </c>
      <c r="P1806" s="229">
        <v>189</v>
      </c>
    </row>
    <row r="1807" spans="15:16" x14ac:dyDescent="0.25">
      <c r="O1807" s="193">
        <v>1762</v>
      </c>
      <c r="P1807" s="229">
        <v>127</v>
      </c>
    </row>
    <row r="1808" spans="15:16" x14ac:dyDescent="0.25">
      <c r="O1808" s="193">
        <v>1763</v>
      </c>
      <c r="P1808" s="229">
        <v>163</v>
      </c>
    </row>
    <row r="1809" spans="15:16" x14ac:dyDescent="0.25">
      <c r="O1809" s="193">
        <v>1764</v>
      </c>
      <c r="P1809" s="229">
        <v>130</v>
      </c>
    </row>
    <row r="1810" spans="15:16" x14ac:dyDescent="0.25">
      <c r="O1810" s="193">
        <v>1765</v>
      </c>
      <c r="P1810" s="229">
        <v>3634</v>
      </c>
    </row>
    <row r="1811" spans="15:16" x14ac:dyDescent="0.25">
      <c r="O1811" s="193">
        <v>1766</v>
      </c>
      <c r="P1811" s="229">
        <v>361</v>
      </c>
    </row>
    <row r="1812" spans="15:16" x14ac:dyDescent="0.25">
      <c r="O1812" s="193">
        <v>1767</v>
      </c>
      <c r="P1812" s="229">
        <v>180</v>
      </c>
    </row>
    <row r="1813" spans="15:16" x14ac:dyDescent="0.25">
      <c r="O1813" s="193">
        <v>1768</v>
      </c>
      <c r="P1813" s="229">
        <v>136</v>
      </c>
    </row>
    <row r="1814" spans="15:16" x14ac:dyDescent="0.25">
      <c r="O1814" s="193">
        <v>1769</v>
      </c>
      <c r="P1814" s="229">
        <v>179</v>
      </c>
    </row>
    <row r="1815" spans="15:16" x14ac:dyDescent="0.25">
      <c r="O1815" s="193">
        <v>1770</v>
      </c>
      <c r="P1815" s="229">
        <v>121</v>
      </c>
    </row>
    <row r="1816" spans="15:16" x14ac:dyDescent="0.25">
      <c r="O1816" s="193">
        <v>1771</v>
      </c>
      <c r="P1816" s="229">
        <v>155</v>
      </c>
    </row>
    <row r="1817" spans="15:16" x14ac:dyDescent="0.25">
      <c r="O1817" s="193">
        <v>1772</v>
      </c>
      <c r="P1817" s="229">
        <v>121</v>
      </c>
    </row>
    <row r="1818" spans="15:16" x14ac:dyDescent="0.25">
      <c r="O1818" s="193">
        <v>1773</v>
      </c>
      <c r="P1818" s="229">
        <v>202</v>
      </c>
    </row>
    <row r="1819" spans="15:16" x14ac:dyDescent="0.25">
      <c r="O1819" s="193">
        <v>1774</v>
      </c>
      <c r="P1819" s="229">
        <v>112</v>
      </c>
    </row>
    <row r="1820" spans="15:16" x14ac:dyDescent="0.25">
      <c r="O1820" s="193">
        <v>1775</v>
      </c>
      <c r="P1820" s="229">
        <v>140</v>
      </c>
    </row>
    <row r="1821" spans="15:16" x14ac:dyDescent="0.25">
      <c r="O1821" s="193">
        <v>1776</v>
      </c>
      <c r="P1821" s="229">
        <v>122</v>
      </c>
    </row>
    <row r="1822" spans="15:16" x14ac:dyDescent="0.25">
      <c r="O1822" s="193">
        <v>1777</v>
      </c>
      <c r="P1822" s="229">
        <v>196</v>
      </c>
    </row>
    <row r="1823" spans="15:16" x14ac:dyDescent="0.25">
      <c r="O1823" s="193">
        <v>1778</v>
      </c>
      <c r="P1823" s="229">
        <v>107</v>
      </c>
    </row>
    <row r="1824" spans="15:16" x14ac:dyDescent="0.25">
      <c r="O1824" s="193">
        <v>1779</v>
      </c>
      <c r="P1824" s="229">
        <v>160</v>
      </c>
    </row>
    <row r="1825" spans="15:16" x14ac:dyDescent="0.25">
      <c r="O1825" s="193">
        <v>1780</v>
      </c>
      <c r="P1825" s="229">
        <v>169</v>
      </c>
    </row>
    <row r="1826" spans="15:16" x14ac:dyDescent="0.25">
      <c r="O1826" s="193">
        <v>1781</v>
      </c>
      <c r="P1826" s="229">
        <v>189</v>
      </c>
    </row>
    <row r="1827" spans="15:16" x14ac:dyDescent="0.25">
      <c r="O1827" s="193">
        <v>1782</v>
      </c>
      <c r="P1827" s="229">
        <v>101</v>
      </c>
    </row>
    <row r="1828" spans="15:16" x14ac:dyDescent="0.25">
      <c r="O1828" s="193">
        <v>1783</v>
      </c>
      <c r="P1828" s="229">
        <v>154</v>
      </c>
    </row>
    <row r="1829" spans="15:16" x14ac:dyDescent="0.25">
      <c r="O1829" s="193">
        <v>1784</v>
      </c>
      <c r="P1829" s="229">
        <v>135</v>
      </c>
    </row>
    <row r="1830" spans="15:16" x14ac:dyDescent="0.25">
      <c r="O1830" s="193">
        <v>1785</v>
      </c>
      <c r="P1830" s="229">
        <v>199</v>
      </c>
    </row>
    <row r="1831" spans="15:16" x14ac:dyDescent="0.25">
      <c r="O1831" s="193">
        <v>1786</v>
      </c>
      <c r="P1831" s="229">
        <v>140</v>
      </c>
    </row>
    <row r="1832" spans="15:16" x14ac:dyDescent="0.25">
      <c r="O1832" s="193">
        <v>1787</v>
      </c>
      <c r="P1832" s="229">
        <v>185</v>
      </c>
    </row>
    <row r="1833" spans="15:16" x14ac:dyDescent="0.25">
      <c r="O1833" s="193">
        <v>1788</v>
      </c>
      <c r="P1833" s="229">
        <v>127</v>
      </c>
    </row>
    <row r="1834" spans="15:16" x14ac:dyDescent="0.25">
      <c r="O1834" s="193">
        <v>1789</v>
      </c>
      <c r="P1834" s="229">
        <v>181</v>
      </c>
    </row>
    <row r="1835" spans="15:16" x14ac:dyDescent="0.25">
      <c r="O1835" s="193">
        <v>1790</v>
      </c>
      <c r="P1835" s="229">
        <v>4130</v>
      </c>
    </row>
    <row r="1836" spans="15:16" x14ac:dyDescent="0.25">
      <c r="O1836" s="193">
        <v>1791</v>
      </c>
      <c r="P1836" s="229">
        <v>163</v>
      </c>
    </row>
    <row r="1837" spans="15:16" x14ac:dyDescent="0.25">
      <c r="O1837" s="193">
        <v>1792</v>
      </c>
      <c r="P1837" s="229">
        <v>113</v>
      </c>
    </row>
    <row r="1838" spans="15:16" x14ac:dyDescent="0.25">
      <c r="O1838" s="193">
        <v>1793</v>
      </c>
      <c r="P1838" s="229">
        <v>187</v>
      </c>
    </row>
    <row r="1839" spans="15:16" x14ac:dyDescent="0.25">
      <c r="O1839" s="193">
        <v>1794</v>
      </c>
      <c r="P1839" s="229">
        <v>111</v>
      </c>
    </row>
    <row r="1840" spans="15:16" x14ac:dyDescent="0.25">
      <c r="O1840" s="193">
        <v>1795</v>
      </c>
      <c r="P1840" s="229">
        <v>4937</v>
      </c>
    </row>
    <row r="1841" spans="15:16" x14ac:dyDescent="0.25">
      <c r="O1841" s="193">
        <v>1796</v>
      </c>
      <c r="P1841" s="229">
        <v>121</v>
      </c>
    </row>
    <row r="1842" spans="15:16" x14ac:dyDescent="0.25">
      <c r="O1842" s="193">
        <v>1797</v>
      </c>
      <c r="P1842" s="229">
        <v>205</v>
      </c>
    </row>
    <row r="1843" spans="15:16" x14ac:dyDescent="0.25">
      <c r="O1843" s="193">
        <v>1798</v>
      </c>
      <c r="P1843" s="229">
        <v>107</v>
      </c>
    </row>
    <row r="1844" spans="15:16" x14ac:dyDescent="0.25">
      <c r="O1844" s="193">
        <v>1799</v>
      </c>
      <c r="P1844" s="229">
        <v>147</v>
      </c>
    </row>
    <row r="1845" spans="15:16" x14ac:dyDescent="0.25">
      <c r="O1845" s="193">
        <v>1800</v>
      </c>
      <c r="P1845" s="229">
        <v>2713</v>
      </c>
    </row>
    <row r="1846" spans="15:16" x14ac:dyDescent="0.25">
      <c r="O1846" s="193">
        <v>1801</v>
      </c>
      <c r="P1846" s="229">
        <v>185</v>
      </c>
    </row>
    <row r="1847" spans="15:16" x14ac:dyDescent="0.25">
      <c r="O1847" s="193">
        <v>1802</v>
      </c>
      <c r="P1847" s="229">
        <v>100</v>
      </c>
    </row>
    <row r="1848" spans="15:16" x14ac:dyDescent="0.25">
      <c r="O1848" s="193">
        <v>1803</v>
      </c>
      <c r="P1848" s="229">
        <v>143</v>
      </c>
    </row>
    <row r="1849" spans="15:16" x14ac:dyDescent="0.25">
      <c r="O1849" s="193">
        <v>1804</v>
      </c>
      <c r="P1849" s="229">
        <v>128</v>
      </c>
    </row>
    <row r="1850" spans="15:16" x14ac:dyDescent="0.25">
      <c r="O1850" s="193">
        <v>1805</v>
      </c>
      <c r="P1850" s="229">
        <v>182</v>
      </c>
    </row>
    <row r="1851" spans="15:16" x14ac:dyDescent="0.25">
      <c r="O1851" s="193">
        <v>1806</v>
      </c>
      <c r="P1851" s="229">
        <v>115</v>
      </c>
    </row>
    <row r="1852" spans="15:16" x14ac:dyDescent="0.25">
      <c r="O1852" s="193">
        <v>1807</v>
      </c>
      <c r="P1852" s="229">
        <v>153</v>
      </c>
    </row>
    <row r="1853" spans="15:16" x14ac:dyDescent="0.25">
      <c r="O1853" s="193">
        <v>1808</v>
      </c>
      <c r="P1853" s="229">
        <v>102</v>
      </c>
    </row>
    <row r="1854" spans="15:16" x14ac:dyDescent="0.25">
      <c r="O1854" s="193">
        <v>1809</v>
      </c>
      <c r="P1854" s="229">
        <v>166</v>
      </c>
    </row>
    <row r="1855" spans="15:16" x14ac:dyDescent="0.25">
      <c r="O1855" s="193">
        <v>1810</v>
      </c>
      <c r="P1855" s="229">
        <v>121</v>
      </c>
    </row>
    <row r="1856" spans="15:16" x14ac:dyDescent="0.25">
      <c r="O1856" s="193">
        <v>1811</v>
      </c>
      <c r="P1856" s="229">
        <v>132</v>
      </c>
    </row>
    <row r="1857" spans="15:16" x14ac:dyDescent="0.25">
      <c r="O1857" s="193">
        <v>1812</v>
      </c>
      <c r="P1857" s="229">
        <v>131</v>
      </c>
    </row>
    <row r="1858" spans="15:16" x14ac:dyDescent="0.25">
      <c r="O1858" s="193">
        <v>1813</v>
      </c>
      <c r="P1858" s="229">
        <v>177</v>
      </c>
    </row>
    <row r="1859" spans="15:16" x14ac:dyDescent="0.25">
      <c r="O1859" s="193">
        <v>1814</v>
      </c>
      <c r="P1859" s="229">
        <v>116</v>
      </c>
    </row>
    <row r="1860" spans="15:16" x14ac:dyDescent="0.25">
      <c r="O1860" s="193">
        <v>1815</v>
      </c>
      <c r="P1860" s="229">
        <v>143</v>
      </c>
    </row>
    <row r="1861" spans="15:16" x14ac:dyDescent="0.25">
      <c r="O1861" s="193">
        <v>1816</v>
      </c>
      <c r="P1861" s="229">
        <v>108</v>
      </c>
    </row>
    <row r="1862" spans="15:16" x14ac:dyDescent="0.25">
      <c r="O1862" s="193">
        <v>1817</v>
      </c>
      <c r="P1862" s="229">
        <v>191</v>
      </c>
    </row>
    <row r="1863" spans="15:16" x14ac:dyDescent="0.25">
      <c r="O1863" s="193">
        <v>1818</v>
      </c>
      <c r="P1863" s="229">
        <v>106</v>
      </c>
    </row>
    <row r="1864" spans="15:16" x14ac:dyDescent="0.25">
      <c r="O1864" s="193">
        <v>1819</v>
      </c>
      <c r="P1864" s="229">
        <v>150</v>
      </c>
    </row>
    <row r="1865" spans="15:16" x14ac:dyDescent="0.25">
      <c r="O1865" s="193">
        <v>1820</v>
      </c>
      <c r="P1865" s="229">
        <v>2926</v>
      </c>
    </row>
    <row r="1866" spans="15:16" x14ac:dyDescent="0.25">
      <c r="O1866" s="193">
        <v>1821</v>
      </c>
      <c r="P1866" s="229">
        <v>168</v>
      </c>
    </row>
    <row r="1867" spans="15:16" x14ac:dyDescent="0.25">
      <c r="O1867" s="193">
        <v>1822</v>
      </c>
      <c r="P1867" s="229">
        <v>101</v>
      </c>
    </row>
    <row r="1868" spans="15:16" x14ac:dyDescent="0.25">
      <c r="O1868" s="193">
        <v>1823</v>
      </c>
      <c r="P1868" s="229">
        <v>137</v>
      </c>
    </row>
    <row r="1869" spans="15:16" x14ac:dyDescent="0.25">
      <c r="O1869" s="193">
        <v>1824</v>
      </c>
      <c r="P1869" s="229">
        <v>101</v>
      </c>
    </row>
    <row r="1870" spans="15:16" x14ac:dyDescent="0.25">
      <c r="O1870" s="193">
        <v>1825</v>
      </c>
      <c r="P1870" s="229">
        <v>157</v>
      </c>
    </row>
    <row r="1871" spans="15:16" x14ac:dyDescent="0.25">
      <c r="O1871" s="193">
        <v>1826</v>
      </c>
      <c r="P1871" s="229">
        <v>93</v>
      </c>
    </row>
    <row r="1872" spans="15:16" x14ac:dyDescent="0.25">
      <c r="O1872" s="193">
        <v>1827</v>
      </c>
      <c r="P1872" s="229">
        <v>132</v>
      </c>
    </row>
    <row r="1873" spans="15:16" x14ac:dyDescent="0.25">
      <c r="O1873" s="193">
        <v>1828</v>
      </c>
      <c r="P1873" s="229">
        <v>102</v>
      </c>
    </row>
    <row r="1874" spans="15:16" x14ac:dyDescent="0.25">
      <c r="O1874" s="193">
        <v>1829</v>
      </c>
      <c r="P1874" s="229">
        <v>174</v>
      </c>
    </row>
    <row r="1875" spans="15:16" x14ac:dyDescent="0.25">
      <c r="O1875" s="193">
        <v>1830</v>
      </c>
      <c r="P1875" s="229">
        <v>247</v>
      </c>
    </row>
    <row r="1876" spans="15:16" x14ac:dyDescent="0.25">
      <c r="O1876" s="193">
        <v>1831</v>
      </c>
      <c r="P1876" s="229">
        <v>151</v>
      </c>
    </row>
    <row r="1877" spans="15:16" x14ac:dyDescent="0.25">
      <c r="O1877" s="193">
        <v>1832</v>
      </c>
      <c r="P1877" s="229">
        <v>104</v>
      </c>
    </row>
    <row r="1878" spans="15:16" x14ac:dyDescent="0.25">
      <c r="O1878" s="193">
        <v>1833</v>
      </c>
      <c r="P1878" s="229">
        <v>150</v>
      </c>
    </row>
    <row r="1879" spans="15:16" x14ac:dyDescent="0.25">
      <c r="O1879" s="193">
        <v>1834</v>
      </c>
      <c r="P1879" s="229">
        <v>88</v>
      </c>
    </row>
    <row r="1880" spans="15:16" x14ac:dyDescent="0.25">
      <c r="O1880" s="193">
        <v>1835</v>
      </c>
      <c r="P1880" s="229">
        <v>456</v>
      </c>
    </row>
    <row r="1881" spans="15:16" x14ac:dyDescent="0.25">
      <c r="O1881" s="193">
        <v>1836</v>
      </c>
      <c r="P1881" s="229">
        <v>92</v>
      </c>
    </row>
    <row r="1882" spans="15:16" x14ac:dyDescent="0.25">
      <c r="O1882" s="193">
        <v>1837</v>
      </c>
      <c r="P1882" s="229">
        <v>154</v>
      </c>
    </row>
    <row r="1883" spans="15:16" x14ac:dyDescent="0.25">
      <c r="O1883" s="193">
        <v>1838</v>
      </c>
      <c r="P1883" s="229">
        <v>98</v>
      </c>
    </row>
    <row r="1884" spans="15:16" x14ac:dyDescent="0.25">
      <c r="O1884" s="193">
        <v>1839</v>
      </c>
      <c r="P1884" s="229">
        <v>150</v>
      </c>
    </row>
    <row r="1885" spans="15:16" x14ac:dyDescent="0.25">
      <c r="O1885" s="193">
        <v>1840</v>
      </c>
      <c r="P1885" s="229">
        <v>89</v>
      </c>
    </row>
    <row r="1886" spans="15:16" x14ac:dyDescent="0.25">
      <c r="O1886" s="193">
        <v>1841</v>
      </c>
      <c r="P1886" s="229">
        <v>175</v>
      </c>
    </row>
    <row r="1887" spans="15:16" x14ac:dyDescent="0.25">
      <c r="O1887" s="193">
        <v>1842</v>
      </c>
      <c r="P1887" s="229">
        <v>78</v>
      </c>
    </row>
    <row r="1888" spans="15:16" x14ac:dyDescent="0.25">
      <c r="O1888" s="193">
        <v>1843</v>
      </c>
      <c r="P1888" s="229">
        <v>120</v>
      </c>
    </row>
    <row r="1889" spans="15:16" x14ac:dyDescent="0.25">
      <c r="O1889" s="193">
        <v>1844</v>
      </c>
      <c r="P1889" s="229">
        <v>111</v>
      </c>
    </row>
    <row r="1890" spans="15:16" x14ac:dyDescent="0.25">
      <c r="O1890" s="193">
        <v>1845</v>
      </c>
      <c r="P1890" s="229">
        <v>159</v>
      </c>
    </row>
    <row r="1891" spans="15:16" x14ac:dyDescent="0.25">
      <c r="O1891" s="193">
        <v>1846</v>
      </c>
      <c r="P1891" s="229">
        <v>101</v>
      </c>
    </row>
    <row r="1892" spans="15:16" x14ac:dyDescent="0.25">
      <c r="O1892" s="193">
        <v>1847</v>
      </c>
      <c r="P1892" s="229">
        <v>138</v>
      </c>
    </row>
    <row r="1893" spans="15:16" x14ac:dyDescent="0.25">
      <c r="O1893" s="193">
        <v>1848</v>
      </c>
      <c r="P1893" s="229">
        <v>86</v>
      </c>
    </row>
    <row r="1894" spans="15:16" x14ac:dyDescent="0.25">
      <c r="O1894" s="193">
        <v>1849</v>
      </c>
      <c r="P1894" s="229">
        <v>158</v>
      </c>
    </row>
    <row r="1895" spans="15:16" x14ac:dyDescent="0.25">
      <c r="O1895" s="193">
        <v>1850</v>
      </c>
      <c r="P1895" s="229">
        <v>86</v>
      </c>
    </row>
    <row r="1896" spans="15:16" x14ac:dyDescent="0.25">
      <c r="O1896" s="193">
        <v>1851</v>
      </c>
      <c r="P1896" s="229">
        <v>160</v>
      </c>
    </row>
    <row r="1897" spans="15:16" x14ac:dyDescent="0.25">
      <c r="O1897" s="193">
        <v>1852</v>
      </c>
      <c r="P1897" s="229">
        <v>102</v>
      </c>
    </row>
    <row r="1898" spans="15:16" x14ac:dyDescent="0.25">
      <c r="O1898" s="193">
        <v>1853</v>
      </c>
      <c r="P1898" s="229">
        <v>142</v>
      </c>
    </row>
    <row r="1899" spans="15:16" x14ac:dyDescent="0.25">
      <c r="O1899" s="193">
        <v>1854</v>
      </c>
      <c r="P1899" s="229">
        <v>207</v>
      </c>
    </row>
    <row r="1900" spans="15:16" x14ac:dyDescent="0.25">
      <c r="O1900" s="193">
        <v>1855</v>
      </c>
      <c r="P1900" s="229">
        <v>218</v>
      </c>
    </row>
    <row r="1901" spans="15:16" x14ac:dyDescent="0.25">
      <c r="O1901" s="193">
        <v>1856</v>
      </c>
      <c r="P1901" s="229">
        <v>104</v>
      </c>
    </row>
    <row r="1902" spans="15:16" x14ac:dyDescent="0.25">
      <c r="O1902" s="193">
        <v>1857</v>
      </c>
      <c r="P1902" s="229">
        <v>135</v>
      </c>
    </row>
    <row r="1903" spans="15:16" x14ac:dyDescent="0.25">
      <c r="O1903" s="193">
        <v>1858</v>
      </c>
      <c r="P1903" s="229">
        <v>92</v>
      </c>
    </row>
    <row r="1904" spans="15:16" x14ac:dyDescent="0.25">
      <c r="O1904" s="193">
        <v>1859</v>
      </c>
      <c r="P1904" s="229">
        <v>121</v>
      </c>
    </row>
    <row r="1905" spans="15:16" x14ac:dyDescent="0.25">
      <c r="O1905" s="193">
        <v>1860</v>
      </c>
      <c r="P1905" s="229">
        <v>296</v>
      </c>
    </row>
    <row r="1906" spans="15:16" x14ac:dyDescent="0.25">
      <c r="O1906" s="193">
        <v>1861</v>
      </c>
      <c r="P1906" s="229">
        <v>144</v>
      </c>
    </row>
    <row r="1907" spans="15:16" x14ac:dyDescent="0.25">
      <c r="O1907" s="193">
        <v>1862</v>
      </c>
      <c r="P1907" s="229">
        <v>92</v>
      </c>
    </row>
    <row r="1908" spans="15:16" x14ac:dyDescent="0.25">
      <c r="O1908" s="193">
        <v>1863</v>
      </c>
      <c r="P1908" s="229">
        <v>115</v>
      </c>
    </row>
    <row r="1909" spans="15:16" x14ac:dyDescent="0.25">
      <c r="O1909" s="193">
        <v>1864</v>
      </c>
      <c r="P1909" s="229">
        <v>94</v>
      </c>
    </row>
    <row r="1910" spans="15:16" x14ac:dyDescent="0.25">
      <c r="O1910" s="193">
        <v>1865</v>
      </c>
      <c r="P1910" s="229">
        <v>140</v>
      </c>
    </row>
    <row r="1911" spans="15:16" x14ac:dyDescent="0.25">
      <c r="O1911" s="193">
        <v>1866</v>
      </c>
      <c r="P1911" s="229">
        <v>359</v>
      </c>
    </row>
    <row r="1912" spans="15:16" x14ac:dyDescent="0.25">
      <c r="O1912" s="193">
        <v>1867</v>
      </c>
      <c r="P1912" s="229">
        <v>113</v>
      </c>
    </row>
    <row r="1913" spans="15:16" x14ac:dyDescent="0.25">
      <c r="O1913" s="193">
        <v>1868</v>
      </c>
      <c r="P1913" s="229">
        <v>101</v>
      </c>
    </row>
    <row r="1914" spans="15:16" x14ac:dyDescent="0.25">
      <c r="O1914" s="193">
        <v>1869</v>
      </c>
      <c r="P1914" s="229">
        <v>147</v>
      </c>
    </row>
    <row r="1915" spans="15:16" x14ac:dyDescent="0.25">
      <c r="O1915" s="193">
        <v>1870</v>
      </c>
      <c r="P1915" s="229">
        <v>249</v>
      </c>
    </row>
    <row r="1916" spans="15:16" x14ac:dyDescent="0.25">
      <c r="O1916" s="193">
        <v>1871</v>
      </c>
      <c r="P1916" s="229">
        <v>123</v>
      </c>
    </row>
    <row r="1917" spans="15:16" x14ac:dyDescent="0.25">
      <c r="O1917" s="193">
        <v>1872</v>
      </c>
      <c r="P1917" s="229">
        <v>109</v>
      </c>
    </row>
    <row r="1918" spans="15:16" x14ac:dyDescent="0.25">
      <c r="O1918" s="193">
        <v>1873</v>
      </c>
      <c r="P1918" s="229">
        <v>149</v>
      </c>
    </row>
    <row r="1919" spans="15:16" x14ac:dyDescent="0.25">
      <c r="O1919" s="193">
        <v>1874</v>
      </c>
      <c r="P1919" s="229">
        <v>164</v>
      </c>
    </row>
    <row r="1920" spans="15:16" x14ac:dyDescent="0.25">
      <c r="O1920" s="193">
        <v>1875</v>
      </c>
      <c r="P1920" s="229">
        <v>283</v>
      </c>
    </row>
    <row r="1921" spans="15:16" x14ac:dyDescent="0.25">
      <c r="O1921" s="193">
        <v>1876</v>
      </c>
      <c r="P1921" s="229">
        <v>97</v>
      </c>
    </row>
    <row r="1922" spans="15:16" x14ac:dyDescent="0.25">
      <c r="O1922" s="193">
        <v>1877</v>
      </c>
      <c r="P1922" s="229">
        <v>131</v>
      </c>
    </row>
    <row r="1923" spans="15:16" x14ac:dyDescent="0.25">
      <c r="O1923" s="193">
        <v>1878</v>
      </c>
      <c r="P1923" s="229">
        <v>90</v>
      </c>
    </row>
    <row r="1924" spans="15:16" x14ac:dyDescent="0.25">
      <c r="O1924" s="193">
        <v>1879</v>
      </c>
      <c r="P1924" s="229">
        <v>114</v>
      </c>
    </row>
    <row r="1925" spans="15:16" x14ac:dyDescent="0.25">
      <c r="O1925" s="193">
        <v>1880</v>
      </c>
      <c r="P1925" s="229">
        <v>157</v>
      </c>
    </row>
    <row r="1926" spans="15:16" x14ac:dyDescent="0.25">
      <c r="O1926" s="193">
        <v>1881</v>
      </c>
      <c r="P1926" s="229">
        <v>121</v>
      </c>
    </row>
    <row r="1927" spans="15:16" x14ac:dyDescent="0.25">
      <c r="O1927" s="193">
        <v>1882</v>
      </c>
      <c r="P1927" s="229">
        <v>94</v>
      </c>
    </row>
    <row r="1928" spans="15:16" x14ac:dyDescent="0.25">
      <c r="O1928" s="193">
        <v>1883</v>
      </c>
      <c r="P1928" s="229">
        <v>110</v>
      </c>
    </row>
    <row r="1929" spans="15:16" x14ac:dyDescent="0.25">
      <c r="O1929" s="193">
        <v>1884</v>
      </c>
      <c r="P1929" s="229">
        <v>75</v>
      </c>
    </row>
    <row r="1930" spans="15:16" x14ac:dyDescent="0.25">
      <c r="O1930" s="193">
        <v>1885</v>
      </c>
      <c r="P1930" s="229">
        <v>151</v>
      </c>
    </row>
    <row r="1931" spans="15:16" x14ac:dyDescent="0.25">
      <c r="O1931" s="193">
        <v>1886</v>
      </c>
      <c r="P1931" s="229">
        <v>108</v>
      </c>
    </row>
    <row r="1932" spans="15:16" x14ac:dyDescent="0.25">
      <c r="O1932" s="193">
        <v>1887</v>
      </c>
      <c r="P1932" s="229">
        <v>106</v>
      </c>
    </row>
    <row r="1933" spans="15:16" x14ac:dyDescent="0.25">
      <c r="O1933" s="193">
        <v>1888</v>
      </c>
      <c r="P1933" s="229">
        <v>91</v>
      </c>
    </row>
    <row r="1934" spans="15:16" x14ac:dyDescent="0.25">
      <c r="O1934" s="193">
        <v>1889</v>
      </c>
      <c r="P1934" s="229">
        <v>132</v>
      </c>
    </row>
    <row r="1935" spans="15:16" x14ac:dyDescent="0.25">
      <c r="O1935" s="193">
        <v>1890</v>
      </c>
      <c r="P1935" s="229">
        <v>137</v>
      </c>
    </row>
    <row r="1936" spans="15:16" x14ac:dyDescent="0.25">
      <c r="O1936" s="193">
        <v>1891</v>
      </c>
      <c r="P1936" s="229">
        <v>102</v>
      </c>
    </row>
    <row r="1937" spans="15:16" x14ac:dyDescent="0.25">
      <c r="O1937" s="193">
        <v>1892</v>
      </c>
      <c r="P1937" s="229">
        <v>91</v>
      </c>
    </row>
    <row r="1938" spans="15:16" x14ac:dyDescent="0.25">
      <c r="O1938" s="193">
        <v>1893</v>
      </c>
      <c r="P1938" s="229">
        <v>143</v>
      </c>
    </row>
    <row r="1939" spans="15:16" x14ac:dyDescent="0.25">
      <c r="O1939" s="193">
        <v>1894</v>
      </c>
      <c r="P1939" s="229">
        <v>110</v>
      </c>
    </row>
    <row r="1940" spans="15:16" x14ac:dyDescent="0.25">
      <c r="O1940" s="193">
        <v>1895</v>
      </c>
      <c r="P1940" s="229">
        <v>142</v>
      </c>
    </row>
    <row r="1941" spans="15:16" x14ac:dyDescent="0.25">
      <c r="O1941" s="193">
        <v>1896</v>
      </c>
      <c r="P1941" s="229">
        <v>86</v>
      </c>
    </row>
    <row r="1942" spans="15:16" x14ac:dyDescent="0.25">
      <c r="O1942" s="193">
        <v>1897</v>
      </c>
      <c r="P1942" s="229">
        <v>126</v>
      </c>
    </row>
    <row r="1943" spans="15:16" x14ac:dyDescent="0.25">
      <c r="O1943" s="193">
        <v>1898</v>
      </c>
      <c r="P1943" s="229">
        <v>68</v>
      </c>
    </row>
    <row r="1944" spans="15:16" x14ac:dyDescent="0.25">
      <c r="O1944" s="193">
        <v>1899</v>
      </c>
      <c r="P1944" s="229">
        <v>116</v>
      </c>
    </row>
    <row r="1945" spans="15:16" x14ac:dyDescent="0.25">
      <c r="O1945" s="193">
        <v>1900</v>
      </c>
      <c r="P1945" s="229">
        <v>128</v>
      </c>
    </row>
    <row r="1946" spans="15:16" x14ac:dyDescent="0.25">
      <c r="O1946" s="193">
        <v>1901</v>
      </c>
      <c r="P1946" s="229">
        <v>131</v>
      </c>
    </row>
    <row r="1947" spans="15:16" x14ac:dyDescent="0.25">
      <c r="O1947" s="193">
        <v>1902</v>
      </c>
      <c r="P1947" s="229">
        <v>76</v>
      </c>
    </row>
    <row r="1948" spans="15:16" x14ac:dyDescent="0.25">
      <c r="O1948" s="193">
        <v>1903</v>
      </c>
      <c r="P1948" s="229">
        <v>110</v>
      </c>
    </row>
    <row r="1949" spans="15:16" x14ac:dyDescent="0.25">
      <c r="O1949" s="193">
        <v>1904</v>
      </c>
      <c r="P1949" s="229">
        <v>72</v>
      </c>
    </row>
    <row r="1950" spans="15:16" x14ac:dyDescent="0.25">
      <c r="O1950" s="193">
        <v>1905</v>
      </c>
      <c r="P1950" s="229">
        <v>133</v>
      </c>
    </row>
    <row r="1951" spans="15:16" x14ac:dyDescent="0.25">
      <c r="O1951" s="193">
        <v>1906</v>
      </c>
      <c r="P1951" s="229">
        <v>152</v>
      </c>
    </row>
    <row r="1952" spans="15:16" x14ac:dyDescent="0.25">
      <c r="O1952" s="193">
        <v>1907</v>
      </c>
      <c r="P1952" s="229">
        <v>94</v>
      </c>
    </row>
    <row r="1953" spans="15:16" x14ac:dyDescent="0.25">
      <c r="O1953" s="193">
        <v>1908</v>
      </c>
      <c r="P1953" s="229">
        <v>83</v>
      </c>
    </row>
    <row r="1954" spans="15:16" x14ac:dyDescent="0.25">
      <c r="O1954" s="193">
        <v>1909</v>
      </c>
      <c r="P1954" s="229">
        <v>115</v>
      </c>
    </row>
    <row r="1955" spans="15:16" x14ac:dyDescent="0.25">
      <c r="O1955" s="193">
        <v>1910</v>
      </c>
      <c r="P1955" s="229">
        <v>98</v>
      </c>
    </row>
    <row r="1956" spans="15:16" x14ac:dyDescent="0.25">
      <c r="O1956" s="193">
        <v>1911</v>
      </c>
      <c r="P1956" s="229">
        <v>100</v>
      </c>
    </row>
    <row r="1957" spans="15:16" x14ac:dyDescent="0.25">
      <c r="O1957" s="193">
        <v>1912</v>
      </c>
      <c r="P1957" s="229">
        <v>87</v>
      </c>
    </row>
    <row r="1958" spans="15:16" x14ac:dyDescent="0.25">
      <c r="O1958" s="193">
        <v>1913</v>
      </c>
      <c r="P1958" s="229">
        <v>113</v>
      </c>
    </row>
    <row r="1959" spans="15:16" x14ac:dyDescent="0.25">
      <c r="O1959" s="193">
        <v>1914</v>
      </c>
      <c r="P1959" s="229">
        <v>68</v>
      </c>
    </row>
    <row r="1960" spans="15:16" x14ac:dyDescent="0.25">
      <c r="O1960" s="193">
        <v>1915</v>
      </c>
      <c r="P1960" s="229">
        <v>131</v>
      </c>
    </row>
    <row r="1961" spans="15:16" x14ac:dyDescent="0.25">
      <c r="O1961" s="193">
        <v>1916</v>
      </c>
      <c r="P1961" s="229">
        <v>75</v>
      </c>
    </row>
    <row r="1962" spans="15:16" x14ac:dyDescent="0.25">
      <c r="O1962" s="193">
        <v>1917</v>
      </c>
      <c r="P1962" s="229">
        <v>107</v>
      </c>
    </row>
    <row r="1963" spans="15:16" x14ac:dyDescent="0.25">
      <c r="O1963" s="193">
        <v>1918</v>
      </c>
      <c r="P1963" s="229">
        <v>78</v>
      </c>
    </row>
    <row r="1964" spans="15:16" x14ac:dyDescent="0.25">
      <c r="O1964" s="193">
        <v>1919</v>
      </c>
      <c r="P1964" s="229">
        <v>114</v>
      </c>
    </row>
    <row r="1965" spans="15:16" x14ac:dyDescent="0.25">
      <c r="O1965" s="193">
        <v>1920</v>
      </c>
      <c r="P1965" s="229">
        <v>88</v>
      </c>
    </row>
    <row r="1966" spans="15:16" x14ac:dyDescent="0.25">
      <c r="O1966" s="193">
        <v>1921</v>
      </c>
      <c r="P1966" s="229">
        <v>122</v>
      </c>
    </row>
    <row r="1967" spans="15:16" x14ac:dyDescent="0.25">
      <c r="O1967" s="193">
        <v>1922</v>
      </c>
      <c r="P1967" s="229">
        <v>64</v>
      </c>
    </row>
    <row r="1968" spans="15:16" x14ac:dyDescent="0.25">
      <c r="O1968" s="193">
        <v>1923</v>
      </c>
      <c r="P1968" s="229">
        <v>95</v>
      </c>
    </row>
    <row r="1969" spans="15:16" x14ac:dyDescent="0.25">
      <c r="O1969" s="193">
        <v>1924</v>
      </c>
      <c r="P1969" s="229">
        <v>80</v>
      </c>
    </row>
    <row r="1970" spans="15:16" x14ac:dyDescent="0.25">
      <c r="O1970" s="193">
        <v>1925</v>
      </c>
      <c r="P1970" s="229">
        <v>114</v>
      </c>
    </row>
    <row r="1971" spans="15:16" x14ac:dyDescent="0.25">
      <c r="O1971" s="193">
        <v>1926</v>
      </c>
      <c r="P1971" s="229">
        <v>92</v>
      </c>
    </row>
    <row r="1972" spans="15:16" x14ac:dyDescent="0.25">
      <c r="O1972" s="193">
        <v>1927</v>
      </c>
      <c r="P1972" s="229">
        <v>115</v>
      </c>
    </row>
    <row r="1973" spans="15:16" x14ac:dyDescent="0.25">
      <c r="O1973" s="193">
        <v>1928</v>
      </c>
      <c r="P1973" s="229">
        <v>65</v>
      </c>
    </row>
    <row r="1974" spans="15:16" x14ac:dyDescent="0.25">
      <c r="O1974" s="193">
        <v>1929</v>
      </c>
      <c r="P1974" s="229">
        <v>97</v>
      </c>
    </row>
    <row r="1975" spans="15:16" x14ac:dyDescent="0.25">
      <c r="O1975" s="193">
        <v>1930</v>
      </c>
      <c r="P1975" s="229">
        <v>221</v>
      </c>
    </row>
    <row r="1976" spans="15:16" x14ac:dyDescent="0.25">
      <c r="O1976" s="193">
        <v>1931</v>
      </c>
      <c r="P1976" s="229">
        <v>87</v>
      </c>
    </row>
    <row r="1977" spans="15:16" x14ac:dyDescent="0.25">
      <c r="O1977" s="193">
        <v>1932</v>
      </c>
      <c r="P1977" s="229">
        <v>79</v>
      </c>
    </row>
    <row r="1978" spans="15:16" x14ac:dyDescent="0.25">
      <c r="O1978" s="193">
        <v>1933</v>
      </c>
      <c r="P1978" s="229">
        <v>108</v>
      </c>
    </row>
    <row r="1979" spans="15:16" x14ac:dyDescent="0.25">
      <c r="O1979" s="193">
        <v>1934</v>
      </c>
      <c r="P1979" s="229">
        <v>80</v>
      </c>
    </row>
    <row r="1980" spans="15:16" x14ac:dyDescent="0.25">
      <c r="O1980" s="193">
        <v>1935</v>
      </c>
      <c r="P1980" s="229">
        <v>107</v>
      </c>
    </row>
    <row r="1981" spans="15:16" x14ac:dyDescent="0.25">
      <c r="O1981" s="193">
        <v>1936</v>
      </c>
      <c r="P1981" s="229">
        <v>83</v>
      </c>
    </row>
    <row r="1982" spans="15:16" x14ac:dyDescent="0.25">
      <c r="O1982" s="193">
        <v>1937</v>
      </c>
      <c r="P1982" s="229">
        <v>98</v>
      </c>
    </row>
    <row r="1983" spans="15:16" x14ac:dyDescent="0.25">
      <c r="O1983" s="193">
        <v>1938</v>
      </c>
      <c r="P1983" s="229">
        <v>61</v>
      </c>
    </row>
    <row r="1984" spans="15:16" x14ac:dyDescent="0.25">
      <c r="O1984" s="193">
        <v>1939</v>
      </c>
      <c r="P1984" s="229">
        <v>86</v>
      </c>
    </row>
    <row r="1985" spans="15:16" x14ac:dyDescent="0.25">
      <c r="O1985" s="193">
        <v>1940</v>
      </c>
      <c r="P1985" s="229">
        <v>69</v>
      </c>
    </row>
    <row r="1986" spans="15:16" x14ac:dyDescent="0.25">
      <c r="O1986" s="193">
        <v>1941</v>
      </c>
      <c r="P1986" s="229">
        <v>107</v>
      </c>
    </row>
    <row r="1987" spans="15:16" x14ac:dyDescent="0.25">
      <c r="O1987" s="193">
        <v>1942</v>
      </c>
      <c r="P1987" s="229">
        <v>62</v>
      </c>
    </row>
    <row r="1988" spans="15:16" x14ac:dyDescent="0.25">
      <c r="O1988" s="193">
        <v>1943</v>
      </c>
      <c r="P1988" s="229">
        <v>95</v>
      </c>
    </row>
    <row r="1989" spans="15:16" x14ac:dyDescent="0.25">
      <c r="O1989" s="193">
        <v>1944</v>
      </c>
      <c r="P1989" s="229">
        <v>71</v>
      </c>
    </row>
    <row r="1990" spans="15:16" x14ac:dyDescent="0.25">
      <c r="O1990" s="193">
        <v>1945</v>
      </c>
      <c r="P1990" s="229">
        <v>95</v>
      </c>
    </row>
    <row r="1991" spans="15:16" x14ac:dyDescent="0.25">
      <c r="O1991" s="193">
        <v>1946</v>
      </c>
      <c r="P1991" s="229">
        <v>99</v>
      </c>
    </row>
    <row r="1992" spans="15:16" x14ac:dyDescent="0.25">
      <c r="O1992" s="193">
        <v>1947</v>
      </c>
      <c r="P1992" s="229">
        <v>85</v>
      </c>
    </row>
    <row r="1993" spans="15:16" x14ac:dyDescent="0.25">
      <c r="O1993" s="193">
        <v>1948</v>
      </c>
      <c r="P1993" s="229">
        <v>66</v>
      </c>
    </row>
    <row r="1994" spans="15:16" x14ac:dyDescent="0.25">
      <c r="O1994" s="193">
        <v>1949</v>
      </c>
      <c r="P1994" s="229">
        <v>81</v>
      </c>
    </row>
    <row r="1995" spans="15:16" x14ac:dyDescent="0.25">
      <c r="O1995" s="193">
        <v>1950</v>
      </c>
      <c r="P1995" s="229">
        <v>73</v>
      </c>
    </row>
    <row r="1996" spans="15:16" x14ac:dyDescent="0.25">
      <c r="O1996" s="193">
        <v>1951</v>
      </c>
      <c r="P1996" s="229">
        <v>98</v>
      </c>
    </row>
    <row r="1997" spans="15:16" x14ac:dyDescent="0.25">
      <c r="O1997" s="193">
        <v>1952</v>
      </c>
      <c r="P1997" s="229">
        <v>58</v>
      </c>
    </row>
    <row r="1998" spans="15:16" x14ac:dyDescent="0.25">
      <c r="O1998" s="193">
        <v>1953</v>
      </c>
      <c r="P1998" s="229">
        <v>103</v>
      </c>
    </row>
    <row r="1999" spans="15:16" x14ac:dyDescent="0.25">
      <c r="O1999" s="193">
        <v>1954</v>
      </c>
      <c r="P1999" s="229">
        <v>74</v>
      </c>
    </row>
    <row r="2000" spans="15:16" x14ac:dyDescent="0.25">
      <c r="O2000" s="193">
        <v>1955</v>
      </c>
      <c r="P2000" s="229">
        <v>86</v>
      </c>
    </row>
    <row r="2001" spans="15:16" x14ac:dyDescent="0.25">
      <c r="O2001" s="193">
        <v>1956</v>
      </c>
      <c r="P2001" s="229">
        <v>75</v>
      </c>
    </row>
    <row r="2002" spans="15:16" x14ac:dyDescent="0.25">
      <c r="O2002" s="193">
        <v>1957</v>
      </c>
      <c r="P2002" s="229">
        <v>118</v>
      </c>
    </row>
    <row r="2003" spans="15:16" x14ac:dyDescent="0.25">
      <c r="O2003" s="193">
        <v>1958</v>
      </c>
      <c r="P2003" s="229">
        <v>75</v>
      </c>
    </row>
    <row r="2004" spans="15:16" x14ac:dyDescent="0.25">
      <c r="O2004" s="193">
        <v>1959</v>
      </c>
      <c r="P2004" s="229">
        <v>96</v>
      </c>
    </row>
    <row r="2005" spans="15:16" x14ac:dyDescent="0.25">
      <c r="O2005" s="193">
        <v>1960</v>
      </c>
      <c r="P2005" s="229">
        <v>53</v>
      </c>
    </row>
    <row r="2006" spans="15:16" x14ac:dyDescent="0.25">
      <c r="O2006" s="193">
        <v>1961</v>
      </c>
      <c r="P2006" s="229">
        <v>99</v>
      </c>
    </row>
    <row r="2007" spans="15:16" x14ac:dyDescent="0.25">
      <c r="O2007" s="193">
        <v>1962</v>
      </c>
      <c r="P2007" s="229">
        <v>54</v>
      </c>
    </row>
    <row r="2008" spans="15:16" x14ac:dyDescent="0.25">
      <c r="O2008" s="193">
        <v>1963</v>
      </c>
      <c r="P2008" s="229">
        <v>98</v>
      </c>
    </row>
    <row r="2009" spans="15:16" x14ac:dyDescent="0.25">
      <c r="O2009" s="193">
        <v>1964</v>
      </c>
      <c r="P2009" s="229">
        <v>73</v>
      </c>
    </row>
    <row r="2010" spans="15:16" x14ac:dyDescent="0.25">
      <c r="O2010" s="193">
        <v>1965</v>
      </c>
      <c r="P2010" s="229">
        <v>118</v>
      </c>
    </row>
    <row r="2011" spans="15:16" x14ac:dyDescent="0.25">
      <c r="O2011" s="193">
        <v>1966</v>
      </c>
      <c r="P2011" s="229">
        <v>86</v>
      </c>
    </row>
    <row r="2012" spans="15:16" x14ac:dyDescent="0.25">
      <c r="O2012" s="193">
        <v>1967</v>
      </c>
      <c r="P2012" s="229">
        <v>86</v>
      </c>
    </row>
    <row r="2013" spans="15:16" x14ac:dyDescent="0.25">
      <c r="O2013" s="193">
        <v>1968</v>
      </c>
      <c r="P2013" s="229">
        <v>52</v>
      </c>
    </row>
    <row r="2014" spans="15:16" x14ac:dyDescent="0.25">
      <c r="O2014" s="193">
        <v>1969</v>
      </c>
      <c r="P2014" s="229">
        <v>108</v>
      </c>
    </row>
    <row r="2015" spans="15:16" x14ac:dyDescent="0.25">
      <c r="O2015" s="193">
        <v>1970</v>
      </c>
      <c r="P2015" s="229">
        <v>82</v>
      </c>
    </row>
    <row r="2016" spans="15:16" x14ac:dyDescent="0.25">
      <c r="O2016" s="193">
        <v>1971</v>
      </c>
      <c r="P2016" s="229">
        <v>67</v>
      </c>
    </row>
    <row r="2017" spans="15:16" x14ac:dyDescent="0.25">
      <c r="O2017" s="193">
        <v>1972</v>
      </c>
      <c r="P2017" s="229">
        <v>73</v>
      </c>
    </row>
    <row r="2018" spans="15:16" x14ac:dyDescent="0.25">
      <c r="O2018" s="193">
        <v>1973</v>
      </c>
      <c r="P2018" s="229">
        <v>92</v>
      </c>
    </row>
    <row r="2019" spans="15:16" x14ac:dyDescent="0.25">
      <c r="O2019" s="193">
        <v>1974</v>
      </c>
      <c r="P2019" s="229">
        <v>65</v>
      </c>
    </row>
    <row r="2020" spans="15:16" x14ac:dyDescent="0.25">
      <c r="O2020" s="193">
        <v>1975</v>
      </c>
      <c r="P2020" s="229">
        <v>94</v>
      </c>
    </row>
    <row r="2021" spans="15:16" x14ac:dyDescent="0.25">
      <c r="O2021" s="193">
        <v>1976</v>
      </c>
      <c r="P2021" s="229">
        <v>64</v>
      </c>
    </row>
    <row r="2022" spans="15:16" x14ac:dyDescent="0.25">
      <c r="O2022" s="193">
        <v>1977</v>
      </c>
      <c r="P2022" s="229">
        <v>89</v>
      </c>
    </row>
    <row r="2023" spans="15:16" x14ac:dyDescent="0.25">
      <c r="O2023" s="193">
        <v>1978</v>
      </c>
      <c r="P2023" s="229">
        <v>69</v>
      </c>
    </row>
    <row r="2024" spans="15:16" x14ac:dyDescent="0.25">
      <c r="O2024" s="193">
        <v>1979</v>
      </c>
      <c r="P2024" s="229">
        <v>78</v>
      </c>
    </row>
    <row r="2025" spans="15:16" x14ac:dyDescent="0.25">
      <c r="O2025" s="193">
        <v>1980</v>
      </c>
      <c r="P2025" s="229">
        <v>13009</v>
      </c>
    </row>
    <row r="2026" spans="15:16" x14ac:dyDescent="0.25">
      <c r="O2026" s="193">
        <v>1981</v>
      </c>
      <c r="P2026" s="229">
        <v>93</v>
      </c>
    </row>
    <row r="2027" spans="15:16" x14ac:dyDescent="0.25">
      <c r="O2027" s="193">
        <v>1982</v>
      </c>
      <c r="P2027" s="229">
        <v>54</v>
      </c>
    </row>
    <row r="2028" spans="15:16" x14ac:dyDescent="0.25">
      <c r="O2028" s="193">
        <v>1983</v>
      </c>
      <c r="P2028" s="229">
        <v>70</v>
      </c>
    </row>
    <row r="2029" spans="15:16" x14ac:dyDescent="0.25">
      <c r="O2029" s="193">
        <v>1984</v>
      </c>
      <c r="P2029" s="229">
        <v>62</v>
      </c>
    </row>
    <row r="2030" spans="15:16" x14ac:dyDescent="0.25">
      <c r="O2030" s="193">
        <v>1985</v>
      </c>
      <c r="P2030" s="229">
        <v>79</v>
      </c>
    </row>
    <row r="2031" spans="15:16" x14ac:dyDescent="0.25">
      <c r="O2031" s="193">
        <v>1986</v>
      </c>
      <c r="P2031" s="229">
        <v>74</v>
      </c>
    </row>
    <row r="2032" spans="15:16" x14ac:dyDescent="0.25">
      <c r="O2032" s="193">
        <v>1987</v>
      </c>
      <c r="P2032" s="229">
        <v>76</v>
      </c>
    </row>
    <row r="2033" spans="15:16" x14ac:dyDescent="0.25">
      <c r="O2033" s="193">
        <v>1988</v>
      </c>
      <c r="P2033" s="229">
        <v>52</v>
      </c>
    </row>
    <row r="2034" spans="15:16" x14ac:dyDescent="0.25">
      <c r="O2034" s="193">
        <v>1989</v>
      </c>
      <c r="P2034" s="229">
        <v>99</v>
      </c>
    </row>
    <row r="2035" spans="15:16" x14ac:dyDescent="0.25">
      <c r="O2035" s="193">
        <v>1990</v>
      </c>
      <c r="P2035" s="229">
        <v>83</v>
      </c>
    </row>
    <row r="2036" spans="15:16" x14ac:dyDescent="0.25">
      <c r="O2036" s="193">
        <v>1991</v>
      </c>
      <c r="P2036" s="229">
        <v>63</v>
      </c>
    </row>
    <row r="2037" spans="15:16" x14ac:dyDescent="0.25">
      <c r="O2037" s="193">
        <v>1992</v>
      </c>
      <c r="P2037" s="229">
        <v>50</v>
      </c>
    </row>
    <row r="2038" spans="15:16" x14ac:dyDescent="0.25">
      <c r="O2038" s="193">
        <v>1993</v>
      </c>
      <c r="P2038" s="229">
        <v>74</v>
      </c>
    </row>
    <row r="2039" spans="15:16" x14ac:dyDescent="0.25">
      <c r="O2039" s="193">
        <v>1994</v>
      </c>
      <c r="P2039" s="229">
        <v>53</v>
      </c>
    </row>
    <row r="2040" spans="15:16" x14ac:dyDescent="0.25">
      <c r="O2040" s="193">
        <v>1995</v>
      </c>
      <c r="P2040" s="229">
        <v>71</v>
      </c>
    </row>
    <row r="2041" spans="15:16" x14ac:dyDescent="0.25">
      <c r="O2041" s="193">
        <v>1996</v>
      </c>
      <c r="P2041" s="229">
        <v>60</v>
      </c>
    </row>
    <row r="2042" spans="15:16" x14ac:dyDescent="0.25">
      <c r="O2042" s="193">
        <v>1997</v>
      </c>
      <c r="P2042" s="229">
        <v>79</v>
      </c>
    </row>
    <row r="2043" spans="15:16" x14ac:dyDescent="0.25">
      <c r="O2043" s="193">
        <v>1998</v>
      </c>
      <c r="P2043" s="229">
        <v>69</v>
      </c>
    </row>
    <row r="2044" spans="15:16" x14ac:dyDescent="0.25">
      <c r="O2044" s="193">
        <v>1999</v>
      </c>
      <c r="P2044" s="229">
        <v>77</v>
      </c>
    </row>
    <row r="2045" spans="15:16" x14ac:dyDescent="0.25">
      <c r="O2045" s="193">
        <v>2000</v>
      </c>
      <c r="P2045" s="229">
        <v>173452</v>
      </c>
    </row>
    <row r="2046" spans="15:16" x14ac:dyDescent="0.25">
      <c r="O2046" s="193">
        <v>2001</v>
      </c>
      <c r="P2046" s="229">
        <v>115</v>
      </c>
    </row>
    <row r="2047" spans="15:16" x14ac:dyDescent="0.25">
      <c r="O2047" s="193">
        <v>2002</v>
      </c>
      <c r="P2047" s="229">
        <v>48</v>
      </c>
    </row>
    <row r="2048" spans="15:16" x14ac:dyDescent="0.25">
      <c r="O2048" s="193">
        <v>2003</v>
      </c>
      <c r="P2048" s="229">
        <v>79</v>
      </c>
    </row>
    <row r="2049" spans="15:16" x14ac:dyDescent="0.25">
      <c r="O2049" s="193">
        <v>2004</v>
      </c>
      <c r="P2049" s="229">
        <v>55</v>
      </c>
    </row>
    <row r="2050" spans="15:16" x14ac:dyDescent="0.25">
      <c r="O2050" s="193">
        <v>2005</v>
      </c>
      <c r="P2050" s="229">
        <v>104</v>
      </c>
    </row>
    <row r="2051" spans="15:16" x14ac:dyDescent="0.25">
      <c r="O2051" s="193">
        <v>2006</v>
      </c>
      <c r="P2051" s="229">
        <v>53</v>
      </c>
    </row>
    <row r="2052" spans="15:16" x14ac:dyDescent="0.25">
      <c r="O2052" s="193">
        <v>2007</v>
      </c>
      <c r="P2052" s="229">
        <v>61</v>
      </c>
    </row>
    <row r="2053" spans="15:16" x14ac:dyDescent="0.25">
      <c r="O2053" s="193">
        <v>2008</v>
      </c>
      <c r="P2053" s="229">
        <v>60</v>
      </c>
    </row>
    <row r="2054" spans="15:16" x14ac:dyDescent="0.25">
      <c r="O2054" s="193">
        <v>2009</v>
      </c>
      <c r="P2054" s="229">
        <v>106</v>
      </c>
    </row>
    <row r="2055" spans="15:16" x14ac:dyDescent="0.25">
      <c r="O2055" s="193">
        <v>2010</v>
      </c>
      <c r="P2055" s="229">
        <v>28578</v>
      </c>
    </row>
    <row r="2056" spans="15:16" x14ac:dyDescent="0.25">
      <c r="O2056" s="193">
        <v>2011</v>
      </c>
      <c r="P2056" s="229">
        <v>73</v>
      </c>
    </row>
    <row r="2057" spans="15:16" x14ac:dyDescent="0.25">
      <c r="O2057" s="193">
        <v>2012</v>
      </c>
      <c r="P2057" s="229">
        <v>57</v>
      </c>
    </row>
    <row r="2058" spans="15:16" x14ac:dyDescent="0.25">
      <c r="O2058" s="193">
        <v>2013</v>
      </c>
      <c r="P2058" s="229">
        <v>83</v>
      </c>
    </row>
    <row r="2059" spans="15:16" x14ac:dyDescent="0.25">
      <c r="O2059" s="193">
        <v>2014</v>
      </c>
      <c r="P2059" s="229">
        <v>64</v>
      </c>
    </row>
    <row r="2060" spans="15:16" x14ac:dyDescent="0.25">
      <c r="O2060" s="193">
        <v>2015</v>
      </c>
      <c r="P2060" s="229">
        <v>71</v>
      </c>
    </row>
    <row r="2061" spans="15:16" x14ac:dyDescent="0.25">
      <c r="O2061" s="193">
        <v>2016</v>
      </c>
      <c r="P2061" s="229">
        <v>48</v>
      </c>
    </row>
    <row r="2062" spans="15:16" x14ac:dyDescent="0.25">
      <c r="O2062" s="193">
        <v>2017</v>
      </c>
      <c r="P2062" s="229">
        <v>95</v>
      </c>
    </row>
    <row r="2063" spans="15:16" x14ac:dyDescent="0.25">
      <c r="O2063" s="193">
        <v>2018</v>
      </c>
      <c r="P2063" s="229">
        <v>45</v>
      </c>
    </row>
    <row r="2064" spans="15:16" x14ac:dyDescent="0.25">
      <c r="O2064" s="193">
        <v>2019</v>
      </c>
      <c r="P2064" s="229">
        <v>71</v>
      </c>
    </row>
    <row r="2065" spans="15:16" x14ac:dyDescent="0.25">
      <c r="O2065" s="193">
        <v>2020</v>
      </c>
      <c r="P2065" s="229">
        <v>281</v>
      </c>
    </row>
    <row r="2066" spans="15:16" x14ac:dyDescent="0.25">
      <c r="O2066" s="193">
        <v>2021</v>
      </c>
      <c r="P2066" s="229">
        <v>86</v>
      </c>
    </row>
    <row r="2067" spans="15:16" x14ac:dyDescent="0.25">
      <c r="O2067" s="193">
        <v>2022</v>
      </c>
      <c r="P2067" s="229">
        <v>46</v>
      </c>
    </row>
    <row r="2068" spans="15:16" x14ac:dyDescent="0.25">
      <c r="O2068" s="193">
        <v>2023</v>
      </c>
      <c r="P2068" s="229">
        <v>63</v>
      </c>
    </row>
    <row r="2069" spans="15:16" x14ac:dyDescent="0.25">
      <c r="O2069" s="193">
        <v>2024</v>
      </c>
      <c r="P2069" s="229">
        <v>50</v>
      </c>
    </row>
    <row r="2070" spans="15:16" x14ac:dyDescent="0.25">
      <c r="O2070" s="193">
        <v>2025</v>
      </c>
      <c r="P2070" s="229">
        <v>97</v>
      </c>
    </row>
    <row r="2071" spans="15:16" x14ac:dyDescent="0.25">
      <c r="O2071" s="193">
        <v>2026</v>
      </c>
      <c r="P2071" s="229">
        <v>50</v>
      </c>
    </row>
    <row r="2072" spans="15:16" x14ac:dyDescent="0.25">
      <c r="O2072" s="193">
        <v>2027</v>
      </c>
      <c r="P2072" s="229">
        <v>62</v>
      </c>
    </row>
    <row r="2073" spans="15:16" x14ac:dyDescent="0.25">
      <c r="O2073" s="193">
        <v>2028</v>
      </c>
      <c r="P2073" s="229">
        <v>47</v>
      </c>
    </row>
    <row r="2074" spans="15:16" x14ac:dyDescent="0.25">
      <c r="O2074" s="193">
        <v>2029</v>
      </c>
      <c r="P2074" s="229">
        <v>88</v>
      </c>
    </row>
    <row r="2075" spans="15:16" x14ac:dyDescent="0.25">
      <c r="O2075" s="193">
        <v>2030</v>
      </c>
      <c r="P2075" s="229">
        <v>71</v>
      </c>
    </row>
    <row r="2076" spans="15:16" x14ac:dyDescent="0.25">
      <c r="O2076" s="193">
        <v>2031</v>
      </c>
      <c r="P2076" s="229">
        <v>71</v>
      </c>
    </row>
    <row r="2077" spans="15:16" x14ac:dyDescent="0.25">
      <c r="O2077" s="193">
        <v>2032</v>
      </c>
      <c r="P2077" s="229">
        <v>54</v>
      </c>
    </row>
    <row r="2078" spans="15:16" x14ac:dyDescent="0.25">
      <c r="O2078" s="193">
        <v>2033</v>
      </c>
      <c r="P2078" s="229">
        <v>83</v>
      </c>
    </row>
    <row r="2079" spans="15:16" x14ac:dyDescent="0.25">
      <c r="O2079" s="193">
        <v>2034</v>
      </c>
      <c r="P2079" s="229">
        <v>239</v>
      </c>
    </row>
    <row r="2080" spans="15:16" x14ac:dyDescent="0.25">
      <c r="O2080" s="193">
        <v>2035</v>
      </c>
      <c r="P2080" s="229">
        <v>79</v>
      </c>
    </row>
    <row r="2081" spans="15:16" x14ac:dyDescent="0.25">
      <c r="O2081" s="193">
        <v>2036</v>
      </c>
      <c r="P2081" s="229">
        <v>50</v>
      </c>
    </row>
    <row r="2082" spans="15:16" x14ac:dyDescent="0.25">
      <c r="O2082" s="193">
        <v>2037</v>
      </c>
      <c r="P2082" s="229">
        <v>71</v>
      </c>
    </row>
    <row r="2083" spans="15:16" x14ac:dyDescent="0.25">
      <c r="O2083" s="193">
        <v>2038</v>
      </c>
      <c r="P2083" s="229">
        <v>65</v>
      </c>
    </row>
    <row r="2084" spans="15:16" x14ac:dyDescent="0.25">
      <c r="O2084" s="193">
        <v>2039</v>
      </c>
      <c r="P2084" s="229">
        <v>65</v>
      </c>
    </row>
    <row r="2085" spans="15:16" x14ac:dyDescent="0.25">
      <c r="O2085" s="193">
        <v>2040</v>
      </c>
      <c r="P2085" s="229">
        <v>63</v>
      </c>
    </row>
    <row r="2086" spans="15:16" x14ac:dyDescent="0.25">
      <c r="O2086" s="193">
        <v>2041</v>
      </c>
      <c r="P2086" s="229">
        <v>115</v>
      </c>
    </row>
    <row r="2087" spans="15:16" x14ac:dyDescent="0.25">
      <c r="O2087" s="193">
        <v>2042</v>
      </c>
      <c r="P2087" s="229">
        <v>60</v>
      </c>
    </row>
    <row r="2088" spans="15:16" x14ac:dyDescent="0.25">
      <c r="O2088" s="193">
        <v>2043</v>
      </c>
      <c r="P2088" s="229">
        <v>70</v>
      </c>
    </row>
    <row r="2089" spans="15:16" x14ac:dyDescent="0.25">
      <c r="O2089" s="193">
        <v>2044</v>
      </c>
      <c r="P2089" s="229">
        <v>56</v>
      </c>
    </row>
    <row r="2090" spans="15:16" x14ac:dyDescent="0.25">
      <c r="O2090" s="193">
        <v>2045</v>
      </c>
      <c r="P2090" s="229">
        <v>79</v>
      </c>
    </row>
    <row r="2091" spans="15:16" x14ac:dyDescent="0.25">
      <c r="O2091" s="193">
        <v>2046</v>
      </c>
      <c r="P2091" s="229">
        <v>44</v>
      </c>
    </row>
    <row r="2092" spans="15:16" x14ac:dyDescent="0.25">
      <c r="O2092" s="193">
        <v>2047</v>
      </c>
      <c r="P2092" s="229">
        <v>54</v>
      </c>
    </row>
    <row r="2093" spans="15:16" x14ac:dyDescent="0.25">
      <c r="O2093" s="193">
        <v>2048</v>
      </c>
      <c r="P2093" s="229">
        <v>200</v>
      </c>
    </row>
    <row r="2094" spans="15:16" x14ac:dyDescent="0.25">
      <c r="O2094" s="193">
        <v>2049</v>
      </c>
      <c r="P2094" s="229">
        <v>68</v>
      </c>
    </row>
    <row r="2095" spans="15:16" x14ac:dyDescent="0.25">
      <c r="O2095" s="193">
        <v>2050</v>
      </c>
      <c r="P2095" s="229">
        <v>57</v>
      </c>
    </row>
    <row r="2096" spans="15:16" x14ac:dyDescent="0.25">
      <c r="O2096" s="193">
        <v>2051</v>
      </c>
      <c r="P2096" s="229">
        <v>53</v>
      </c>
    </row>
    <row r="2097" spans="15:16" x14ac:dyDescent="0.25">
      <c r="O2097" s="193">
        <v>2052</v>
      </c>
      <c r="P2097" s="229">
        <v>48</v>
      </c>
    </row>
    <row r="2098" spans="15:16" x14ac:dyDescent="0.25">
      <c r="O2098" s="193">
        <v>2053</v>
      </c>
      <c r="P2098" s="229">
        <v>72</v>
      </c>
    </row>
    <row r="2099" spans="15:16" x14ac:dyDescent="0.25">
      <c r="O2099" s="193">
        <v>2054</v>
      </c>
      <c r="P2099" s="229">
        <v>91</v>
      </c>
    </row>
    <row r="2100" spans="15:16" x14ac:dyDescent="0.25">
      <c r="O2100" s="193">
        <v>2055</v>
      </c>
      <c r="P2100" s="229">
        <v>69</v>
      </c>
    </row>
    <row r="2101" spans="15:16" x14ac:dyDescent="0.25">
      <c r="O2101" s="193">
        <v>2056</v>
      </c>
      <c r="P2101" s="229">
        <v>54</v>
      </c>
    </row>
    <row r="2102" spans="15:16" x14ac:dyDescent="0.25">
      <c r="O2102" s="193">
        <v>2057</v>
      </c>
      <c r="P2102" s="229">
        <v>65</v>
      </c>
    </row>
    <row r="2103" spans="15:16" x14ac:dyDescent="0.25">
      <c r="O2103" s="193">
        <v>2058</v>
      </c>
      <c r="P2103" s="229">
        <v>44</v>
      </c>
    </row>
    <row r="2104" spans="15:16" x14ac:dyDescent="0.25">
      <c r="O2104" s="193">
        <v>2059</v>
      </c>
      <c r="P2104" s="229">
        <v>57</v>
      </c>
    </row>
    <row r="2105" spans="15:16" x14ac:dyDescent="0.25">
      <c r="O2105" s="193">
        <v>2060</v>
      </c>
      <c r="P2105" s="229">
        <v>51</v>
      </c>
    </row>
    <row r="2106" spans="15:16" x14ac:dyDescent="0.25">
      <c r="O2106" s="193">
        <v>2061</v>
      </c>
      <c r="P2106" s="229">
        <v>74</v>
      </c>
    </row>
    <row r="2107" spans="15:16" x14ac:dyDescent="0.25">
      <c r="O2107" s="193">
        <v>2062</v>
      </c>
      <c r="P2107" s="229">
        <v>65</v>
      </c>
    </row>
    <row r="2108" spans="15:16" x14ac:dyDescent="0.25">
      <c r="O2108" s="193">
        <v>2063</v>
      </c>
      <c r="P2108" s="229">
        <v>56</v>
      </c>
    </row>
    <row r="2109" spans="15:16" x14ac:dyDescent="0.25">
      <c r="O2109" s="193">
        <v>2064</v>
      </c>
      <c r="P2109" s="229">
        <v>57</v>
      </c>
    </row>
    <row r="2110" spans="15:16" x14ac:dyDescent="0.25">
      <c r="O2110" s="193">
        <v>2065</v>
      </c>
      <c r="P2110" s="229">
        <v>81</v>
      </c>
    </row>
    <row r="2111" spans="15:16" x14ac:dyDescent="0.25">
      <c r="O2111" s="193">
        <v>2066</v>
      </c>
      <c r="P2111" s="229">
        <v>51</v>
      </c>
    </row>
    <row r="2112" spans="15:16" x14ac:dyDescent="0.25">
      <c r="O2112" s="193">
        <v>2067</v>
      </c>
      <c r="P2112" s="229">
        <v>59</v>
      </c>
    </row>
    <row r="2113" spans="15:16" x14ac:dyDescent="0.25">
      <c r="O2113" s="193">
        <v>2068</v>
      </c>
      <c r="P2113" s="229">
        <v>88</v>
      </c>
    </row>
    <row r="2114" spans="15:16" x14ac:dyDescent="0.25">
      <c r="O2114" s="193">
        <v>2069</v>
      </c>
      <c r="P2114" s="229">
        <v>82</v>
      </c>
    </row>
    <row r="2115" spans="15:16" x14ac:dyDescent="0.25">
      <c r="O2115" s="193">
        <v>2070</v>
      </c>
      <c r="P2115" s="229">
        <v>53</v>
      </c>
    </row>
    <row r="2116" spans="15:16" x14ac:dyDescent="0.25">
      <c r="O2116" s="193">
        <v>2071</v>
      </c>
      <c r="P2116" s="229">
        <v>70</v>
      </c>
    </row>
    <row r="2117" spans="15:16" x14ac:dyDescent="0.25">
      <c r="O2117" s="193">
        <v>2072</v>
      </c>
      <c r="P2117" s="229">
        <v>45</v>
      </c>
    </row>
    <row r="2118" spans="15:16" x14ac:dyDescent="0.25">
      <c r="O2118" s="193">
        <v>2073</v>
      </c>
      <c r="P2118" s="229">
        <v>50</v>
      </c>
    </row>
    <row r="2119" spans="15:16" x14ac:dyDescent="0.25">
      <c r="O2119" s="193">
        <v>2074</v>
      </c>
      <c r="P2119" s="229">
        <v>45</v>
      </c>
    </row>
    <row r="2120" spans="15:16" x14ac:dyDescent="0.25">
      <c r="O2120" s="193">
        <v>2075</v>
      </c>
      <c r="P2120" s="229">
        <v>62</v>
      </c>
    </row>
    <row r="2121" spans="15:16" x14ac:dyDescent="0.25">
      <c r="O2121" s="193">
        <v>2076</v>
      </c>
      <c r="P2121" s="229">
        <v>28</v>
      </c>
    </row>
    <row r="2122" spans="15:16" x14ac:dyDescent="0.25">
      <c r="O2122" s="193">
        <v>2077</v>
      </c>
      <c r="P2122" s="229">
        <v>70</v>
      </c>
    </row>
    <row r="2123" spans="15:16" x14ac:dyDescent="0.25">
      <c r="O2123" s="193">
        <v>2078</v>
      </c>
      <c r="P2123" s="229">
        <v>47</v>
      </c>
    </row>
    <row r="2124" spans="15:16" x14ac:dyDescent="0.25">
      <c r="O2124" s="193">
        <v>2079</v>
      </c>
      <c r="P2124" s="229">
        <v>61</v>
      </c>
    </row>
    <row r="2125" spans="15:16" x14ac:dyDescent="0.25">
      <c r="O2125" s="193">
        <v>2080</v>
      </c>
      <c r="P2125" s="229">
        <v>39</v>
      </c>
    </row>
    <row r="2126" spans="15:16" x14ac:dyDescent="0.25">
      <c r="O2126" s="193">
        <v>2081</v>
      </c>
      <c r="P2126" s="229">
        <v>64</v>
      </c>
    </row>
    <row r="2127" spans="15:16" x14ac:dyDescent="0.25">
      <c r="O2127" s="193">
        <v>2082</v>
      </c>
      <c r="P2127" s="229">
        <v>38</v>
      </c>
    </row>
    <row r="2128" spans="15:16" x14ac:dyDescent="0.25">
      <c r="O2128" s="193">
        <v>2083</v>
      </c>
      <c r="P2128" s="229">
        <v>41</v>
      </c>
    </row>
    <row r="2129" spans="15:16" x14ac:dyDescent="0.25">
      <c r="O2129" s="193">
        <v>2084</v>
      </c>
      <c r="P2129" s="229">
        <v>48</v>
      </c>
    </row>
    <row r="2130" spans="15:16" x14ac:dyDescent="0.25">
      <c r="O2130" s="193">
        <v>2085</v>
      </c>
      <c r="P2130" s="229">
        <v>218</v>
      </c>
    </row>
    <row r="2131" spans="15:16" x14ac:dyDescent="0.25">
      <c r="O2131" s="193">
        <v>2086</v>
      </c>
      <c r="P2131" s="229">
        <v>45</v>
      </c>
    </row>
    <row r="2132" spans="15:16" x14ac:dyDescent="0.25">
      <c r="O2132" s="193">
        <v>2087</v>
      </c>
      <c r="P2132" s="229">
        <v>61</v>
      </c>
    </row>
    <row r="2133" spans="15:16" x14ac:dyDescent="0.25">
      <c r="O2133" s="193">
        <v>2088</v>
      </c>
      <c r="P2133" s="229">
        <v>46</v>
      </c>
    </row>
    <row r="2134" spans="15:16" x14ac:dyDescent="0.25">
      <c r="O2134" s="193">
        <v>2089</v>
      </c>
      <c r="P2134" s="229">
        <v>48</v>
      </c>
    </row>
    <row r="2135" spans="15:16" x14ac:dyDescent="0.25">
      <c r="O2135" s="193">
        <v>2090</v>
      </c>
      <c r="P2135" s="229">
        <v>38</v>
      </c>
    </row>
    <row r="2136" spans="15:16" x14ac:dyDescent="0.25">
      <c r="O2136" s="193">
        <v>2091</v>
      </c>
      <c r="P2136" s="229">
        <v>37</v>
      </c>
    </row>
    <row r="2137" spans="15:16" x14ac:dyDescent="0.25">
      <c r="O2137" s="193">
        <v>2092</v>
      </c>
      <c r="P2137" s="229">
        <v>56</v>
      </c>
    </row>
    <row r="2138" spans="15:16" x14ac:dyDescent="0.25">
      <c r="O2138" s="193">
        <v>2093</v>
      </c>
      <c r="P2138" s="229">
        <v>86</v>
      </c>
    </row>
    <row r="2139" spans="15:16" x14ac:dyDescent="0.25">
      <c r="O2139" s="193">
        <v>2094</v>
      </c>
      <c r="P2139" s="229">
        <v>36</v>
      </c>
    </row>
    <row r="2140" spans="15:16" x14ac:dyDescent="0.25">
      <c r="O2140" s="193">
        <v>2095</v>
      </c>
      <c r="P2140" s="229">
        <v>55</v>
      </c>
    </row>
    <row r="2141" spans="15:16" x14ac:dyDescent="0.25">
      <c r="O2141" s="193">
        <v>2096</v>
      </c>
      <c r="P2141" s="229">
        <v>42</v>
      </c>
    </row>
    <row r="2142" spans="15:16" x14ac:dyDescent="0.25">
      <c r="O2142" s="193">
        <v>2097</v>
      </c>
      <c r="P2142" s="229">
        <v>71</v>
      </c>
    </row>
    <row r="2143" spans="15:16" x14ac:dyDescent="0.25">
      <c r="O2143" s="193">
        <v>2098</v>
      </c>
      <c r="P2143" s="229">
        <v>45</v>
      </c>
    </row>
    <row r="2144" spans="15:16" x14ac:dyDescent="0.25">
      <c r="O2144" s="193">
        <v>2099</v>
      </c>
      <c r="P2144" s="229">
        <v>37</v>
      </c>
    </row>
    <row r="2145" spans="15:16" x14ac:dyDescent="0.25">
      <c r="O2145" s="193">
        <v>2100</v>
      </c>
      <c r="P2145" s="229">
        <v>40</v>
      </c>
    </row>
    <row r="2146" spans="15:16" x14ac:dyDescent="0.25">
      <c r="O2146" s="193">
        <v>2101</v>
      </c>
      <c r="P2146" s="229">
        <v>89</v>
      </c>
    </row>
    <row r="2147" spans="15:16" x14ac:dyDescent="0.25">
      <c r="O2147" s="193">
        <v>2102</v>
      </c>
      <c r="P2147" s="229">
        <v>42</v>
      </c>
    </row>
    <row r="2148" spans="15:16" x14ac:dyDescent="0.25">
      <c r="O2148" s="193">
        <v>2103</v>
      </c>
      <c r="P2148" s="229">
        <v>54</v>
      </c>
    </row>
    <row r="2149" spans="15:16" x14ac:dyDescent="0.25">
      <c r="O2149" s="193">
        <v>2104</v>
      </c>
      <c r="P2149" s="229">
        <v>42</v>
      </c>
    </row>
    <row r="2150" spans="15:16" x14ac:dyDescent="0.25">
      <c r="O2150" s="193">
        <v>2105</v>
      </c>
      <c r="P2150" s="229">
        <v>113</v>
      </c>
    </row>
    <row r="2151" spans="15:16" x14ac:dyDescent="0.25">
      <c r="O2151" s="193">
        <v>2106</v>
      </c>
      <c r="P2151" s="229">
        <v>25</v>
      </c>
    </row>
    <row r="2152" spans="15:16" x14ac:dyDescent="0.25">
      <c r="O2152" s="193">
        <v>2107</v>
      </c>
      <c r="P2152" s="229">
        <v>59</v>
      </c>
    </row>
    <row r="2153" spans="15:16" x14ac:dyDescent="0.25">
      <c r="O2153" s="193">
        <v>2108</v>
      </c>
      <c r="P2153" s="229">
        <v>43</v>
      </c>
    </row>
    <row r="2154" spans="15:16" x14ac:dyDescent="0.25">
      <c r="O2154" s="193">
        <v>2109</v>
      </c>
      <c r="P2154" s="229">
        <v>55</v>
      </c>
    </row>
    <row r="2155" spans="15:16" x14ac:dyDescent="0.25">
      <c r="O2155" s="193">
        <v>2110</v>
      </c>
      <c r="P2155" s="229">
        <v>54</v>
      </c>
    </row>
    <row r="2156" spans="15:16" x14ac:dyDescent="0.25">
      <c r="O2156" s="193">
        <v>2111</v>
      </c>
      <c r="P2156" s="229">
        <v>57</v>
      </c>
    </row>
    <row r="2157" spans="15:16" x14ac:dyDescent="0.25">
      <c r="O2157" s="193">
        <v>2112</v>
      </c>
      <c r="P2157" s="229">
        <v>59</v>
      </c>
    </row>
    <row r="2158" spans="15:16" x14ac:dyDescent="0.25">
      <c r="O2158" s="193">
        <v>2113</v>
      </c>
      <c r="P2158" s="229">
        <v>51</v>
      </c>
    </row>
    <row r="2159" spans="15:16" x14ac:dyDescent="0.25">
      <c r="O2159" s="193">
        <v>2114</v>
      </c>
      <c r="P2159" s="229">
        <v>38</v>
      </c>
    </row>
    <row r="2160" spans="15:16" x14ac:dyDescent="0.25">
      <c r="O2160" s="193">
        <v>2115</v>
      </c>
      <c r="P2160" s="229">
        <v>44</v>
      </c>
    </row>
    <row r="2161" spans="15:16" x14ac:dyDescent="0.25">
      <c r="O2161" s="193">
        <v>2116</v>
      </c>
      <c r="P2161" s="229">
        <v>39</v>
      </c>
    </row>
    <row r="2162" spans="15:16" x14ac:dyDescent="0.25">
      <c r="O2162" s="193">
        <v>2117</v>
      </c>
      <c r="P2162" s="229">
        <v>64</v>
      </c>
    </row>
    <row r="2163" spans="15:16" x14ac:dyDescent="0.25">
      <c r="O2163" s="193">
        <v>2118</v>
      </c>
      <c r="P2163" s="229">
        <v>40</v>
      </c>
    </row>
    <row r="2164" spans="15:16" x14ac:dyDescent="0.25">
      <c r="O2164" s="193">
        <v>2119</v>
      </c>
      <c r="P2164" s="229">
        <v>46</v>
      </c>
    </row>
    <row r="2165" spans="15:16" x14ac:dyDescent="0.25">
      <c r="O2165" s="193">
        <v>2120</v>
      </c>
      <c r="P2165" s="229">
        <v>48</v>
      </c>
    </row>
    <row r="2166" spans="15:16" x14ac:dyDescent="0.25">
      <c r="O2166" s="193">
        <v>2121</v>
      </c>
      <c r="P2166" s="229">
        <v>60</v>
      </c>
    </row>
    <row r="2167" spans="15:16" x14ac:dyDescent="0.25">
      <c r="O2167" s="193">
        <v>2122</v>
      </c>
      <c r="P2167" s="229">
        <v>36</v>
      </c>
    </row>
    <row r="2168" spans="15:16" x14ac:dyDescent="0.25">
      <c r="O2168" s="193">
        <v>2123</v>
      </c>
      <c r="P2168" s="229">
        <v>41</v>
      </c>
    </row>
    <row r="2169" spans="15:16" x14ac:dyDescent="0.25">
      <c r="O2169" s="193">
        <v>2124</v>
      </c>
      <c r="P2169" s="229">
        <v>34</v>
      </c>
    </row>
    <row r="2170" spans="15:16" x14ac:dyDescent="0.25">
      <c r="O2170" s="193">
        <v>2125</v>
      </c>
      <c r="P2170" s="229">
        <v>86</v>
      </c>
    </row>
    <row r="2171" spans="15:16" x14ac:dyDescent="0.25">
      <c r="O2171" s="193">
        <v>2126</v>
      </c>
      <c r="P2171" s="229">
        <v>39</v>
      </c>
    </row>
    <row r="2172" spans="15:16" x14ac:dyDescent="0.25">
      <c r="O2172" s="193">
        <v>2127</v>
      </c>
      <c r="P2172" s="229">
        <v>45</v>
      </c>
    </row>
    <row r="2173" spans="15:16" x14ac:dyDescent="0.25">
      <c r="O2173" s="193">
        <v>2128</v>
      </c>
      <c r="P2173" s="229">
        <v>46</v>
      </c>
    </row>
    <row r="2174" spans="15:16" x14ac:dyDescent="0.25">
      <c r="O2174" s="193">
        <v>2129</v>
      </c>
      <c r="P2174" s="229">
        <v>183</v>
      </c>
    </row>
    <row r="2175" spans="15:16" x14ac:dyDescent="0.25">
      <c r="O2175" s="193">
        <v>2130</v>
      </c>
      <c r="P2175" s="229">
        <v>38</v>
      </c>
    </row>
    <row r="2176" spans="15:16" x14ac:dyDescent="0.25">
      <c r="O2176" s="193">
        <v>2131</v>
      </c>
      <c r="P2176" s="229">
        <v>43</v>
      </c>
    </row>
    <row r="2177" spans="15:16" x14ac:dyDescent="0.25">
      <c r="O2177" s="193">
        <v>2132</v>
      </c>
      <c r="P2177" s="229">
        <v>35</v>
      </c>
    </row>
    <row r="2178" spans="15:16" x14ac:dyDescent="0.25">
      <c r="O2178" s="193">
        <v>2133</v>
      </c>
      <c r="P2178" s="229">
        <v>76</v>
      </c>
    </row>
    <row r="2179" spans="15:16" x14ac:dyDescent="0.25">
      <c r="O2179" s="193">
        <v>2134</v>
      </c>
      <c r="P2179" s="229">
        <v>46</v>
      </c>
    </row>
    <row r="2180" spans="15:16" x14ac:dyDescent="0.25">
      <c r="O2180" s="193">
        <v>2135</v>
      </c>
      <c r="P2180" s="229">
        <v>54</v>
      </c>
    </row>
    <row r="2181" spans="15:16" x14ac:dyDescent="0.25">
      <c r="O2181" s="193">
        <v>2136</v>
      </c>
      <c r="P2181" s="229">
        <v>41</v>
      </c>
    </row>
    <row r="2182" spans="15:16" x14ac:dyDescent="0.25">
      <c r="O2182" s="193">
        <v>2137</v>
      </c>
      <c r="P2182" s="229">
        <v>63</v>
      </c>
    </row>
    <row r="2183" spans="15:16" x14ac:dyDescent="0.25">
      <c r="O2183" s="193">
        <v>2138</v>
      </c>
      <c r="P2183" s="229">
        <v>39</v>
      </c>
    </row>
    <row r="2184" spans="15:16" x14ac:dyDescent="0.25">
      <c r="O2184" s="193">
        <v>2139</v>
      </c>
      <c r="P2184" s="229">
        <v>55</v>
      </c>
    </row>
    <row r="2185" spans="15:16" x14ac:dyDescent="0.25">
      <c r="O2185" s="193">
        <v>2140</v>
      </c>
      <c r="P2185" s="229">
        <v>38</v>
      </c>
    </row>
    <row r="2186" spans="15:16" x14ac:dyDescent="0.25">
      <c r="O2186" s="193">
        <v>2141</v>
      </c>
      <c r="P2186" s="229">
        <v>58</v>
      </c>
    </row>
    <row r="2187" spans="15:16" x14ac:dyDescent="0.25">
      <c r="O2187" s="193">
        <v>2142</v>
      </c>
      <c r="P2187" s="229">
        <v>40</v>
      </c>
    </row>
    <row r="2188" spans="15:16" x14ac:dyDescent="0.25">
      <c r="O2188" s="193">
        <v>2143</v>
      </c>
      <c r="P2188" s="229">
        <v>41</v>
      </c>
    </row>
    <row r="2189" spans="15:16" x14ac:dyDescent="0.25">
      <c r="O2189" s="193">
        <v>2144</v>
      </c>
      <c r="P2189" s="229">
        <v>41</v>
      </c>
    </row>
    <row r="2190" spans="15:16" x14ac:dyDescent="0.25">
      <c r="O2190" s="193">
        <v>2145</v>
      </c>
      <c r="P2190" s="229">
        <v>49</v>
      </c>
    </row>
    <row r="2191" spans="15:16" x14ac:dyDescent="0.25">
      <c r="O2191" s="193">
        <v>2146</v>
      </c>
      <c r="P2191" s="229">
        <v>40</v>
      </c>
    </row>
    <row r="2192" spans="15:16" x14ac:dyDescent="0.25">
      <c r="O2192" s="193">
        <v>2147</v>
      </c>
      <c r="P2192" s="229">
        <v>48</v>
      </c>
    </row>
    <row r="2193" spans="15:16" x14ac:dyDescent="0.25">
      <c r="O2193" s="193">
        <v>2148</v>
      </c>
      <c r="P2193" s="229">
        <v>46</v>
      </c>
    </row>
    <row r="2194" spans="15:16" x14ac:dyDescent="0.25">
      <c r="O2194" s="193">
        <v>2149</v>
      </c>
      <c r="P2194" s="229">
        <v>128</v>
      </c>
    </row>
    <row r="2195" spans="15:16" x14ac:dyDescent="0.25">
      <c r="O2195" s="193">
        <v>2150</v>
      </c>
      <c r="P2195" s="229">
        <v>41</v>
      </c>
    </row>
    <row r="2196" spans="15:16" x14ac:dyDescent="0.25">
      <c r="O2196" s="193">
        <v>2151</v>
      </c>
      <c r="P2196" s="229">
        <v>54</v>
      </c>
    </row>
    <row r="2197" spans="15:16" x14ac:dyDescent="0.25">
      <c r="O2197" s="193">
        <v>2152</v>
      </c>
      <c r="P2197" s="229">
        <v>49</v>
      </c>
    </row>
    <row r="2198" spans="15:16" x14ac:dyDescent="0.25">
      <c r="O2198" s="193">
        <v>2153</v>
      </c>
      <c r="P2198" s="229">
        <v>68</v>
      </c>
    </row>
    <row r="2199" spans="15:16" x14ac:dyDescent="0.25">
      <c r="O2199" s="193">
        <v>2154</v>
      </c>
      <c r="P2199" s="229">
        <v>29</v>
      </c>
    </row>
    <row r="2200" spans="15:16" x14ac:dyDescent="0.25">
      <c r="O2200" s="193">
        <v>2155</v>
      </c>
      <c r="P2200" s="229">
        <v>50</v>
      </c>
    </row>
    <row r="2201" spans="15:16" x14ac:dyDescent="0.25">
      <c r="O2201" s="193">
        <v>2156</v>
      </c>
      <c r="P2201" s="229">
        <v>27</v>
      </c>
    </row>
    <row r="2202" spans="15:16" x14ac:dyDescent="0.25">
      <c r="O2202" s="193">
        <v>2157</v>
      </c>
      <c r="P2202" s="229">
        <v>57</v>
      </c>
    </row>
    <row r="2203" spans="15:16" x14ac:dyDescent="0.25">
      <c r="O2203" s="193">
        <v>2158</v>
      </c>
      <c r="P2203" s="229">
        <v>45</v>
      </c>
    </row>
    <row r="2204" spans="15:16" x14ac:dyDescent="0.25">
      <c r="O2204" s="193">
        <v>2159</v>
      </c>
      <c r="P2204" s="229">
        <v>48</v>
      </c>
    </row>
    <row r="2205" spans="15:16" x14ac:dyDescent="0.25">
      <c r="O2205" s="193">
        <v>2160</v>
      </c>
      <c r="P2205" s="229">
        <v>64</v>
      </c>
    </row>
    <row r="2206" spans="15:16" x14ac:dyDescent="0.25">
      <c r="O2206" s="193">
        <v>2161</v>
      </c>
      <c r="P2206" s="229">
        <v>68</v>
      </c>
    </row>
    <row r="2207" spans="15:16" x14ac:dyDescent="0.25">
      <c r="O2207" s="193">
        <v>2162</v>
      </c>
      <c r="P2207" s="229">
        <v>32</v>
      </c>
    </row>
    <row r="2208" spans="15:16" x14ac:dyDescent="0.25">
      <c r="O2208" s="193">
        <v>2163</v>
      </c>
      <c r="P2208" s="229">
        <v>51</v>
      </c>
    </row>
    <row r="2209" spans="15:16" x14ac:dyDescent="0.25">
      <c r="O2209" s="193">
        <v>2164</v>
      </c>
      <c r="P2209" s="229">
        <v>26</v>
      </c>
    </row>
    <row r="2210" spans="15:16" x14ac:dyDescent="0.25">
      <c r="O2210" s="193">
        <v>2165</v>
      </c>
      <c r="P2210" s="229">
        <v>53</v>
      </c>
    </row>
    <row r="2211" spans="15:16" x14ac:dyDescent="0.25">
      <c r="O2211" s="193">
        <v>2166</v>
      </c>
      <c r="P2211" s="229">
        <v>31</v>
      </c>
    </row>
    <row r="2212" spans="15:16" x14ac:dyDescent="0.25">
      <c r="O2212" s="193">
        <v>2167</v>
      </c>
      <c r="P2212" s="229">
        <v>46</v>
      </c>
    </row>
    <row r="2213" spans="15:16" x14ac:dyDescent="0.25">
      <c r="O2213" s="193">
        <v>2168</v>
      </c>
      <c r="P2213" s="229">
        <v>24</v>
      </c>
    </row>
    <row r="2214" spans="15:16" x14ac:dyDescent="0.25">
      <c r="O2214" s="193">
        <v>2169</v>
      </c>
      <c r="P2214" s="229">
        <v>82</v>
      </c>
    </row>
    <row r="2215" spans="15:16" x14ac:dyDescent="0.25">
      <c r="O2215" s="193">
        <v>2170</v>
      </c>
      <c r="P2215" s="229">
        <v>37</v>
      </c>
    </row>
    <row r="2216" spans="15:16" x14ac:dyDescent="0.25">
      <c r="O2216" s="193">
        <v>2171</v>
      </c>
      <c r="P2216" s="229">
        <v>48</v>
      </c>
    </row>
    <row r="2217" spans="15:16" x14ac:dyDescent="0.25">
      <c r="O2217" s="193">
        <v>2172</v>
      </c>
      <c r="P2217" s="229">
        <v>34</v>
      </c>
    </row>
    <row r="2218" spans="15:16" x14ac:dyDescent="0.25">
      <c r="O2218" s="193">
        <v>2173</v>
      </c>
      <c r="P2218" s="229">
        <v>50</v>
      </c>
    </row>
    <row r="2219" spans="15:16" x14ac:dyDescent="0.25">
      <c r="O2219" s="193">
        <v>2174</v>
      </c>
      <c r="P2219" s="229">
        <v>35</v>
      </c>
    </row>
    <row r="2220" spans="15:16" x14ac:dyDescent="0.25">
      <c r="O2220" s="193">
        <v>2175</v>
      </c>
      <c r="P2220" s="229">
        <v>43</v>
      </c>
    </row>
    <row r="2221" spans="15:16" x14ac:dyDescent="0.25">
      <c r="O2221" s="193">
        <v>2176</v>
      </c>
      <c r="P2221" s="229">
        <v>37</v>
      </c>
    </row>
    <row r="2222" spans="15:16" x14ac:dyDescent="0.25">
      <c r="O2222" s="193">
        <v>2177</v>
      </c>
      <c r="P2222" s="229">
        <v>48</v>
      </c>
    </row>
    <row r="2223" spans="15:16" x14ac:dyDescent="0.25">
      <c r="O2223" s="193">
        <v>2178</v>
      </c>
      <c r="P2223" s="229">
        <v>30</v>
      </c>
    </row>
    <row r="2224" spans="15:16" x14ac:dyDescent="0.25">
      <c r="O2224" s="193">
        <v>2179</v>
      </c>
      <c r="P2224" s="229">
        <v>48</v>
      </c>
    </row>
    <row r="2225" spans="15:16" x14ac:dyDescent="0.25">
      <c r="O2225" s="193">
        <v>2180</v>
      </c>
      <c r="P2225" s="229">
        <v>35</v>
      </c>
    </row>
    <row r="2226" spans="15:16" x14ac:dyDescent="0.25">
      <c r="O2226" s="193">
        <v>2181</v>
      </c>
      <c r="P2226" s="229">
        <v>60</v>
      </c>
    </row>
    <row r="2227" spans="15:16" x14ac:dyDescent="0.25">
      <c r="O2227" s="193">
        <v>2182</v>
      </c>
      <c r="P2227" s="229">
        <v>36</v>
      </c>
    </row>
    <row r="2228" spans="15:16" x14ac:dyDescent="0.25">
      <c r="O2228" s="193">
        <v>2183</v>
      </c>
      <c r="P2228" s="229">
        <v>46</v>
      </c>
    </row>
    <row r="2229" spans="15:16" x14ac:dyDescent="0.25">
      <c r="O2229" s="193">
        <v>2184</v>
      </c>
      <c r="P2229" s="229">
        <v>31</v>
      </c>
    </row>
    <row r="2230" spans="15:16" x14ac:dyDescent="0.25">
      <c r="O2230" s="193">
        <v>2185</v>
      </c>
      <c r="P2230" s="229">
        <v>46</v>
      </c>
    </row>
    <row r="2231" spans="15:16" x14ac:dyDescent="0.25">
      <c r="O2231" s="193">
        <v>2186</v>
      </c>
      <c r="P2231" s="229">
        <v>35</v>
      </c>
    </row>
    <row r="2232" spans="15:16" x14ac:dyDescent="0.25">
      <c r="O2232" s="193">
        <v>2187</v>
      </c>
      <c r="P2232" s="229">
        <v>46</v>
      </c>
    </row>
    <row r="2233" spans="15:16" x14ac:dyDescent="0.25">
      <c r="O2233" s="193">
        <v>2188</v>
      </c>
      <c r="P2233" s="229">
        <v>27</v>
      </c>
    </row>
    <row r="2234" spans="15:16" x14ac:dyDescent="0.25">
      <c r="O2234" s="193">
        <v>2189</v>
      </c>
      <c r="P2234" s="229">
        <v>41</v>
      </c>
    </row>
    <row r="2235" spans="15:16" x14ac:dyDescent="0.25">
      <c r="O2235" s="193">
        <v>2190</v>
      </c>
      <c r="P2235" s="229">
        <v>35</v>
      </c>
    </row>
    <row r="2236" spans="15:16" x14ac:dyDescent="0.25">
      <c r="O2236" s="193">
        <v>2191</v>
      </c>
      <c r="P2236" s="229">
        <v>44</v>
      </c>
    </row>
    <row r="2237" spans="15:16" x14ac:dyDescent="0.25">
      <c r="O2237" s="193">
        <v>2192</v>
      </c>
      <c r="P2237" s="229">
        <v>27</v>
      </c>
    </row>
    <row r="2238" spans="15:16" x14ac:dyDescent="0.25">
      <c r="O2238" s="193">
        <v>2193</v>
      </c>
      <c r="P2238" s="229">
        <v>52</v>
      </c>
    </row>
    <row r="2239" spans="15:16" x14ac:dyDescent="0.25">
      <c r="O2239" s="193">
        <v>2194</v>
      </c>
      <c r="P2239" s="229">
        <v>32</v>
      </c>
    </row>
    <row r="2240" spans="15:16" x14ac:dyDescent="0.25">
      <c r="O2240" s="193">
        <v>2195</v>
      </c>
      <c r="P2240" s="229">
        <v>32</v>
      </c>
    </row>
    <row r="2241" spans="15:16" x14ac:dyDescent="0.25">
      <c r="O2241" s="193">
        <v>2196</v>
      </c>
      <c r="P2241" s="229">
        <v>37</v>
      </c>
    </row>
    <row r="2242" spans="15:16" x14ac:dyDescent="0.25">
      <c r="O2242" s="193">
        <v>2197</v>
      </c>
      <c r="P2242" s="229">
        <v>45</v>
      </c>
    </row>
    <row r="2243" spans="15:16" x14ac:dyDescent="0.25">
      <c r="O2243" s="193">
        <v>2198</v>
      </c>
      <c r="P2243" s="229">
        <v>41</v>
      </c>
    </row>
    <row r="2244" spans="15:16" x14ac:dyDescent="0.25">
      <c r="O2244" s="193">
        <v>2199</v>
      </c>
      <c r="P2244" s="229">
        <v>49</v>
      </c>
    </row>
    <row r="2245" spans="15:16" x14ac:dyDescent="0.25">
      <c r="O2245" s="193">
        <v>2200</v>
      </c>
      <c r="P2245" s="229">
        <v>31</v>
      </c>
    </row>
    <row r="2246" spans="15:16" x14ac:dyDescent="0.25">
      <c r="O2246" s="193">
        <v>2201</v>
      </c>
      <c r="P2246" s="229">
        <v>66</v>
      </c>
    </row>
    <row r="2247" spans="15:16" x14ac:dyDescent="0.25">
      <c r="O2247" s="193">
        <v>2202</v>
      </c>
      <c r="P2247" s="229">
        <v>28</v>
      </c>
    </row>
    <row r="2248" spans="15:16" x14ac:dyDescent="0.25">
      <c r="O2248" s="193">
        <v>2203</v>
      </c>
      <c r="P2248" s="229">
        <v>33</v>
      </c>
    </row>
    <row r="2249" spans="15:16" x14ac:dyDescent="0.25">
      <c r="O2249" s="193">
        <v>2204</v>
      </c>
      <c r="P2249" s="229">
        <v>27</v>
      </c>
    </row>
    <row r="2250" spans="15:16" x14ac:dyDescent="0.25">
      <c r="O2250" s="193">
        <v>2205</v>
      </c>
      <c r="P2250" s="229">
        <v>57</v>
      </c>
    </row>
    <row r="2251" spans="15:16" x14ac:dyDescent="0.25">
      <c r="O2251" s="193">
        <v>2206</v>
      </c>
      <c r="P2251" s="229">
        <v>31</v>
      </c>
    </row>
    <row r="2252" spans="15:16" x14ac:dyDescent="0.25">
      <c r="O2252" s="193">
        <v>2207</v>
      </c>
      <c r="P2252" s="229">
        <v>39</v>
      </c>
    </row>
    <row r="2253" spans="15:16" x14ac:dyDescent="0.25">
      <c r="O2253" s="193">
        <v>2208</v>
      </c>
      <c r="P2253" s="229">
        <v>33</v>
      </c>
    </row>
    <row r="2254" spans="15:16" x14ac:dyDescent="0.25">
      <c r="O2254" s="193">
        <v>2209</v>
      </c>
      <c r="P2254" s="229">
        <v>53</v>
      </c>
    </row>
    <row r="2255" spans="15:16" x14ac:dyDescent="0.25">
      <c r="O2255" s="193">
        <v>2210</v>
      </c>
      <c r="P2255" s="229">
        <v>27</v>
      </c>
    </row>
    <row r="2256" spans="15:16" x14ac:dyDescent="0.25">
      <c r="O2256" s="193">
        <v>2211</v>
      </c>
      <c r="P2256" s="229">
        <v>39</v>
      </c>
    </row>
    <row r="2257" spans="15:16" x14ac:dyDescent="0.25">
      <c r="O2257" s="193">
        <v>2212</v>
      </c>
      <c r="P2257" s="229">
        <v>25</v>
      </c>
    </row>
    <row r="2258" spans="15:16" x14ac:dyDescent="0.25">
      <c r="O2258" s="193">
        <v>2213</v>
      </c>
      <c r="P2258" s="229">
        <v>40</v>
      </c>
    </row>
    <row r="2259" spans="15:16" x14ac:dyDescent="0.25">
      <c r="O2259" s="193">
        <v>2214</v>
      </c>
      <c r="P2259" s="229">
        <v>32</v>
      </c>
    </row>
    <row r="2260" spans="15:16" x14ac:dyDescent="0.25">
      <c r="O2260" s="193">
        <v>2215</v>
      </c>
      <c r="P2260" s="229">
        <v>42</v>
      </c>
    </row>
    <row r="2261" spans="15:16" x14ac:dyDescent="0.25">
      <c r="O2261" s="193">
        <v>2216</v>
      </c>
      <c r="P2261" s="229">
        <v>27</v>
      </c>
    </row>
    <row r="2262" spans="15:16" x14ac:dyDescent="0.25">
      <c r="O2262" s="193">
        <v>2217</v>
      </c>
      <c r="P2262" s="229">
        <v>45</v>
      </c>
    </row>
    <row r="2263" spans="15:16" x14ac:dyDescent="0.25">
      <c r="O2263" s="193">
        <v>2218</v>
      </c>
      <c r="P2263" s="229">
        <v>35</v>
      </c>
    </row>
    <row r="2264" spans="15:16" x14ac:dyDescent="0.25">
      <c r="O2264" s="193">
        <v>2219</v>
      </c>
      <c r="P2264" s="229">
        <v>48</v>
      </c>
    </row>
    <row r="2265" spans="15:16" x14ac:dyDescent="0.25">
      <c r="O2265" s="193">
        <v>2220</v>
      </c>
      <c r="P2265" s="229">
        <v>24</v>
      </c>
    </row>
    <row r="2266" spans="15:16" x14ac:dyDescent="0.25">
      <c r="O2266" s="193">
        <v>2221</v>
      </c>
      <c r="P2266" s="229">
        <v>49</v>
      </c>
    </row>
    <row r="2267" spans="15:16" x14ac:dyDescent="0.25">
      <c r="O2267" s="193">
        <v>2222</v>
      </c>
      <c r="P2267" s="229">
        <v>29</v>
      </c>
    </row>
    <row r="2268" spans="15:16" x14ac:dyDescent="0.25">
      <c r="O2268" s="193">
        <v>2223</v>
      </c>
      <c r="P2268" s="229">
        <v>33</v>
      </c>
    </row>
    <row r="2269" spans="15:16" x14ac:dyDescent="0.25">
      <c r="O2269" s="193">
        <v>2224</v>
      </c>
      <c r="P2269" s="229">
        <v>28</v>
      </c>
    </row>
    <row r="2270" spans="15:16" x14ac:dyDescent="0.25">
      <c r="O2270" s="193">
        <v>2225</v>
      </c>
      <c r="P2270" s="229">
        <v>49</v>
      </c>
    </row>
    <row r="2271" spans="15:16" x14ac:dyDescent="0.25">
      <c r="O2271" s="193">
        <v>2226</v>
      </c>
      <c r="P2271" s="229">
        <v>27</v>
      </c>
    </row>
    <row r="2272" spans="15:16" x14ac:dyDescent="0.25">
      <c r="O2272" s="193">
        <v>2227</v>
      </c>
      <c r="P2272" s="229">
        <v>24</v>
      </c>
    </row>
    <row r="2273" spans="15:16" x14ac:dyDescent="0.25">
      <c r="O2273" s="193">
        <v>2228</v>
      </c>
      <c r="P2273" s="229">
        <v>20</v>
      </c>
    </row>
    <row r="2274" spans="15:16" x14ac:dyDescent="0.25">
      <c r="O2274" s="193">
        <v>2229</v>
      </c>
      <c r="P2274" s="229">
        <v>40</v>
      </c>
    </row>
    <row r="2275" spans="15:16" x14ac:dyDescent="0.25">
      <c r="O2275" s="193">
        <v>2230</v>
      </c>
      <c r="P2275" s="229">
        <v>31</v>
      </c>
    </row>
    <row r="2276" spans="15:16" x14ac:dyDescent="0.25">
      <c r="O2276" s="193">
        <v>2231</v>
      </c>
      <c r="P2276" s="229">
        <v>34</v>
      </c>
    </row>
    <row r="2277" spans="15:16" x14ac:dyDescent="0.25">
      <c r="O2277" s="193">
        <v>2232</v>
      </c>
      <c r="P2277" s="229">
        <v>37</v>
      </c>
    </row>
    <row r="2278" spans="15:16" x14ac:dyDescent="0.25">
      <c r="O2278" s="193">
        <v>2233</v>
      </c>
      <c r="P2278" s="229">
        <v>46</v>
      </c>
    </row>
    <row r="2279" spans="15:16" x14ac:dyDescent="0.25">
      <c r="O2279" s="193">
        <v>2234</v>
      </c>
      <c r="P2279" s="229">
        <v>29</v>
      </c>
    </row>
    <row r="2280" spans="15:16" x14ac:dyDescent="0.25">
      <c r="O2280" s="193">
        <v>2235</v>
      </c>
      <c r="P2280" s="229">
        <v>36</v>
      </c>
    </row>
    <row r="2281" spans="15:16" x14ac:dyDescent="0.25">
      <c r="O2281" s="193">
        <v>2236</v>
      </c>
      <c r="P2281" s="229">
        <v>35</v>
      </c>
    </row>
    <row r="2282" spans="15:16" x14ac:dyDescent="0.25">
      <c r="O2282" s="193">
        <v>2237</v>
      </c>
      <c r="P2282" s="229">
        <v>40</v>
      </c>
    </row>
    <row r="2283" spans="15:16" x14ac:dyDescent="0.25">
      <c r="O2283" s="193">
        <v>2238</v>
      </c>
      <c r="P2283" s="229">
        <v>30</v>
      </c>
    </row>
    <row r="2284" spans="15:16" x14ac:dyDescent="0.25">
      <c r="O2284" s="193">
        <v>2239</v>
      </c>
      <c r="P2284" s="229">
        <v>34</v>
      </c>
    </row>
    <row r="2285" spans="15:16" x14ac:dyDescent="0.25">
      <c r="O2285" s="193">
        <v>2240</v>
      </c>
      <c r="P2285" s="229">
        <v>24</v>
      </c>
    </row>
    <row r="2286" spans="15:16" x14ac:dyDescent="0.25">
      <c r="O2286" s="193">
        <v>2241</v>
      </c>
      <c r="P2286" s="229">
        <v>38</v>
      </c>
    </row>
    <row r="2287" spans="15:16" x14ac:dyDescent="0.25">
      <c r="O2287" s="193">
        <v>2242</v>
      </c>
      <c r="P2287" s="229">
        <v>26</v>
      </c>
    </row>
    <row r="2288" spans="15:16" x14ac:dyDescent="0.25">
      <c r="O2288" s="193">
        <v>2243</v>
      </c>
      <c r="P2288" s="229">
        <v>35</v>
      </c>
    </row>
    <row r="2289" spans="15:16" x14ac:dyDescent="0.25">
      <c r="O2289" s="193">
        <v>2244</v>
      </c>
      <c r="P2289" s="229">
        <v>22</v>
      </c>
    </row>
    <row r="2290" spans="15:16" x14ac:dyDescent="0.25">
      <c r="O2290" s="193">
        <v>2245</v>
      </c>
      <c r="P2290" s="229">
        <v>46</v>
      </c>
    </row>
    <row r="2291" spans="15:16" x14ac:dyDescent="0.25">
      <c r="O2291" s="193">
        <v>2246</v>
      </c>
      <c r="P2291" s="229">
        <v>24</v>
      </c>
    </row>
    <row r="2292" spans="15:16" x14ac:dyDescent="0.25">
      <c r="O2292" s="193">
        <v>2247</v>
      </c>
      <c r="P2292" s="229">
        <v>36</v>
      </c>
    </row>
    <row r="2293" spans="15:16" x14ac:dyDescent="0.25">
      <c r="O2293" s="193">
        <v>2248</v>
      </c>
      <c r="P2293" s="229">
        <v>24</v>
      </c>
    </row>
    <row r="2294" spans="15:16" x14ac:dyDescent="0.25">
      <c r="O2294" s="193">
        <v>2249</v>
      </c>
      <c r="P2294" s="229">
        <v>43</v>
      </c>
    </row>
    <row r="2295" spans="15:16" x14ac:dyDescent="0.25">
      <c r="O2295" s="193">
        <v>2250</v>
      </c>
      <c r="P2295" s="229">
        <v>43</v>
      </c>
    </row>
    <row r="2296" spans="15:16" x14ac:dyDescent="0.25">
      <c r="O2296" s="193">
        <v>2251</v>
      </c>
      <c r="P2296" s="229">
        <v>36</v>
      </c>
    </row>
    <row r="2297" spans="15:16" x14ac:dyDescent="0.25">
      <c r="O2297" s="193">
        <v>2252</v>
      </c>
      <c r="P2297" s="229">
        <v>28</v>
      </c>
    </row>
    <row r="2298" spans="15:16" x14ac:dyDescent="0.25">
      <c r="O2298" s="193">
        <v>2253</v>
      </c>
      <c r="P2298" s="229">
        <v>34</v>
      </c>
    </row>
    <row r="2299" spans="15:16" x14ac:dyDescent="0.25">
      <c r="O2299" s="193">
        <v>2254</v>
      </c>
      <c r="P2299" s="229">
        <v>27</v>
      </c>
    </row>
    <row r="2300" spans="15:16" x14ac:dyDescent="0.25">
      <c r="O2300" s="193">
        <v>2255</v>
      </c>
      <c r="P2300" s="229">
        <v>25</v>
      </c>
    </row>
    <row r="2301" spans="15:16" x14ac:dyDescent="0.25">
      <c r="O2301" s="193">
        <v>2256</v>
      </c>
      <c r="P2301" s="229">
        <v>32</v>
      </c>
    </row>
    <row r="2302" spans="15:16" x14ac:dyDescent="0.25">
      <c r="O2302" s="193">
        <v>2257</v>
      </c>
      <c r="P2302" s="229">
        <v>35</v>
      </c>
    </row>
    <row r="2303" spans="15:16" x14ac:dyDescent="0.25">
      <c r="O2303" s="193">
        <v>2258</v>
      </c>
      <c r="P2303" s="229">
        <v>33</v>
      </c>
    </row>
    <row r="2304" spans="15:16" x14ac:dyDescent="0.25">
      <c r="O2304" s="193">
        <v>2259</v>
      </c>
      <c r="P2304" s="229">
        <v>31</v>
      </c>
    </row>
    <row r="2305" spans="15:16" x14ac:dyDescent="0.25">
      <c r="O2305" s="193">
        <v>2260</v>
      </c>
      <c r="P2305" s="229">
        <v>30</v>
      </c>
    </row>
    <row r="2306" spans="15:16" x14ac:dyDescent="0.25">
      <c r="O2306" s="193">
        <v>2261</v>
      </c>
      <c r="P2306" s="229">
        <v>43</v>
      </c>
    </row>
    <row r="2307" spans="15:16" x14ac:dyDescent="0.25">
      <c r="O2307" s="193">
        <v>2262</v>
      </c>
      <c r="P2307" s="229">
        <v>18</v>
      </c>
    </row>
    <row r="2308" spans="15:16" x14ac:dyDescent="0.25">
      <c r="O2308" s="193">
        <v>2263</v>
      </c>
      <c r="P2308" s="229">
        <v>34</v>
      </c>
    </row>
    <row r="2309" spans="15:16" x14ac:dyDescent="0.25">
      <c r="O2309" s="193">
        <v>2264</v>
      </c>
      <c r="P2309" s="229">
        <v>27</v>
      </c>
    </row>
    <row r="2310" spans="15:16" x14ac:dyDescent="0.25">
      <c r="O2310" s="193">
        <v>2265</v>
      </c>
      <c r="P2310" s="229">
        <v>42</v>
      </c>
    </row>
    <row r="2311" spans="15:16" x14ac:dyDescent="0.25">
      <c r="O2311" s="193">
        <v>2266</v>
      </c>
      <c r="P2311" s="229">
        <v>26</v>
      </c>
    </row>
    <row r="2312" spans="15:16" x14ac:dyDescent="0.25">
      <c r="O2312" s="193">
        <v>2267</v>
      </c>
      <c r="P2312" s="229">
        <v>33</v>
      </c>
    </row>
    <row r="2313" spans="15:16" x14ac:dyDescent="0.25">
      <c r="O2313" s="193">
        <v>2268</v>
      </c>
      <c r="P2313" s="229">
        <v>29</v>
      </c>
    </row>
    <row r="2314" spans="15:16" x14ac:dyDescent="0.25">
      <c r="O2314" s="193">
        <v>2269</v>
      </c>
      <c r="P2314" s="229">
        <v>40</v>
      </c>
    </row>
    <row r="2315" spans="15:16" x14ac:dyDescent="0.25">
      <c r="O2315" s="193">
        <v>2270</v>
      </c>
      <c r="P2315" s="229">
        <v>27</v>
      </c>
    </row>
    <row r="2316" spans="15:16" x14ac:dyDescent="0.25">
      <c r="O2316" s="193">
        <v>2271</v>
      </c>
      <c r="P2316" s="229">
        <v>30</v>
      </c>
    </row>
    <row r="2317" spans="15:16" x14ac:dyDescent="0.25">
      <c r="O2317" s="193">
        <v>2272</v>
      </c>
      <c r="P2317" s="229">
        <v>27</v>
      </c>
    </row>
    <row r="2318" spans="15:16" x14ac:dyDescent="0.25">
      <c r="O2318" s="193">
        <v>2273</v>
      </c>
      <c r="P2318" s="229">
        <v>35</v>
      </c>
    </row>
    <row r="2319" spans="15:16" x14ac:dyDescent="0.25">
      <c r="O2319" s="193">
        <v>2274</v>
      </c>
      <c r="P2319" s="229">
        <v>24</v>
      </c>
    </row>
    <row r="2320" spans="15:16" x14ac:dyDescent="0.25">
      <c r="O2320" s="193">
        <v>2275</v>
      </c>
      <c r="P2320" s="229">
        <v>35</v>
      </c>
    </row>
    <row r="2321" spans="15:16" x14ac:dyDescent="0.25">
      <c r="O2321" s="193">
        <v>2276</v>
      </c>
      <c r="P2321" s="229">
        <v>32</v>
      </c>
    </row>
    <row r="2322" spans="15:16" x14ac:dyDescent="0.25">
      <c r="O2322" s="193">
        <v>2277</v>
      </c>
      <c r="P2322" s="229">
        <v>48</v>
      </c>
    </row>
    <row r="2323" spans="15:16" x14ac:dyDescent="0.25">
      <c r="O2323" s="193">
        <v>2278</v>
      </c>
      <c r="P2323" s="229">
        <v>39</v>
      </c>
    </row>
    <row r="2324" spans="15:16" x14ac:dyDescent="0.25">
      <c r="O2324" s="193">
        <v>2279</v>
      </c>
      <c r="P2324" s="229">
        <v>33</v>
      </c>
    </row>
    <row r="2325" spans="15:16" x14ac:dyDescent="0.25">
      <c r="O2325" s="193">
        <v>2280</v>
      </c>
      <c r="P2325" s="229">
        <v>30</v>
      </c>
    </row>
    <row r="2326" spans="15:16" x14ac:dyDescent="0.25">
      <c r="O2326" s="193">
        <v>2281</v>
      </c>
      <c r="P2326" s="229">
        <v>48</v>
      </c>
    </row>
    <row r="2327" spans="15:16" x14ac:dyDescent="0.25">
      <c r="O2327" s="193">
        <v>2282</v>
      </c>
      <c r="P2327" s="229">
        <v>23</v>
      </c>
    </row>
    <row r="2328" spans="15:16" x14ac:dyDescent="0.25">
      <c r="O2328" s="193">
        <v>2283</v>
      </c>
      <c r="P2328" s="229">
        <v>26</v>
      </c>
    </row>
    <row r="2329" spans="15:16" x14ac:dyDescent="0.25">
      <c r="O2329" s="193">
        <v>2284</v>
      </c>
      <c r="P2329" s="229">
        <v>26</v>
      </c>
    </row>
    <row r="2330" spans="15:16" x14ac:dyDescent="0.25">
      <c r="O2330" s="193">
        <v>2285</v>
      </c>
      <c r="P2330" s="229">
        <v>48</v>
      </c>
    </row>
    <row r="2331" spans="15:16" x14ac:dyDescent="0.25">
      <c r="O2331" s="193">
        <v>2286</v>
      </c>
      <c r="P2331" s="229">
        <v>25</v>
      </c>
    </row>
    <row r="2332" spans="15:16" x14ac:dyDescent="0.25">
      <c r="O2332" s="193">
        <v>2287</v>
      </c>
      <c r="P2332" s="229">
        <v>17</v>
      </c>
    </row>
    <row r="2333" spans="15:16" x14ac:dyDescent="0.25">
      <c r="O2333" s="193">
        <v>2288</v>
      </c>
      <c r="P2333" s="229">
        <v>30</v>
      </c>
    </row>
    <row r="2334" spans="15:16" x14ac:dyDescent="0.25">
      <c r="O2334" s="193">
        <v>2289</v>
      </c>
      <c r="P2334" s="229">
        <v>30</v>
      </c>
    </row>
    <row r="2335" spans="15:16" x14ac:dyDescent="0.25">
      <c r="O2335" s="193">
        <v>2290</v>
      </c>
      <c r="P2335" s="229">
        <v>28</v>
      </c>
    </row>
    <row r="2336" spans="15:16" x14ac:dyDescent="0.25">
      <c r="O2336" s="193">
        <v>2291</v>
      </c>
      <c r="P2336" s="229">
        <v>26</v>
      </c>
    </row>
    <row r="2337" spans="15:16" x14ac:dyDescent="0.25">
      <c r="O2337" s="193">
        <v>2292</v>
      </c>
      <c r="P2337" s="229">
        <v>28</v>
      </c>
    </row>
    <row r="2338" spans="15:16" x14ac:dyDescent="0.25">
      <c r="O2338" s="193">
        <v>2293</v>
      </c>
      <c r="P2338" s="229">
        <v>44</v>
      </c>
    </row>
    <row r="2339" spans="15:16" x14ac:dyDescent="0.25">
      <c r="O2339" s="193">
        <v>2294</v>
      </c>
      <c r="P2339" s="229">
        <v>26</v>
      </c>
    </row>
    <row r="2340" spans="15:16" x14ac:dyDescent="0.25">
      <c r="O2340" s="193">
        <v>2295</v>
      </c>
      <c r="P2340" s="229">
        <v>29</v>
      </c>
    </row>
    <row r="2341" spans="15:16" x14ac:dyDescent="0.25">
      <c r="O2341" s="193">
        <v>2296</v>
      </c>
      <c r="P2341" s="229">
        <v>22</v>
      </c>
    </row>
    <row r="2342" spans="15:16" x14ac:dyDescent="0.25">
      <c r="O2342" s="193">
        <v>2297</v>
      </c>
      <c r="P2342" s="229">
        <v>32</v>
      </c>
    </row>
    <row r="2343" spans="15:16" x14ac:dyDescent="0.25">
      <c r="O2343" s="193">
        <v>2298</v>
      </c>
      <c r="P2343" s="229">
        <v>16</v>
      </c>
    </row>
    <row r="2344" spans="15:16" x14ac:dyDescent="0.25">
      <c r="O2344" s="193">
        <v>2299</v>
      </c>
      <c r="P2344" s="229">
        <v>27</v>
      </c>
    </row>
    <row r="2345" spans="15:16" x14ac:dyDescent="0.25">
      <c r="O2345" s="193">
        <v>2300</v>
      </c>
      <c r="P2345" s="229">
        <v>23</v>
      </c>
    </row>
    <row r="2346" spans="15:16" x14ac:dyDescent="0.25">
      <c r="O2346" s="193">
        <v>2301</v>
      </c>
      <c r="P2346" s="229">
        <v>46</v>
      </c>
    </row>
    <row r="2347" spans="15:16" x14ac:dyDescent="0.25">
      <c r="O2347" s="193">
        <v>2302</v>
      </c>
      <c r="P2347" s="229">
        <v>29</v>
      </c>
    </row>
    <row r="2348" spans="15:16" x14ac:dyDescent="0.25">
      <c r="O2348" s="193">
        <v>2303</v>
      </c>
      <c r="P2348" s="229">
        <v>26</v>
      </c>
    </row>
    <row r="2349" spans="15:16" x14ac:dyDescent="0.25">
      <c r="O2349" s="193">
        <v>2304</v>
      </c>
      <c r="P2349" s="229">
        <v>22</v>
      </c>
    </row>
    <row r="2350" spans="15:16" x14ac:dyDescent="0.25">
      <c r="O2350" s="193">
        <v>2305</v>
      </c>
      <c r="P2350" s="229">
        <v>41</v>
      </c>
    </row>
    <row r="2351" spans="15:16" x14ac:dyDescent="0.25">
      <c r="O2351" s="193">
        <v>2306</v>
      </c>
      <c r="P2351" s="229">
        <v>25</v>
      </c>
    </row>
    <row r="2352" spans="15:16" x14ac:dyDescent="0.25">
      <c r="O2352" s="193">
        <v>2307</v>
      </c>
      <c r="P2352" s="229">
        <v>32</v>
      </c>
    </row>
    <row r="2353" spans="15:16" x14ac:dyDescent="0.25">
      <c r="O2353" s="193">
        <v>2308</v>
      </c>
      <c r="P2353" s="229">
        <v>29</v>
      </c>
    </row>
    <row r="2354" spans="15:16" x14ac:dyDescent="0.25">
      <c r="O2354" s="193">
        <v>2309</v>
      </c>
      <c r="P2354" s="229">
        <v>30</v>
      </c>
    </row>
    <row r="2355" spans="15:16" x14ac:dyDescent="0.25">
      <c r="O2355" s="193">
        <v>2310</v>
      </c>
      <c r="P2355" s="229">
        <v>23</v>
      </c>
    </row>
    <row r="2356" spans="15:16" x14ac:dyDescent="0.25">
      <c r="O2356" s="193">
        <v>2311</v>
      </c>
      <c r="P2356" s="229">
        <v>34</v>
      </c>
    </row>
    <row r="2357" spans="15:16" x14ac:dyDescent="0.25">
      <c r="O2357" s="193">
        <v>2312</v>
      </c>
      <c r="P2357" s="229">
        <v>24</v>
      </c>
    </row>
    <row r="2358" spans="15:16" x14ac:dyDescent="0.25">
      <c r="O2358" s="193">
        <v>2313</v>
      </c>
      <c r="P2358" s="229">
        <v>34</v>
      </c>
    </row>
    <row r="2359" spans="15:16" x14ac:dyDescent="0.25">
      <c r="O2359" s="193">
        <v>2314</v>
      </c>
      <c r="P2359" s="229">
        <v>26</v>
      </c>
    </row>
    <row r="2360" spans="15:16" x14ac:dyDescent="0.25">
      <c r="O2360" s="193">
        <v>2315</v>
      </c>
      <c r="P2360" s="229">
        <v>34</v>
      </c>
    </row>
    <row r="2361" spans="15:16" x14ac:dyDescent="0.25">
      <c r="O2361" s="193">
        <v>2316</v>
      </c>
      <c r="P2361" s="229">
        <v>32</v>
      </c>
    </row>
    <row r="2362" spans="15:16" x14ac:dyDescent="0.25">
      <c r="O2362" s="193">
        <v>2317</v>
      </c>
      <c r="P2362" s="229">
        <v>30</v>
      </c>
    </row>
    <row r="2363" spans="15:16" x14ac:dyDescent="0.25">
      <c r="O2363" s="193">
        <v>2318</v>
      </c>
      <c r="P2363" s="229">
        <v>14</v>
      </c>
    </row>
    <row r="2364" spans="15:16" x14ac:dyDescent="0.25">
      <c r="O2364" s="193">
        <v>2319</v>
      </c>
      <c r="P2364" s="229">
        <v>33</v>
      </c>
    </row>
    <row r="2365" spans="15:16" x14ac:dyDescent="0.25">
      <c r="O2365" s="193">
        <v>2320</v>
      </c>
      <c r="P2365" s="229">
        <v>15</v>
      </c>
    </row>
    <row r="2366" spans="15:16" x14ac:dyDescent="0.25">
      <c r="O2366" s="193">
        <v>2321</v>
      </c>
      <c r="P2366" s="229">
        <v>38</v>
      </c>
    </row>
    <row r="2367" spans="15:16" x14ac:dyDescent="0.25">
      <c r="O2367" s="193">
        <v>2322</v>
      </c>
      <c r="P2367" s="229">
        <v>25</v>
      </c>
    </row>
    <row r="2368" spans="15:16" x14ac:dyDescent="0.25">
      <c r="O2368" s="193">
        <v>2323</v>
      </c>
      <c r="P2368" s="229">
        <v>36</v>
      </c>
    </row>
    <row r="2369" spans="15:16" x14ac:dyDescent="0.25">
      <c r="O2369" s="193">
        <v>2324</v>
      </c>
      <c r="P2369" s="229">
        <v>27</v>
      </c>
    </row>
    <row r="2370" spans="15:16" x14ac:dyDescent="0.25">
      <c r="O2370" s="193">
        <v>2325</v>
      </c>
      <c r="P2370" s="229">
        <v>34</v>
      </c>
    </row>
    <row r="2371" spans="15:16" x14ac:dyDescent="0.25">
      <c r="O2371" s="193">
        <v>2326</v>
      </c>
      <c r="P2371" s="229">
        <v>24</v>
      </c>
    </row>
    <row r="2372" spans="15:16" x14ac:dyDescent="0.25">
      <c r="O2372" s="193">
        <v>2327</v>
      </c>
      <c r="P2372" s="229">
        <v>29</v>
      </c>
    </row>
    <row r="2373" spans="15:16" x14ac:dyDescent="0.25">
      <c r="O2373" s="193">
        <v>2328</v>
      </c>
      <c r="P2373" s="229">
        <v>20</v>
      </c>
    </row>
    <row r="2374" spans="15:16" x14ac:dyDescent="0.25">
      <c r="O2374" s="193">
        <v>2329</v>
      </c>
      <c r="P2374" s="229">
        <v>29</v>
      </c>
    </row>
    <row r="2375" spans="15:16" x14ac:dyDescent="0.25">
      <c r="O2375" s="193">
        <v>2330</v>
      </c>
      <c r="P2375" s="229">
        <v>27</v>
      </c>
    </row>
    <row r="2376" spans="15:16" x14ac:dyDescent="0.25">
      <c r="O2376" s="193">
        <v>2331</v>
      </c>
      <c r="P2376" s="229">
        <v>32</v>
      </c>
    </row>
    <row r="2377" spans="15:16" x14ac:dyDescent="0.25">
      <c r="O2377" s="193">
        <v>2332</v>
      </c>
      <c r="P2377" s="229">
        <v>16</v>
      </c>
    </row>
    <row r="2378" spans="15:16" x14ac:dyDescent="0.25">
      <c r="O2378" s="193">
        <v>2333</v>
      </c>
      <c r="P2378" s="229">
        <v>25</v>
      </c>
    </row>
    <row r="2379" spans="15:16" x14ac:dyDescent="0.25">
      <c r="O2379" s="193">
        <v>2334</v>
      </c>
      <c r="P2379" s="229">
        <v>21</v>
      </c>
    </row>
    <row r="2380" spans="15:16" x14ac:dyDescent="0.25">
      <c r="O2380" s="193">
        <v>2335</v>
      </c>
      <c r="P2380" s="229">
        <v>21</v>
      </c>
    </row>
    <row r="2381" spans="15:16" x14ac:dyDescent="0.25">
      <c r="O2381" s="193">
        <v>2336</v>
      </c>
      <c r="P2381" s="229">
        <v>22</v>
      </c>
    </row>
    <row r="2382" spans="15:16" x14ac:dyDescent="0.25">
      <c r="O2382" s="193">
        <v>2337</v>
      </c>
      <c r="P2382" s="229">
        <v>30</v>
      </c>
    </row>
    <row r="2383" spans="15:16" x14ac:dyDescent="0.25">
      <c r="O2383" s="193">
        <v>2338</v>
      </c>
      <c r="P2383" s="229">
        <v>22</v>
      </c>
    </row>
    <row r="2384" spans="15:16" x14ac:dyDescent="0.25">
      <c r="O2384" s="193">
        <v>2339</v>
      </c>
      <c r="P2384" s="229">
        <v>23</v>
      </c>
    </row>
    <row r="2385" spans="15:16" x14ac:dyDescent="0.25">
      <c r="O2385" s="193">
        <v>2340</v>
      </c>
      <c r="P2385" s="229">
        <v>26</v>
      </c>
    </row>
    <row r="2386" spans="15:16" x14ac:dyDescent="0.25">
      <c r="O2386" s="193">
        <v>2341</v>
      </c>
      <c r="P2386" s="229">
        <v>33</v>
      </c>
    </row>
    <row r="2387" spans="15:16" x14ac:dyDescent="0.25">
      <c r="O2387" s="193">
        <v>2342</v>
      </c>
      <c r="P2387" s="229">
        <v>31</v>
      </c>
    </row>
    <row r="2388" spans="15:16" x14ac:dyDescent="0.25">
      <c r="O2388" s="193">
        <v>2343</v>
      </c>
      <c r="P2388" s="229">
        <v>16</v>
      </c>
    </row>
    <row r="2389" spans="15:16" x14ac:dyDescent="0.25">
      <c r="O2389" s="193">
        <v>2344</v>
      </c>
      <c r="P2389" s="229">
        <v>22</v>
      </c>
    </row>
    <row r="2390" spans="15:16" x14ac:dyDescent="0.25">
      <c r="O2390" s="193">
        <v>2345</v>
      </c>
      <c r="P2390" s="229">
        <v>31</v>
      </c>
    </row>
    <row r="2391" spans="15:16" x14ac:dyDescent="0.25">
      <c r="O2391" s="193">
        <v>2346</v>
      </c>
      <c r="P2391" s="229">
        <v>22</v>
      </c>
    </row>
    <row r="2392" spans="15:16" x14ac:dyDescent="0.25">
      <c r="O2392" s="193">
        <v>2347</v>
      </c>
      <c r="P2392" s="229">
        <v>26</v>
      </c>
    </row>
    <row r="2393" spans="15:16" x14ac:dyDescent="0.25">
      <c r="O2393" s="193">
        <v>2348</v>
      </c>
      <c r="P2393" s="229">
        <v>22</v>
      </c>
    </row>
    <row r="2394" spans="15:16" x14ac:dyDescent="0.25">
      <c r="O2394" s="193">
        <v>2349</v>
      </c>
      <c r="P2394" s="229">
        <v>34</v>
      </c>
    </row>
    <row r="2395" spans="15:16" x14ac:dyDescent="0.25">
      <c r="O2395" s="193">
        <v>2350</v>
      </c>
      <c r="P2395" s="229">
        <v>17</v>
      </c>
    </row>
    <row r="2396" spans="15:16" x14ac:dyDescent="0.25">
      <c r="O2396" s="193">
        <v>2351</v>
      </c>
      <c r="P2396" s="229">
        <v>29</v>
      </c>
    </row>
    <row r="2397" spans="15:16" x14ac:dyDescent="0.25">
      <c r="O2397" s="193">
        <v>2352</v>
      </c>
      <c r="P2397" s="229">
        <v>31</v>
      </c>
    </row>
    <row r="2398" spans="15:16" x14ac:dyDescent="0.25">
      <c r="O2398" s="193">
        <v>2353</v>
      </c>
      <c r="P2398" s="229">
        <v>29</v>
      </c>
    </row>
    <row r="2399" spans="15:16" x14ac:dyDescent="0.25">
      <c r="O2399" s="193">
        <v>2354</v>
      </c>
      <c r="P2399" s="229">
        <v>21</v>
      </c>
    </row>
    <row r="2400" spans="15:16" x14ac:dyDescent="0.25">
      <c r="O2400" s="193">
        <v>2355</v>
      </c>
      <c r="P2400" s="229">
        <v>22</v>
      </c>
    </row>
    <row r="2401" spans="15:16" x14ac:dyDescent="0.25">
      <c r="O2401" s="193">
        <v>2356</v>
      </c>
      <c r="P2401" s="229">
        <v>20</v>
      </c>
    </row>
    <row r="2402" spans="15:16" x14ac:dyDescent="0.25">
      <c r="O2402" s="193">
        <v>2357</v>
      </c>
      <c r="P2402" s="229">
        <v>28</v>
      </c>
    </row>
    <row r="2403" spans="15:16" x14ac:dyDescent="0.25">
      <c r="O2403" s="193">
        <v>2358</v>
      </c>
      <c r="P2403" s="229">
        <v>27</v>
      </c>
    </row>
    <row r="2404" spans="15:16" x14ac:dyDescent="0.25">
      <c r="O2404" s="193">
        <v>2359</v>
      </c>
      <c r="P2404" s="229">
        <v>21</v>
      </c>
    </row>
    <row r="2405" spans="15:16" x14ac:dyDescent="0.25">
      <c r="O2405" s="193">
        <v>2360</v>
      </c>
      <c r="P2405" s="229">
        <v>19</v>
      </c>
    </row>
    <row r="2406" spans="15:16" x14ac:dyDescent="0.25">
      <c r="O2406" s="193">
        <v>2361</v>
      </c>
      <c r="P2406" s="229">
        <v>26</v>
      </c>
    </row>
    <row r="2407" spans="15:16" x14ac:dyDescent="0.25">
      <c r="O2407" s="193">
        <v>2362</v>
      </c>
      <c r="P2407" s="229">
        <v>23</v>
      </c>
    </row>
    <row r="2408" spans="15:16" x14ac:dyDescent="0.25">
      <c r="O2408" s="193">
        <v>2363</v>
      </c>
      <c r="P2408" s="229">
        <v>25</v>
      </c>
    </row>
    <row r="2409" spans="15:16" x14ac:dyDescent="0.25">
      <c r="O2409" s="193">
        <v>2364</v>
      </c>
      <c r="P2409" s="229">
        <v>19</v>
      </c>
    </row>
    <row r="2410" spans="15:16" x14ac:dyDescent="0.25">
      <c r="O2410" s="193">
        <v>2365</v>
      </c>
      <c r="P2410" s="229">
        <v>38</v>
      </c>
    </row>
    <row r="2411" spans="15:16" x14ac:dyDescent="0.25">
      <c r="O2411" s="193">
        <v>2366</v>
      </c>
      <c r="P2411" s="229">
        <v>17</v>
      </c>
    </row>
    <row r="2412" spans="15:16" x14ac:dyDescent="0.25">
      <c r="O2412" s="193">
        <v>2367</v>
      </c>
      <c r="P2412" s="229">
        <v>27</v>
      </c>
    </row>
    <row r="2413" spans="15:16" x14ac:dyDescent="0.25">
      <c r="O2413" s="193">
        <v>2368</v>
      </c>
      <c r="P2413" s="229">
        <v>20</v>
      </c>
    </row>
    <row r="2414" spans="15:16" x14ac:dyDescent="0.25">
      <c r="O2414" s="193">
        <v>2369</v>
      </c>
      <c r="P2414" s="229">
        <v>14</v>
      </c>
    </row>
    <row r="2415" spans="15:16" x14ac:dyDescent="0.25">
      <c r="O2415" s="193">
        <v>2370</v>
      </c>
      <c r="P2415" s="229">
        <v>26</v>
      </c>
    </row>
    <row r="2416" spans="15:16" x14ac:dyDescent="0.25">
      <c r="O2416" s="193">
        <v>2371</v>
      </c>
      <c r="P2416" s="229">
        <v>25</v>
      </c>
    </row>
    <row r="2417" spans="15:16" x14ac:dyDescent="0.25">
      <c r="O2417" s="193">
        <v>2372</v>
      </c>
      <c r="P2417" s="229">
        <v>13</v>
      </c>
    </row>
    <row r="2418" spans="15:16" x14ac:dyDescent="0.25">
      <c r="O2418" s="193">
        <v>2373</v>
      </c>
      <c r="P2418" s="229">
        <v>25</v>
      </c>
    </row>
    <row r="2419" spans="15:16" x14ac:dyDescent="0.25">
      <c r="O2419" s="193">
        <v>2374</v>
      </c>
      <c r="P2419" s="229">
        <v>22</v>
      </c>
    </row>
    <row r="2420" spans="15:16" x14ac:dyDescent="0.25">
      <c r="O2420" s="193">
        <v>2375</v>
      </c>
      <c r="P2420" s="229">
        <v>22</v>
      </c>
    </row>
    <row r="2421" spans="15:16" x14ac:dyDescent="0.25">
      <c r="O2421" s="193">
        <v>2376</v>
      </c>
      <c r="P2421" s="229">
        <v>20</v>
      </c>
    </row>
    <row r="2422" spans="15:16" x14ac:dyDescent="0.25">
      <c r="O2422" s="193">
        <v>2377</v>
      </c>
      <c r="P2422" s="229">
        <v>37</v>
      </c>
    </row>
    <row r="2423" spans="15:16" x14ac:dyDescent="0.25">
      <c r="O2423" s="193">
        <v>2378</v>
      </c>
      <c r="P2423" s="229">
        <v>20</v>
      </c>
    </row>
    <row r="2424" spans="15:16" x14ac:dyDescent="0.25">
      <c r="O2424" s="193">
        <v>2379</v>
      </c>
      <c r="P2424" s="229">
        <v>16</v>
      </c>
    </row>
    <row r="2425" spans="15:16" x14ac:dyDescent="0.25">
      <c r="O2425" s="193">
        <v>2380</v>
      </c>
      <c r="P2425" s="229">
        <v>19</v>
      </c>
    </row>
    <row r="2426" spans="15:16" x14ac:dyDescent="0.25">
      <c r="O2426" s="193">
        <v>2381</v>
      </c>
      <c r="P2426" s="229">
        <v>28</v>
      </c>
    </row>
    <row r="2427" spans="15:16" x14ac:dyDescent="0.25">
      <c r="O2427" s="193">
        <v>2382</v>
      </c>
      <c r="P2427" s="229">
        <v>13</v>
      </c>
    </row>
    <row r="2428" spans="15:16" x14ac:dyDescent="0.25">
      <c r="O2428" s="193">
        <v>2383</v>
      </c>
      <c r="P2428" s="229">
        <v>23</v>
      </c>
    </row>
    <row r="2429" spans="15:16" x14ac:dyDescent="0.25">
      <c r="O2429" s="193">
        <v>2384</v>
      </c>
      <c r="P2429" s="229">
        <v>13</v>
      </c>
    </row>
    <row r="2430" spans="15:16" x14ac:dyDescent="0.25">
      <c r="O2430" s="193">
        <v>2385</v>
      </c>
      <c r="P2430" s="229">
        <v>34</v>
      </c>
    </row>
    <row r="2431" spans="15:16" x14ac:dyDescent="0.25">
      <c r="O2431" s="193">
        <v>2386</v>
      </c>
      <c r="P2431" s="229">
        <v>22</v>
      </c>
    </row>
    <row r="2432" spans="15:16" x14ac:dyDescent="0.25">
      <c r="O2432" s="193">
        <v>2387</v>
      </c>
      <c r="P2432" s="229">
        <v>15</v>
      </c>
    </row>
    <row r="2433" spans="15:16" x14ac:dyDescent="0.25">
      <c r="O2433" s="193">
        <v>2388</v>
      </c>
      <c r="P2433" s="229">
        <v>13</v>
      </c>
    </row>
    <row r="2434" spans="15:16" x14ac:dyDescent="0.25">
      <c r="O2434" s="193">
        <v>2389</v>
      </c>
      <c r="P2434" s="229">
        <v>29</v>
      </c>
    </row>
    <row r="2435" spans="15:16" x14ac:dyDescent="0.25">
      <c r="O2435" s="193">
        <v>2390</v>
      </c>
      <c r="P2435" s="229">
        <v>27</v>
      </c>
    </row>
    <row r="2436" spans="15:16" x14ac:dyDescent="0.25">
      <c r="O2436" s="193">
        <v>2391</v>
      </c>
      <c r="P2436" s="229">
        <v>24</v>
      </c>
    </row>
    <row r="2437" spans="15:16" x14ac:dyDescent="0.25">
      <c r="O2437" s="193">
        <v>2392</v>
      </c>
      <c r="P2437" s="229">
        <v>18</v>
      </c>
    </row>
    <row r="2438" spans="15:16" x14ac:dyDescent="0.25">
      <c r="O2438" s="193">
        <v>2393</v>
      </c>
      <c r="P2438" s="229">
        <v>16</v>
      </c>
    </row>
    <row r="2439" spans="15:16" x14ac:dyDescent="0.25">
      <c r="O2439" s="193">
        <v>2394</v>
      </c>
      <c r="P2439" s="229">
        <v>27</v>
      </c>
    </row>
    <row r="2440" spans="15:16" x14ac:dyDescent="0.25">
      <c r="O2440" s="193">
        <v>2395</v>
      </c>
      <c r="P2440" s="229">
        <v>29</v>
      </c>
    </row>
    <row r="2441" spans="15:16" x14ac:dyDescent="0.25">
      <c r="O2441" s="193">
        <v>2396</v>
      </c>
      <c r="P2441" s="229">
        <v>22</v>
      </c>
    </row>
    <row r="2442" spans="15:16" x14ac:dyDescent="0.25">
      <c r="O2442" s="193">
        <v>2397</v>
      </c>
      <c r="P2442" s="229">
        <v>32</v>
      </c>
    </row>
    <row r="2443" spans="15:16" x14ac:dyDescent="0.25">
      <c r="O2443" s="193">
        <v>2398</v>
      </c>
      <c r="P2443" s="229">
        <v>23</v>
      </c>
    </row>
    <row r="2444" spans="15:16" x14ac:dyDescent="0.25">
      <c r="O2444" s="193">
        <v>2399</v>
      </c>
      <c r="P2444" s="229">
        <v>18</v>
      </c>
    </row>
    <row r="2445" spans="15:16" x14ac:dyDescent="0.25">
      <c r="O2445" s="193">
        <v>2400</v>
      </c>
      <c r="P2445" s="229">
        <v>20</v>
      </c>
    </row>
    <row r="2446" spans="15:16" x14ac:dyDescent="0.25">
      <c r="O2446" s="193">
        <v>2401</v>
      </c>
      <c r="P2446" s="229">
        <v>40</v>
      </c>
    </row>
    <row r="2447" spans="15:16" x14ac:dyDescent="0.25">
      <c r="O2447" s="193">
        <v>2402</v>
      </c>
      <c r="P2447" s="229">
        <v>14</v>
      </c>
    </row>
    <row r="2448" spans="15:16" x14ac:dyDescent="0.25">
      <c r="O2448" s="193">
        <v>2403</v>
      </c>
      <c r="P2448" s="229">
        <v>20</v>
      </c>
    </row>
    <row r="2449" spans="15:16" x14ac:dyDescent="0.25">
      <c r="O2449" s="193">
        <v>2404</v>
      </c>
      <c r="P2449" s="229">
        <v>21</v>
      </c>
    </row>
    <row r="2450" spans="15:16" x14ac:dyDescent="0.25">
      <c r="O2450" s="193">
        <v>2405</v>
      </c>
      <c r="P2450" s="229">
        <v>29</v>
      </c>
    </row>
    <row r="2451" spans="15:16" x14ac:dyDescent="0.25">
      <c r="O2451" s="193">
        <v>2406</v>
      </c>
      <c r="P2451" s="229">
        <v>18</v>
      </c>
    </row>
    <row r="2452" spans="15:16" x14ac:dyDescent="0.25">
      <c r="O2452" s="193">
        <v>2407</v>
      </c>
      <c r="P2452" s="229">
        <v>26</v>
      </c>
    </row>
    <row r="2453" spans="15:16" x14ac:dyDescent="0.25">
      <c r="O2453" s="193">
        <v>2408</v>
      </c>
      <c r="P2453" s="229">
        <v>19</v>
      </c>
    </row>
    <row r="2454" spans="15:16" x14ac:dyDescent="0.25">
      <c r="O2454" s="193">
        <v>2409</v>
      </c>
      <c r="P2454" s="229">
        <v>20</v>
      </c>
    </row>
    <row r="2455" spans="15:16" x14ac:dyDescent="0.25">
      <c r="O2455" s="193">
        <v>2410</v>
      </c>
      <c r="P2455" s="229">
        <v>14</v>
      </c>
    </row>
    <row r="2456" spans="15:16" x14ac:dyDescent="0.25">
      <c r="O2456" s="193">
        <v>2411</v>
      </c>
      <c r="P2456" s="229">
        <v>19</v>
      </c>
    </row>
    <row r="2457" spans="15:16" x14ac:dyDescent="0.25">
      <c r="O2457" s="193">
        <v>2412</v>
      </c>
      <c r="P2457" s="229">
        <v>19</v>
      </c>
    </row>
    <row r="2458" spans="15:16" x14ac:dyDescent="0.25">
      <c r="O2458" s="193">
        <v>2413</v>
      </c>
      <c r="P2458" s="229">
        <v>31</v>
      </c>
    </row>
    <row r="2459" spans="15:16" x14ac:dyDescent="0.25">
      <c r="O2459" s="193">
        <v>2414</v>
      </c>
      <c r="P2459" s="229">
        <v>16</v>
      </c>
    </row>
    <row r="2460" spans="15:16" x14ac:dyDescent="0.25">
      <c r="O2460" s="193">
        <v>2415</v>
      </c>
      <c r="P2460" s="229">
        <v>18</v>
      </c>
    </row>
    <row r="2461" spans="15:16" x14ac:dyDescent="0.25">
      <c r="O2461" s="193">
        <v>2416</v>
      </c>
      <c r="P2461" s="229">
        <v>15</v>
      </c>
    </row>
    <row r="2462" spans="15:16" x14ac:dyDescent="0.25">
      <c r="O2462" s="193">
        <v>2417</v>
      </c>
      <c r="P2462" s="229">
        <v>22</v>
      </c>
    </row>
    <row r="2463" spans="15:16" x14ac:dyDescent="0.25">
      <c r="O2463" s="193">
        <v>2418</v>
      </c>
      <c r="P2463" s="229">
        <v>14</v>
      </c>
    </row>
    <row r="2464" spans="15:16" x14ac:dyDescent="0.25">
      <c r="O2464" s="193">
        <v>2419</v>
      </c>
      <c r="P2464" s="229">
        <v>18</v>
      </c>
    </row>
    <row r="2465" spans="15:16" x14ac:dyDescent="0.25">
      <c r="O2465" s="193">
        <v>2420</v>
      </c>
      <c r="P2465" s="229">
        <v>11</v>
      </c>
    </row>
    <row r="2466" spans="15:16" x14ac:dyDescent="0.25">
      <c r="O2466" s="193">
        <v>2421</v>
      </c>
      <c r="P2466" s="229">
        <v>26</v>
      </c>
    </row>
    <row r="2467" spans="15:16" x14ac:dyDescent="0.25">
      <c r="O2467" s="193">
        <v>2422</v>
      </c>
      <c r="P2467" s="229">
        <v>14</v>
      </c>
    </row>
    <row r="2468" spans="15:16" x14ac:dyDescent="0.25">
      <c r="O2468" s="193">
        <v>2423</v>
      </c>
      <c r="P2468" s="229">
        <v>20</v>
      </c>
    </row>
    <row r="2469" spans="15:16" x14ac:dyDescent="0.25">
      <c r="O2469" s="193">
        <v>2424</v>
      </c>
      <c r="P2469" s="229">
        <v>14</v>
      </c>
    </row>
    <row r="2470" spans="15:16" x14ac:dyDescent="0.25">
      <c r="O2470" s="193">
        <v>2425</v>
      </c>
      <c r="P2470" s="229">
        <v>23</v>
      </c>
    </row>
    <row r="2471" spans="15:16" x14ac:dyDescent="0.25">
      <c r="O2471" s="193">
        <v>2426</v>
      </c>
      <c r="P2471" s="229">
        <v>13</v>
      </c>
    </row>
    <row r="2472" spans="15:16" x14ac:dyDescent="0.25">
      <c r="O2472" s="193">
        <v>2427</v>
      </c>
      <c r="P2472" s="229">
        <v>14</v>
      </c>
    </row>
    <row r="2473" spans="15:16" x14ac:dyDescent="0.25">
      <c r="O2473" s="193">
        <v>2428</v>
      </c>
      <c r="P2473" s="229">
        <v>15</v>
      </c>
    </row>
    <row r="2474" spans="15:16" x14ac:dyDescent="0.25">
      <c r="O2474" s="193">
        <v>2429</v>
      </c>
      <c r="P2474" s="229">
        <v>21</v>
      </c>
    </row>
    <row r="2475" spans="15:16" x14ac:dyDescent="0.25">
      <c r="O2475" s="193">
        <v>2430</v>
      </c>
      <c r="P2475" s="229">
        <v>20</v>
      </c>
    </row>
    <row r="2476" spans="15:16" x14ac:dyDescent="0.25">
      <c r="O2476" s="193">
        <v>2431</v>
      </c>
      <c r="P2476" s="229">
        <v>22</v>
      </c>
    </row>
    <row r="2477" spans="15:16" x14ac:dyDescent="0.25">
      <c r="O2477" s="193">
        <v>2432</v>
      </c>
      <c r="P2477" s="229">
        <v>23</v>
      </c>
    </row>
    <row r="2478" spans="15:16" x14ac:dyDescent="0.25">
      <c r="O2478" s="193">
        <v>2433</v>
      </c>
      <c r="P2478" s="229">
        <v>27</v>
      </c>
    </row>
    <row r="2479" spans="15:16" x14ac:dyDescent="0.25">
      <c r="O2479" s="193">
        <v>2434</v>
      </c>
      <c r="P2479" s="229">
        <v>16</v>
      </c>
    </row>
    <row r="2480" spans="15:16" x14ac:dyDescent="0.25">
      <c r="O2480" s="193">
        <v>2435</v>
      </c>
      <c r="P2480" s="229">
        <v>15</v>
      </c>
    </row>
    <row r="2481" spans="15:16" x14ac:dyDescent="0.25">
      <c r="O2481" s="193">
        <v>2436</v>
      </c>
      <c r="P2481" s="229">
        <v>7</v>
      </c>
    </row>
    <row r="2482" spans="15:16" x14ac:dyDescent="0.25">
      <c r="O2482" s="193">
        <v>2437</v>
      </c>
      <c r="P2482" s="229">
        <v>22</v>
      </c>
    </row>
    <row r="2483" spans="15:16" x14ac:dyDescent="0.25">
      <c r="O2483" s="193">
        <v>2438</v>
      </c>
      <c r="P2483" s="229">
        <v>15</v>
      </c>
    </row>
    <row r="2484" spans="15:16" x14ac:dyDescent="0.25">
      <c r="O2484" s="193">
        <v>2439</v>
      </c>
      <c r="P2484" s="229">
        <v>24</v>
      </c>
    </row>
    <row r="2485" spans="15:16" x14ac:dyDescent="0.25">
      <c r="O2485" s="193">
        <v>2440</v>
      </c>
      <c r="P2485" s="229">
        <v>11</v>
      </c>
    </row>
    <row r="2486" spans="15:16" x14ac:dyDescent="0.25">
      <c r="O2486" s="193">
        <v>2441</v>
      </c>
      <c r="P2486" s="229">
        <v>27</v>
      </c>
    </row>
    <row r="2487" spans="15:16" x14ac:dyDescent="0.25">
      <c r="O2487" s="193">
        <v>2442</v>
      </c>
      <c r="P2487" s="229">
        <v>10</v>
      </c>
    </row>
    <row r="2488" spans="15:16" x14ac:dyDescent="0.25">
      <c r="O2488" s="193">
        <v>2443</v>
      </c>
      <c r="P2488" s="229">
        <v>20</v>
      </c>
    </row>
    <row r="2489" spans="15:16" x14ac:dyDescent="0.25">
      <c r="O2489" s="193">
        <v>2444</v>
      </c>
      <c r="P2489" s="229">
        <v>12</v>
      </c>
    </row>
    <row r="2490" spans="15:16" x14ac:dyDescent="0.25">
      <c r="O2490" s="193">
        <v>2445</v>
      </c>
      <c r="P2490" s="229">
        <v>19</v>
      </c>
    </row>
    <row r="2491" spans="15:16" x14ac:dyDescent="0.25">
      <c r="O2491" s="193">
        <v>2446</v>
      </c>
      <c r="P2491" s="229">
        <v>11</v>
      </c>
    </row>
    <row r="2492" spans="15:16" x14ac:dyDescent="0.25">
      <c r="O2492" s="193">
        <v>2447</v>
      </c>
      <c r="P2492" s="229">
        <v>21</v>
      </c>
    </row>
    <row r="2493" spans="15:16" x14ac:dyDescent="0.25">
      <c r="O2493" s="193">
        <v>2448</v>
      </c>
      <c r="P2493" s="229">
        <v>16</v>
      </c>
    </row>
    <row r="2494" spans="15:16" x14ac:dyDescent="0.25">
      <c r="O2494" s="193">
        <v>2449</v>
      </c>
      <c r="P2494" s="229">
        <v>24</v>
      </c>
    </row>
    <row r="2495" spans="15:16" x14ac:dyDescent="0.25">
      <c r="O2495" s="193">
        <v>2450</v>
      </c>
      <c r="P2495" s="229">
        <v>13</v>
      </c>
    </row>
    <row r="2496" spans="15:16" x14ac:dyDescent="0.25">
      <c r="O2496" s="193">
        <v>2451</v>
      </c>
      <c r="P2496" s="229">
        <v>21</v>
      </c>
    </row>
    <row r="2497" spans="15:16" x14ac:dyDescent="0.25">
      <c r="O2497" s="193">
        <v>2452</v>
      </c>
      <c r="P2497" s="229">
        <v>10</v>
      </c>
    </row>
    <row r="2498" spans="15:16" x14ac:dyDescent="0.25">
      <c r="O2498" s="193">
        <v>2453</v>
      </c>
      <c r="P2498" s="229">
        <v>22</v>
      </c>
    </row>
    <row r="2499" spans="15:16" x14ac:dyDescent="0.25">
      <c r="O2499" s="193">
        <v>2454</v>
      </c>
      <c r="P2499" s="229">
        <v>12</v>
      </c>
    </row>
    <row r="2500" spans="15:16" x14ac:dyDescent="0.25">
      <c r="O2500" s="193">
        <v>2455</v>
      </c>
      <c r="P2500" s="229">
        <v>20</v>
      </c>
    </row>
    <row r="2501" spans="15:16" x14ac:dyDescent="0.25">
      <c r="O2501" s="193">
        <v>2456</v>
      </c>
      <c r="P2501" s="229">
        <v>19</v>
      </c>
    </row>
    <row r="2502" spans="15:16" x14ac:dyDescent="0.25">
      <c r="O2502" s="193">
        <v>2457</v>
      </c>
      <c r="P2502" s="229">
        <v>19</v>
      </c>
    </row>
    <row r="2503" spans="15:16" x14ac:dyDescent="0.25">
      <c r="O2503" s="193">
        <v>2458</v>
      </c>
      <c r="P2503" s="229">
        <v>12</v>
      </c>
    </row>
    <row r="2504" spans="15:16" x14ac:dyDescent="0.25">
      <c r="O2504" s="193">
        <v>2459</v>
      </c>
      <c r="P2504" s="229">
        <v>14</v>
      </c>
    </row>
    <row r="2505" spans="15:16" x14ac:dyDescent="0.25">
      <c r="O2505" s="193">
        <v>2460</v>
      </c>
      <c r="P2505" s="229">
        <v>6</v>
      </c>
    </row>
    <row r="2506" spans="15:16" x14ac:dyDescent="0.25">
      <c r="O2506" s="193">
        <v>2461</v>
      </c>
      <c r="P2506" s="229">
        <v>32</v>
      </c>
    </row>
    <row r="2507" spans="15:16" x14ac:dyDescent="0.25">
      <c r="O2507" s="193">
        <v>2462</v>
      </c>
      <c r="P2507" s="229">
        <v>12</v>
      </c>
    </row>
    <row r="2508" spans="15:16" x14ac:dyDescent="0.25">
      <c r="O2508" s="193">
        <v>2463</v>
      </c>
      <c r="P2508" s="229">
        <v>18</v>
      </c>
    </row>
    <row r="2509" spans="15:16" x14ac:dyDescent="0.25">
      <c r="O2509" s="193">
        <v>2464</v>
      </c>
      <c r="P2509" s="229">
        <v>18</v>
      </c>
    </row>
    <row r="2510" spans="15:16" x14ac:dyDescent="0.25">
      <c r="O2510" s="193">
        <v>2465</v>
      </c>
      <c r="P2510" s="229">
        <v>23</v>
      </c>
    </row>
    <row r="2511" spans="15:16" x14ac:dyDescent="0.25">
      <c r="O2511" s="193">
        <v>2466</v>
      </c>
      <c r="P2511" s="229">
        <v>12</v>
      </c>
    </row>
    <row r="2512" spans="15:16" x14ac:dyDescent="0.25">
      <c r="O2512" s="193">
        <v>2467</v>
      </c>
      <c r="P2512" s="229">
        <v>9</v>
      </c>
    </row>
    <row r="2513" spans="15:16" x14ac:dyDescent="0.25">
      <c r="O2513" s="193">
        <v>2468</v>
      </c>
      <c r="P2513" s="229">
        <v>11</v>
      </c>
    </row>
    <row r="2514" spans="15:16" x14ac:dyDescent="0.25">
      <c r="O2514" s="193">
        <v>2469</v>
      </c>
      <c r="P2514" s="229">
        <v>18</v>
      </c>
    </row>
    <row r="2515" spans="15:16" x14ac:dyDescent="0.25">
      <c r="O2515" s="193">
        <v>2470</v>
      </c>
      <c r="P2515" s="229">
        <v>11</v>
      </c>
    </row>
    <row r="2516" spans="15:16" x14ac:dyDescent="0.25">
      <c r="O2516" s="193">
        <v>2471</v>
      </c>
      <c r="P2516" s="229">
        <v>14</v>
      </c>
    </row>
    <row r="2517" spans="15:16" x14ac:dyDescent="0.25">
      <c r="O2517" s="193">
        <v>2472</v>
      </c>
      <c r="P2517" s="229">
        <v>13</v>
      </c>
    </row>
    <row r="2518" spans="15:16" x14ac:dyDescent="0.25">
      <c r="O2518" s="193">
        <v>2473</v>
      </c>
      <c r="P2518" s="229">
        <v>19</v>
      </c>
    </row>
    <row r="2519" spans="15:16" x14ac:dyDescent="0.25">
      <c r="O2519" s="193">
        <v>2474</v>
      </c>
      <c r="P2519" s="229">
        <v>12</v>
      </c>
    </row>
    <row r="2520" spans="15:16" x14ac:dyDescent="0.25">
      <c r="O2520" s="193">
        <v>2475</v>
      </c>
      <c r="P2520" s="229">
        <v>19</v>
      </c>
    </row>
    <row r="2521" spans="15:16" x14ac:dyDescent="0.25">
      <c r="O2521" s="193">
        <v>2476</v>
      </c>
      <c r="P2521" s="229">
        <v>16</v>
      </c>
    </row>
    <row r="2522" spans="15:16" x14ac:dyDescent="0.25">
      <c r="O2522" s="193">
        <v>2477</v>
      </c>
      <c r="P2522" s="229">
        <v>20</v>
      </c>
    </row>
    <row r="2523" spans="15:16" x14ac:dyDescent="0.25">
      <c r="O2523" s="193">
        <v>2478</v>
      </c>
      <c r="P2523" s="229">
        <v>15</v>
      </c>
    </row>
    <row r="2524" spans="15:16" x14ac:dyDescent="0.25">
      <c r="O2524" s="193">
        <v>2479</v>
      </c>
      <c r="P2524" s="229">
        <v>20</v>
      </c>
    </row>
    <row r="2525" spans="15:16" x14ac:dyDescent="0.25">
      <c r="O2525" s="193">
        <v>2480</v>
      </c>
      <c r="P2525" s="229">
        <v>13</v>
      </c>
    </row>
    <row r="2526" spans="15:16" x14ac:dyDescent="0.25">
      <c r="O2526" s="193">
        <v>2481</v>
      </c>
      <c r="P2526" s="229">
        <v>18</v>
      </c>
    </row>
    <row r="2527" spans="15:16" x14ac:dyDescent="0.25">
      <c r="O2527" s="193">
        <v>2482</v>
      </c>
      <c r="P2527" s="229">
        <v>19</v>
      </c>
    </row>
    <row r="2528" spans="15:16" x14ac:dyDescent="0.25">
      <c r="O2528" s="193">
        <v>2483</v>
      </c>
      <c r="P2528" s="229">
        <v>17</v>
      </c>
    </row>
    <row r="2529" spans="15:16" x14ac:dyDescent="0.25">
      <c r="O2529" s="193">
        <v>2484</v>
      </c>
      <c r="P2529" s="229">
        <v>13</v>
      </c>
    </row>
    <row r="2530" spans="15:16" x14ac:dyDescent="0.25">
      <c r="O2530" s="193">
        <v>2485</v>
      </c>
      <c r="P2530" s="229">
        <v>12</v>
      </c>
    </row>
    <row r="2531" spans="15:16" x14ac:dyDescent="0.25">
      <c r="O2531" s="193">
        <v>2486</v>
      </c>
      <c r="P2531" s="229">
        <v>19</v>
      </c>
    </row>
    <row r="2532" spans="15:16" x14ac:dyDescent="0.25">
      <c r="O2532" s="193">
        <v>2487</v>
      </c>
      <c r="P2532" s="229">
        <v>19</v>
      </c>
    </row>
    <row r="2533" spans="15:16" x14ac:dyDescent="0.25">
      <c r="O2533" s="193">
        <v>2488</v>
      </c>
      <c r="P2533" s="229">
        <v>11</v>
      </c>
    </row>
    <row r="2534" spans="15:16" x14ac:dyDescent="0.25">
      <c r="O2534" s="193">
        <v>2489</v>
      </c>
      <c r="P2534" s="229">
        <v>19</v>
      </c>
    </row>
    <row r="2535" spans="15:16" x14ac:dyDescent="0.25">
      <c r="O2535" s="193">
        <v>2490</v>
      </c>
      <c r="P2535" s="229">
        <v>7088</v>
      </c>
    </row>
    <row r="2536" spans="15:16" x14ac:dyDescent="0.25">
      <c r="O2536" s="193">
        <v>2491</v>
      </c>
      <c r="P2536" s="229">
        <v>16</v>
      </c>
    </row>
    <row r="2537" spans="15:16" x14ac:dyDescent="0.25">
      <c r="O2537" s="193">
        <v>2492</v>
      </c>
      <c r="P2537" s="229">
        <v>18</v>
      </c>
    </row>
    <row r="2538" spans="15:16" x14ac:dyDescent="0.25">
      <c r="O2538" s="193">
        <v>2493</v>
      </c>
      <c r="P2538" s="229">
        <v>21</v>
      </c>
    </row>
    <row r="2539" spans="15:16" x14ac:dyDescent="0.25">
      <c r="O2539" s="193">
        <v>2494</v>
      </c>
      <c r="P2539" s="229">
        <v>13</v>
      </c>
    </row>
    <row r="2540" spans="15:16" x14ac:dyDescent="0.25">
      <c r="O2540" s="193">
        <v>2495</v>
      </c>
      <c r="P2540" s="229">
        <v>23</v>
      </c>
    </row>
    <row r="2541" spans="15:16" x14ac:dyDescent="0.25">
      <c r="O2541" s="193">
        <v>2496</v>
      </c>
      <c r="P2541" s="229">
        <v>13</v>
      </c>
    </row>
    <row r="2542" spans="15:16" x14ac:dyDescent="0.25">
      <c r="O2542" s="193">
        <v>2497</v>
      </c>
      <c r="P2542" s="229">
        <v>23</v>
      </c>
    </row>
    <row r="2543" spans="15:16" x14ac:dyDescent="0.25">
      <c r="O2543" s="193">
        <v>2498</v>
      </c>
      <c r="P2543" s="229">
        <v>10</v>
      </c>
    </row>
    <row r="2544" spans="15:16" x14ac:dyDescent="0.25">
      <c r="O2544" s="193">
        <v>2499</v>
      </c>
      <c r="P2544" s="229">
        <v>17</v>
      </c>
    </row>
    <row r="2545" spans="15:16" x14ac:dyDescent="0.25">
      <c r="O2545" s="193">
        <v>2500</v>
      </c>
      <c r="P2545" s="229">
        <v>12</v>
      </c>
    </row>
    <row r="2546" spans="15:16" x14ac:dyDescent="0.25">
      <c r="O2546" s="193">
        <v>2501</v>
      </c>
      <c r="P2546" s="229">
        <v>20</v>
      </c>
    </row>
    <row r="2547" spans="15:16" x14ac:dyDescent="0.25">
      <c r="O2547" s="193">
        <v>2502</v>
      </c>
      <c r="P2547" s="229">
        <v>13</v>
      </c>
    </row>
    <row r="2548" spans="15:16" x14ac:dyDescent="0.25">
      <c r="O2548" s="193">
        <v>2503</v>
      </c>
      <c r="P2548" s="229">
        <v>15</v>
      </c>
    </row>
    <row r="2549" spans="15:16" x14ac:dyDescent="0.25">
      <c r="O2549" s="193">
        <v>2504</v>
      </c>
      <c r="P2549" s="229">
        <v>13</v>
      </c>
    </row>
    <row r="2550" spans="15:16" x14ac:dyDescent="0.25">
      <c r="O2550" s="193">
        <v>2505</v>
      </c>
      <c r="P2550" s="229">
        <v>20</v>
      </c>
    </row>
    <row r="2551" spans="15:16" x14ac:dyDescent="0.25">
      <c r="O2551" s="193">
        <v>2506</v>
      </c>
      <c r="P2551" s="229">
        <v>13</v>
      </c>
    </row>
    <row r="2552" spans="15:16" x14ac:dyDescent="0.25">
      <c r="O2552" s="193">
        <v>2507</v>
      </c>
      <c r="P2552" s="229">
        <v>21</v>
      </c>
    </row>
    <row r="2553" spans="15:16" x14ac:dyDescent="0.25">
      <c r="O2553" s="193">
        <v>2508</v>
      </c>
      <c r="P2553" s="229">
        <v>11</v>
      </c>
    </row>
    <row r="2554" spans="15:16" x14ac:dyDescent="0.25">
      <c r="O2554" s="193">
        <v>2509</v>
      </c>
      <c r="P2554" s="229">
        <v>14</v>
      </c>
    </row>
    <row r="2555" spans="15:16" x14ac:dyDescent="0.25">
      <c r="O2555" s="193">
        <v>2510</v>
      </c>
      <c r="P2555" s="229">
        <v>14</v>
      </c>
    </row>
    <row r="2556" spans="15:16" x14ac:dyDescent="0.25">
      <c r="O2556" s="193">
        <v>2511</v>
      </c>
      <c r="P2556" s="229">
        <v>11</v>
      </c>
    </row>
    <row r="2557" spans="15:16" x14ac:dyDescent="0.25">
      <c r="O2557" s="193">
        <v>2512</v>
      </c>
      <c r="P2557" s="229">
        <v>13</v>
      </c>
    </row>
    <row r="2558" spans="15:16" x14ac:dyDescent="0.25">
      <c r="O2558" s="193">
        <v>2513</v>
      </c>
      <c r="P2558" s="229">
        <v>24</v>
      </c>
    </row>
    <row r="2559" spans="15:16" x14ac:dyDescent="0.25">
      <c r="O2559" s="193">
        <v>2514</v>
      </c>
      <c r="P2559" s="229">
        <v>9</v>
      </c>
    </row>
    <row r="2560" spans="15:16" x14ac:dyDescent="0.25">
      <c r="O2560" s="193">
        <v>2515</v>
      </c>
      <c r="P2560" s="229">
        <v>9</v>
      </c>
    </row>
    <row r="2561" spans="15:16" x14ac:dyDescent="0.25">
      <c r="O2561" s="193">
        <v>2516</v>
      </c>
      <c r="P2561" s="229">
        <v>13</v>
      </c>
    </row>
    <row r="2562" spans="15:16" x14ac:dyDescent="0.25">
      <c r="O2562" s="193">
        <v>2517</v>
      </c>
      <c r="P2562" s="229">
        <v>14</v>
      </c>
    </row>
    <row r="2563" spans="15:16" x14ac:dyDescent="0.25">
      <c r="O2563" s="193">
        <v>2518</v>
      </c>
      <c r="P2563" s="229">
        <v>9</v>
      </c>
    </row>
    <row r="2564" spans="15:16" x14ac:dyDescent="0.25">
      <c r="O2564" s="193">
        <v>2519</v>
      </c>
      <c r="P2564" s="229">
        <v>13</v>
      </c>
    </row>
    <row r="2565" spans="15:16" x14ac:dyDescent="0.25">
      <c r="O2565" s="193">
        <v>2520</v>
      </c>
      <c r="P2565" s="229">
        <v>2391</v>
      </c>
    </row>
    <row r="2566" spans="15:16" x14ac:dyDescent="0.25">
      <c r="O2566" s="193">
        <v>2521</v>
      </c>
      <c r="P2566" s="229">
        <v>25</v>
      </c>
    </row>
    <row r="2567" spans="15:16" x14ac:dyDescent="0.25">
      <c r="O2567" s="193">
        <v>2522</v>
      </c>
      <c r="P2567" s="229">
        <v>9</v>
      </c>
    </row>
    <row r="2568" spans="15:16" x14ac:dyDescent="0.25">
      <c r="O2568" s="193">
        <v>2523</v>
      </c>
      <c r="P2568" s="229">
        <v>13</v>
      </c>
    </row>
    <row r="2569" spans="15:16" x14ac:dyDescent="0.25">
      <c r="O2569" s="193">
        <v>2524</v>
      </c>
      <c r="P2569" s="229">
        <v>11</v>
      </c>
    </row>
    <row r="2570" spans="15:16" x14ac:dyDescent="0.25">
      <c r="O2570" s="193">
        <v>2525</v>
      </c>
      <c r="P2570" s="229">
        <v>15</v>
      </c>
    </row>
    <row r="2571" spans="15:16" x14ac:dyDescent="0.25">
      <c r="O2571" s="193">
        <v>2526</v>
      </c>
      <c r="P2571" s="229">
        <v>7</v>
      </c>
    </row>
    <row r="2572" spans="15:16" x14ac:dyDescent="0.25">
      <c r="O2572" s="193">
        <v>2527</v>
      </c>
      <c r="P2572" s="229">
        <v>10</v>
      </c>
    </row>
    <row r="2573" spans="15:16" x14ac:dyDescent="0.25">
      <c r="O2573" s="193">
        <v>2528</v>
      </c>
      <c r="P2573" s="229">
        <v>14</v>
      </c>
    </row>
    <row r="2574" spans="15:16" x14ac:dyDescent="0.25">
      <c r="O2574" s="193">
        <v>2529</v>
      </c>
      <c r="P2574" s="229">
        <v>14</v>
      </c>
    </row>
    <row r="2575" spans="15:16" x14ac:dyDescent="0.25">
      <c r="O2575" s="193">
        <v>2530</v>
      </c>
      <c r="P2575" s="229">
        <v>12</v>
      </c>
    </row>
    <row r="2576" spans="15:16" x14ac:dyDescent="0.25">
      <c r="O2576" s="193">
        <v>2531</v>
      </c>
      <c r="P2576" s="229">
        <v>8</v>
      </c>
    </row>
    <row r="2577" spans="15:16" x14ac:dyDescent="0.25">
      <c r="O2577" s="193">
        <v>2532</v>
      </c>
      <c r="P2577" s="229">
        <v>11</v>
      </c>
    </row>
    <row r="2578" spans="15:16" x14ac:dyDescent="0.25">
      <c r="O2578" s="193">
        <v>2533</v>
      </c>
      <c r="P2578" s="229">
        <v>18</v>
      </c>
    </row>
    <row r="2579" spans="15:16" x14ac:dyDescent="0.25">
      <c r="O2579" s="193">
        <v>2534</v>
      </c>
      <c r="P2579" s="229">
        <v>9</v>
      </c>
    </row>
    <row r="2580" spans="15:16" x14ac:dyDescent="0.25">
      <c r="O2580" s="193">
        <v>2535</v>
      </c>
      <c r="P2580" s="229">
        <v>12</v>
      </c>
    </row>
    <row r="2581" spans="15:16" x14ac:dyDescent="0.25">
      <c r="O2581" s="193">
        <v>2536</v>
      </c>
      <c r="P2581" s="229">
        <v>14</v>
      </c>
    </row>
    <row r="2582" spans="15:16" x14ac:dyDescent="0.25">
      <c r="O2582" s="193">
        <v>2537</v>
      </c>
      <c r="P2582" s="229">
        <v>20</v>
      </c>
    </row>
    <row r="2583" spans="15:16" x14ac:dyDescent="0.25">
      <c r="O2583" s="193">
        <v>2538</v>
      </c>
      <c r="P2583" s="229">
        <v>13</v>
      </c>
    </row>
    <row r="2584" spans="15:16" x14ac:dyDescent="0.25">
      <c r="O2584" s="193">
        <v>2539</v>
      </c>
      <c r="P2584" s="229">
        <v>15</v>
      </c>
    </row>
    <row r="2585" spans="15:16" x14ac:dyDescent="0.25">
      <c r="O2585" s="193">
        <v>2540</v>
      </c>
      <c r="P2585" s="229">
        <v>11</v>
      </c>
    </row>
    <row r="2586" spans="15:16" x14ac:dyDescent="0.25">
      <c r="O2586" s="193">
        <v>2541</v>
      </c>
      <c r="P2586" s="229">
        <v>10</v>
      </c>
    </row>
    <row r="2587" spans="15:16" x14ac:dyDescent="0.25">
      <c r="O2587" s="193">
        <v>2542</v>
      </c>
      <c r="P2587" s="229">
        <v>14</v>
      </c>
    </row>
    <row r="2588" spans="15:16" x14ac:dyDescent="0.25">
      <c r="O2588" s="193">
        <v>2543</v>
      </c>
      <c r="P2588" s="229">
        <v>11</v>
      </c>
    </row>
    <row r="2589" spans="15:16" x14ac:dyDescent="0.25">
      <c r="O2589" s="193">
        <v>2544</v>
      </c>
      <c r="P2589" s="229">
        <v>12</v>
      </c>
    </row>
    <row r="2590" spans="15:16" x14ac:dyDescent="0.25">
      <c r="O2590" s="193">
        <v>2545</v>
      </c>
      <c r="P2590" s="229">
        <v>18</v>
      </c>
    </row>
    <row r="2591" spans="15:16" x14ac:dyDescent="0.25">
      <c r="O2591" s="193">
        <v>2546</v>
      </c>
      <c r="P2591" s="229">
        <v>16</v>
      </c>
    </row>
    <row r="2592" spans="15:16" x14ac:dyDescent="0.25">
      <c r="O2592" s="193">
        <v>2547</v>
      </c>
      <c r="P2592" s="229">
        <v>7</v>
      </c>
    </row>
    <row r="2593" spans="15:16" x14ac:dyDescent="0.25">
      <c r="O2593" s="193">
        <v>2548</v>
      </c>
      <c r="P2593" s="229">
        <v>11</v>
      </c>
    </row>
    <row r="2594" spans="15:16" x14ac:dyDescent="0.25">
      <c r="O2594" s="193">
        <v>2549</v>
      </c>
      <c r="P2594" s="229">
        <v>20</v>
      </c>
    </row>
    <row r="2595" spans="15:16" x14ac:dyDescent="0.25">
      <c r="O2595" s="193">
        <v>2550</v>
      </c>
      <c r="P2595" s="229">
        <v>8</v>
      </c>
    </row>
    <row r="2596" spans="15:16" x14ac:dyDescent="0.25">
      <c r="O2596" s="193">
        <v>2551</v>
      </c>
      <c r="P2596" s="229">
        <v>11</v>
      </c>
    </row>
    <row r="2597" spans="15:16" x14ac:dyDescent="0.25">
      <c r="O2597" s="193">
        <v>2552</v>
      </c>
      <c r="P2597" s="229">
        <v>12</v>
      </c>
    </row>
    <row r="2598" spans="15:16" x14ac:dyDescent="0.25">
      <c r="O2598" s="193">
        <v>2553</v>
      </c>
      <c r="P2598" s="229">
        <v>14</v>
      </c>
    </row>
    <row r="2599" spans="15:16" x14ac:dyDescent="0.25">
      <c r="O2599" s="193">
        <v>2554</v>
      </c>
      <c r="P2599" s="229">
        <v>10</v>
      </c>
    </row>
    <row r="2600" spans="15:16" x14ac:dyDescent="0.25">
      <c r="O2600" s="193">
        <v>2555</v>
      </c>
      <c r="P2600" s="229">
        <v>14</v>
      </c>
    </row>
    <row r="2601" spans="15:16" x14ac:dyDescent="0.25">
      <c r="O2601" s="193">
        <v>2556</v>
      </c>
      <c r="P2601" s="229">
        <v>9</v>
      </c>
    </row>
    <row r="2602" spans="15:16" x14ac:dyDescent="0.25">
      <c r="O2602" s="193">
        <v>2557</v>
      </c>
      <c r="P2602" s="229">
        <v>18</v>
      </c>
    </row>
    <row r="2603" spans="15:16" x14ac:dyDescent="0.25">
      <c r="O2603" s="193">
        <v>2558</v>
      </c>
      <c r="P2603" s="229">
        <v>14</v>
      </c>
    </row>
    <row r="2604" spans="15:16" x14ac:dyDescent="0.25">
      <c r="O2604" s="193">
        <v>2559</v>
      </c>
      <c r="P2604" s="229">
        <v>13</v>
      </c>
    </row>
    <row r="2605" spans="15:16" x14ac:dyDescent="0.25">
      <c r="O2605" s="193">
        <v>2560</v>
      </c>
      <c r="P2605" s="229">
        <v>7</v>
      </c>
    </row>
    <row r="2606" spans="15:16" x14ac:dyDescent="0.25">
      <c r="O2606" s="193">
        <v>2561</v>
      </c>
      <c r="P2606" s="229">
        <v>9</v>
      </c>
    </row>
    <row r="2607" spans="15:16" x14ac:dyDescent="0.25">
      <c r="O2607" s="193">
        <v>2562</v>
      </c>
      <c r="P2607" s="229">
        <v>8</v>
      </c>
    </row>
    <row r="2608" spans="15:16" x14ac:dyDescent="0.25">
      <c r="O2608" s="193">
        <v>2563</v>
      </c>
      <c r="P2608" s="229">
        <v>16</v>
      </c>
    </row>
    <row r="2609" spans="15:16" x14ac:dyDescent="0.25">
      <c r="O2609" s="193">
        <v>2564</v>
      </c>
      <c r="P2609" s="229">
        <v>6</v>
      </c>
    </row>
    <row r="2610" spans="15:16" x14ac:dyDescent="0.25">
      <c r="O2610" s="193">
        <v>2565</v>
      </c>
      <c r="P2610" s="229">
        <v>17</v>
      </c>
    </row>
    <row r="2611" spans="15:16" x14ac:dyDescent="0.25">
      <c r="O2611" s="193">
        <v>2566</v>
      </c>
      <c r="P2611" s="229">
        <v>8</v>
      </c>
    </row>
    <row r="2612" spans="15:16" x14ac:dyDescent="0.25">
      <c r="O2612" s="193">
        <v>2567</v>
      </c>
      <c r="P2612" s="229">
        <v>13</v>
      </c>
    </row>
    <row r="2613" spans="15:16" x14ac:dyDescent="0.25">
      <c r="O2613" s="193">
        <v>2568</v>
      </c>
      <c r="P2613" s="229">
        <v>12</v>
      </c>
    </row>
    <row r="2614" spans="15:16" x14ac:dyDescent="0.25">
      <c r="O2614" s="193">
        <v>2569</v>
      </c>
      <c r="P2614" s="229">
        <v>12</v>
      </c>
    </row>
    <row r="2615" spans="15:16" x14ac:dyDescent="0.25">
      <c r="O2615" s="193">
        <v>2570</v>
      </c>
      <c r="P2615" s="229">
        <v>15</v>
      </c>
    </row>
    <row r="2616" spans="15:16" x14ac:dyDescent="0.25">
      <c r="O2616" s="193">
        <v>2571</v>
      </c>
      <c r="P2616" s="229">
        <v>13</v>
      </c>
    </row>
    <row r="2617" spans="15:16" x14ac:dyDescent="0.25">
      <c r="O2617" s="193">
        <v>2572</v>
      </c>
      <c r="P2617" s="229">
        <v>8</v>
      </c>
    </row>
    <row r="2618" spans="15:16" x14ac:dyDescent="0.25">
      <c r="O2618" s="193">
        <v>2573</v>
      </c>
      <c r="P2618" s="229">
        <v>12</v>
      </c>
    </row>
    <row r="2619" spans="15:16" x14ac:dyDescent="0.25">
      <c r="O2619" s="193">
        <v>2574</v>
      </c>
      <c r="P2619" s="229">
        <v>9</v>
      </c>
    </row>
    <row r="2620" spans="15:16" x14ac:dyDescent="0.25">
      <c r="O2620" s="193">
        <v>2575</v>
      </c>
      <c r="P2620" s="229">
        <v>5</v>
      </c>
    </row>
    <row r="2621" spans="15:16" x14ac:dyDescent="0.25">
      <c r="O2621" s="193">
        <v>2576</v>
      </c>
      <c r="P2621" s="229">
        <v>7</v>
      </c>
    </row>
    <row r="2622" spans="15:16" x14ac:dyDescent="0.25">
      <c r="O2622" s="193">
        <v>2577</v>
      </c>
      <c r="P2622" s="229">
        <v>12</v>
      </c>
    </row>
    <row r="2623" spans="15:16" x14ac:dyDescent="0.25">
      <c r="O2623" s="193">
        <v>2578</v>
      </c>
      <c r="P2623" s="229">
        <v>10</v>
      </c>
    </row>
    <row r="2624" spans="15:16" x14ac:dyDescent="0.25">
      <c r="O2624" s="193">
        <v>2579</v>
      </c>
      <c r="P2624" s="229">
        <v>7</v>
      </c>
    </row>
    <row r="2625" spans="15:16" x14ac:dyDescent="0.25">
      <c r="O2625" s="193">
        <v>2580</v>
      </c>
      <c r="P2625" s="229">
        <v>5</v>
      </c>
    </row>
    <row r="2626" spans="15:16" x14ac:dyDescent="0.25">
      <c r="O2626" s="193">
        <v>2581</v>
      </c>
      <c r="P2626" s="229">
        <v>10</v>
      </c>
    </row>
    <row r="2627" spans="15:16" x14ac:dyDescent="0.25">
      <c r="O2627" s="193">
        <v>2582</v>
      </c>
      <c r="P2627" s="229">
        <v>10</v>
      </c>
    </row>
    <row r="2628" spans="15:16" x14ac:dyDescent="0.25">
      <c r="O2628" s="193">
        <v>2583</v>
      </c>
      <c r="P2628" s="229">
        <v>11</v>
      </c>
    </row>
    <row r="2629" spans="15:16" x14ac:dyDescent="0.25">
      <c r="O2629" s="193">
        <v>2584</v>
      </c>
      <c r="P2629" s="229">
        <v>12</v>
      </c>
    </row>
    <row r="2630" spans="15:16" x14ac:dyDescent="0.25">
      <c r="O2630" s="193">
        <v>2585</v>
      </c>
      <c r="P2630" s="229">
        <v>14</v>
      </c>
    </row>
    <row r="2631" spans="15:16" x14ac:dyDescent="0.25">
      <c r="O2631" s="193">
        <v>2586</v>
      </c>
      <c r="P2631" s="229">
        <v>8</v>
      </c>
    </row>
    <row r="2632" spans="15:16" x14ac:dyDescent="0.25">
      <c r="O2632" s="193">
        <v>2587</v>
      </c>
      <c r="P2632" s="229">
        <v>16</v>
      </c>
    </row>
    <row r="2633" spans="15:16" x14ac:dyDescent="0.25">
      <c r="O2633" s="193">
        <v>2588</v>
      </c>
      <c r="P2633" s="229">
        <v>13</v>
      </c>
    </row>
    <row r="2634" spans="15:16" x14ac:dyDescent="0.25">
      <c r="O2634" s="193">
        <v>2589</v>
      </c>
      <c r="P2634" s="229">
        <v>16</v>
      </c>
    </row>
    <row r="2635" spans="15:16" x14ac:dyDescent="0.25">
      <c r="O2635" s="193">
        <v>2590</v>
      </c>
      <c r="P2635" s="229">
        <v>13</v>
      </c>
    </row>
    <row r="2636" spans="15:16" x14ac:dyDescent="0.25">
      <c r="O2636" s="193">
        <v>2591</v>
      </c>
      <c r="P2636" s="229">
        <v>8</v>
      </c>
    </row>
    <row r="2637" spans="15:16" x14ac:dyDescent="0.25">
      <c r="O2637" s="193">
        <v>2592</v>
      </c>
      <c r="P2637" s="229">
        <v>18</v>
      </c>
    </row>
    <row r="2638" spans="15:16" x14ac:dyDescent="0.25">
      <c r="O2638" s="193">
        <v>2593</v>
      </c>
      <c r="P2638" s="229">
        <v>15</v>
      </c>
    </row>
    <row r="2639" spans="15:16" x14ac:dyDescent="0.25">
      <c r="O2639" s="193">
        <v>2594</v>
      </c>
      <c r="P2639" s="229">
        <v>9</v>
      </c>
    </row>
    <row r="2640" spans="15:16" x14ac:dyDescent="0.25">
      <c r="O2640" s="193">
        <v>2595</v>
      </c>
      <c r="P2640" s="229">
        <v>9</v>
      </c>
    </row>
    <row r="2641" spans="15:16" x14ac:dyDescent="0.25">
      <c r="O2641" s="193">
        <v>2596</v>
      </c>
      <c r="P2641" s="229">
        <v>14</v>
      </c>
    </row>
    <row r="2642" spans="15:16" x14ac:dyDescent="0.25">
      <c r="O2642" s="193">
        <v>2597</v>
      </c>
      <c r="P2642" s="229">
        <v>9</v>
      </c>
    </row>
    <row r="2643" spans="15:16" x14ac:dyDescent="0.25">
      <c r="O2643" s="193">
        <v>2598</v>
      </c>
      <c r="P2643" s="229">
        <v>15</v>
      </c>
    </row>
    <row r="2644" spans="15:16" x14ac:dyDescent="0.25">
      <c r="O2644" s="193">
        <v>2599</v>
      </c>
      <c r="P2644" s="229">
        <v>13</v>
      </c>
    </row>
    <row r="2645" spans="15:16" x14ac:dyDescent="0.25">
      <c r="O2645" s="193">
        <v>2600</v>
      </c>
      <c r="P2645" s="229">
        <v>13</v>
      </c>
    </row>
    <row r="2646" spans="15:16" x14ac:dyDescent="0.25">
      <c r="O2646" s="193">
        <v>2601</v>
      </c>
      <c r="P2646" s="229">
        <v>11</v>
      </c>
    </row>
    <row r="2647" spans="15:16" x14ac:dyDescent="0.25">
      <c r="O2647" s="193">
        <v>2602</v>
      </c>
      <c r="P2647" s="229">
        <v>14</v>
      </c>
    </row>
    <row r="2648" spans="15:16" x14ac:dyDescent="0.25">
      <c r="O2648" s="193">
        <v>2603</v>
      </c>
      <c r="P2648" s="229">
        <v>12</v>
      </c>
    </row>
    <row r="2649" spans="15:16" x14ac:dyDescent="0.25">
      <c r="O2649" s="193">
        <v>2604</v>
      </c>
      <c r="P2649" s="229">
        <v>15</v>
      </c>
    </row>
    <row r="2650" spans="15:16" x14ac:dyDescent="0.25">
      <c r="O2650" s="193">
        <v>2605</v>
      </c>
      <c r="P2650" s="229">
        <v>20</v>
      </c>
    </row>
    <row r="2651" spans="15:16" x14ac:dyDescent="0.25">
      <c r="O2651" s="193">
        <v>2606</v>
      </c>
      <c r="P2651" s="229">
        <v>17</v>
      </c>
    </row>
    <row r="2652" spans="15:16" x14ac:dyDescent="0.25">
      <c r="O2652" s="193">
        <v>2607</v>
      </c>
      <c r="P2652" s="229">
        <v>9</v>
      </c>
    </row>
    <row r="2653" spans="15:16" x14ac:dyDescent="0.25">
      <c r="O2653" s="193">
        <v>2608</v>
      </c>
      <c r="P2653" s="229">
        <v>11</v>
      </c>
    </row>
    <row r="2654" spans="15:16" x14ac:dyDescent="0.25">
      <c r="O2654" s="193">
        <v>2609</v>
      </c>
      <c r="P2654" s="229">
        <v>9</v>
      </c>
    </row>
    <row r="2655" spans="15:16" x14ac:dyDescent="0.25">
      <c r="O2655" s="193">
        <v>2610</v>
      </c>
      <c r="P2655" s="229">
        <v>10</v>
      </c>
    </row>
    <row r="2656" spans="15:16" x14ac:dyDescent="0.25">
      <c r="O2656" s="193">
        <v>2611</v>
      </c>
      <c r="P2656" s="229">
        <v>10</v>
      </c>
    </row>
    <row r="2657" spans="15:16" x14ac:dyDescent="0.25">
      <c r="O2657" s="193">
        <v>2612</v>
      </c>
      <c r="P2657" s="229">
        <v>6</v>
      </c>
    </row>
    <row r="2658" spans="15:16" x14ac:dyDescent="0.25">
      <c r="O2658" s="193">
        <v>2613</v>
      </c>
      <c r="P2658" s="229">
        <v>9</v>
      </c>
    </row>
    <row r="2659" spans="15:16" x14ac:dyDescent="0.25">
      <c r="O2659" s="193">
        <v>2614</v>
      </c>
      <c r="P2659" s="229">
        <v>8</v>
      </c>
    </row>
    <row r="2660" spans="15:16" x14ac:dyDescent="0.25">
      <c r="O2660" s="193">
        <v>2615</v>
      </c>
      <c r="P2660" s="229">
        <v>7</v>
      </c>
    </row>
    <row r="2661" spans="15:16" x14ac:dyDescent="0.25">
      <c r="O2661" s="193">
        <v>2616</v>
      </c>
      <c r="P2661" s="229">
        <v>6</v>
      </c>
    </row>
    <row r="2662" spans="15:16" x14ac:dyDescent="0.25">
      <c r="O2662" s="193">
        <v>2617</v>
      </c>
      <c r="P2662" s="229">
        <v>20</v>
      </c>
    </row>
    <row r="2663" spans="15:16" x14ac:dyDescent="0.25">
      <c r="O2663" s="193">
        <v>2618</v>
      </c>
      <c r="P2663" s="229">
        <v>7</v>
      </c>
    </row>
    <row r="2664" spans="15:16" x14ac:dyDescent="0.25">
      <c r="O2664" s="193">
        <v>2619</v>
      </c>
      <c r="P2664" s="229">
        <v>10</v>
      </c>
    </row>
    <row r="2665" spans="15:16" x14ac:dyDescent="0.25">
      <c r="O2665" s="193">
        <v>2620</v>
      </c>
      <c r="P2665" s="229">
        <v>9</v>
      </c>
    </row>
    <row r="2666" spans="15:16" x14ac:dyDescent="0.25">
      <c r="O2666" s="193">
        <v>2621</v>
      </c>
      <c r="P2666" s="229">
        <v>9</v>
      </c>
    </row>
    <row r="2667" spans="15:16" x14ac:dyDescent="0.25">
      <c r="O2667" s="193">
        <v>2622</v>
      </c>
      <c r="P2667" s="229">
        <v>10</v>
      </c>
    </row>
    <row r="2668" spans="15:16" x14ac:dyDescent="0.25">
      <c r="O2668" s="193">
        <v>2623</v>
      </c>
      <c r="P2668" s="229">
        <v>7</v>
      </c>
    </row>
    <row r="2669" spans="15:16" x14ac:dyDescent="0.25">
      <c r="O2669" s="193">
        <v>2624</v>
      </c>
      <c r="P2669" s="229">
        <v>10</v>
      </c>
    </row>
    <row r="2670" spans="15:16" x14ac:dyDescent="0.25">
      <c r="O2670" s="193">
        <v>2625</v>
      </c>
      <c r="P2670" s="229">
        <v>10</v>
      </c>
    </row>
    <row r="2671" spans="15:16" x14ac:dyDescent="0.25">
      <c r="O2671" s="193">
        <v>2626</v>
      </c>
      <c r="P2671" s="229">
        <v>6</v>
      </c>
    </row>
    <row r="2672" spans="15:16" x14ac:dyDescent="0.25">
      <c r="O2672" s="193">
        <v>2627</v>
      </c>
      <c r="P2672" s="229">
        <v>20</v>
      </c>
    </row>
    <row r="2673" spans="15:16" x14ac:dyDescent="0.25">
      <c r="O2673" s="193">
        <v>2628</v>
      </c>
      <c r="P2673" s="229">
        <v>8</v>
      </c>
    </row>
    <row r="2674" spans="15:16" x14ac:dyDescent="0.25">
      <c r="O2674" s="193">
        <v>2629</v>
      </c>
      <c r="P2674" s="229">
        <v>10</v>
      </c>
    </row>
    <row r="2675" spans="15:16" x14ac:dyDescent="0.25">
      <c r="O2675" s="193">
        <v>2630</v>
      </c>
      <c r="P2675" s="229">
        <v>11</v>
      </c>
    </row>
    <row r="2676" spans="15:16" x14ac:dyDescent="0.25">
      <c r="O2676" s="193">
        <v>2631</v>
      </c>
      <c r="P2676" s="229">
        <v>6</v>
      </c>
    </row>
    <row r="2677" spans="15:16" x14ac:dyDescent="0.25">
      <c r="O2677" s="193">
        <v>2632</v>
      </c>
      <c r="P2677" s="229">
        <v>7</v>
      </c>
    </row>
    <row r="2678" spans="15:16" x14ac:dyDescent="0.25">
      <c r="O2678" s="193">
        <v>2633</v>
      </c>
      <c r="P2678" s="229">
        <v>9</v>
      </c>
    </row>
    <row r="2679" spans="15:16" x14ac:dyDescent="0.25">
      <c r="O2679" s="193">
        <v>2634</v>
      </c>
      <c r="P2679" s="229">
        <v>8</v>
      </c>
    </row>
    <row r="2680" spans="15:16" x14ac:dyDescent="0.25">
      <c r="O2680" s="193">
        <v>2635</v>
      </c>
      <c r="P2680" s="229">
        <v>10</v>
      </c>
    </row>
    <row r="2681" spans="15:16" x14ac:dyDescent="0.25">
      <c r="O2681" s="193">
        <v>2636</v>
      </c>
      <c r="P2681" s="229">
        <v>7</v>
      </c>
    </row>
    <row r="2682" spans="15:16" x14ac:dyDescent="0.25">
      <c r="O2682" s="193">
        <v>2637</v>
      </c>
      <c r="P2682" s="229">
        <v>9</v>
      </c>
    </row>
    <row r="2683" spans="15:16" x14ac:dyDescent="0.25">
      <c r="O2683" s="193">
        <v>2638</v>
      </c>
      <c r="P2683" s="229">
        <v>14</v>
      </c>
    </row>
    <row r="2684" spans="15:16" x14ac:dyDescent="0.25">
      <c r="O2684" s="193">
        <v>2639</v>
      </c>
      <c r="P2684" s="229">
        <v>10</v>
      </c>
    </row>
    <row r="2685" spans="15:16" x14ac:dyDescent="0.25">
      <c r="O2685" s="193">
        <v>2640</v>
      </c>
      <c r="P2685" s="229">
        <v>8</v>
      </c>
    </row>
    <row r="2686" spans="15:16" x14ac:dyDescent="0.25">
      <c r="O2686" s="193">
        <v>2641</v>
      </c>
      <c r="P2686" s="229">
        <v>14</v>
      </c>
    </row>
    <row r="2687" spans="15:16" x14ac:dyDescent="0.25">
      <c r="O2687" s="193">
        <v>2642</v>
      </c>
      <c r="P2687" s="229">
        <v>8</v>
      </c>
    </row>
    <row r="2688" spans="15:16" x14ac:dyDescent="0.25">
      <c r="O2688" s="193">
        <v>2643</v>
      </c>
      <c r="P2688" s="229">
        <v>12</v>
      </c>
    </row>
    <row r="2689" spans="15:16" x14ac:dyDescent="0.25">
      <c r="O2689" s="193">
        <v>2644</v>
      </c>
      <c r="P2689" s="229">
        <v>11</v>
      </c>
    </row>
    <row r="2690" spans="15:16" x14ac:dyDescent="0.25">
      <c r="O2690" s="193">
        <v>2645</v>
      </c>
      <c r="P2690" s="229">
        <v>13</v>
      </c>
    </row>
    <row r="2691" spans="15:16" x14ac:dyDescent="0.25">
      <c r="O2691" s="193">
        <v>2646</v>
      </c>
      <c r="P2691" s="229">
        <v>15</v>
      </c>
    </row>
    <row r="2692" spans="15:16" x14ac:dyDescent="0.25">
      <c r="O2692" s="193">
        <v>2647</v>
      </c>
      <c r="P2692" s="229">
        <v>9</v>
      </c>
    </row>
    <row r="2693" spans="15:16" x14ac:dyDescent="0.25">
      <c r="O2693" s="193">
        <v>2648</v>
      </c>
      <c r="P2693" s="229">
        <v>6</v>
      </c>
    </row>
    <row r="2694" spans="15:16" x14ac:dyDescent="0.25">
      <c r="O2694" s="193">
        <v>2649</v>
      </c>
      <c r="P2694" s="229">
        <v>9</v>
      </c>
    </row>
    <row r="2695" spans="15:16" x14ac:dyDescent="0.25">
      <c r="O2695" s="193">
        <v>2650</v>
      </c>
      <c r="P2695" s="229">
        <v>6</v>
      </c>
    </row>
    <row r="2696" spans="15:16" x14ac:dyDescent="0.25">
      <c r="O2696" s="193">
        <v>2651</v>
      </c>
      <c r="P2696" s="229">
        <v>8</v>
      </c>
    </row>
    <row r="2697" spans="15:16" x14ac:dyDescent="0.25">
      <c r="O2697" s="193">
        <v>2652</v>
      </c>
      <c r="P2697" s="229">
        <v>7</v>
      </c>
    </row>
    <row r="2698" spans="15:16" x14ac:dyDescent="0.25">
      <c r="O2698" s="193">
        <v>2653</v>
      </c>
      <c r="P2698" s="229">
        <v>9</v>
      </c>
    </row>
    <row r="2699" spans="15:16" x14ac:dyDescent="0.25">
      <c r="O2699" s="193">
        <v>2654</v>
      </c>
      <c r="P2699" s="229">
        <v>6</v>
      </c>
    </row>
    <row r="2700" spans="15:16" x14ac:dyDescent="0.25">
      <c r="O2700" s="193">
        <v>2655</v>
      </c>
      <c r="P2700" s="229">
        <v>12</v>
      </c>
    </row>
    <row r="2701" spans="15:16" x14ac:dyDescent="0.25">
      <c r="O2701" s="193">
        <v>2656</v>
      </c>
      <c r="P2701" s="229">
        <v>8</v>
      </c>
    </row>
    <row r="2702" spans="15:16" x14ac:dyDescent="0.25">
      <c r="O2702" s="193">
        <v>2657</v>
      </c>
      <c r="P2702" s="229">
        <v>12</v>
      </c>
    </row>
    <row r="2703" spans="15:16" x14ac:dyDescent="0.25">
      <c r="O2703" s="193">
        <v>2658</v>
      </c>
      <c r="P2703" s="229">
        <v>6</v>
      </c>
    </row>
    <row r="2704" spans="15:16" x14ac:dyDescent="0.25">
      <c r="O2704" s="193">
        <v>2659</v>
      </c>
      <c r="P2704" s="229">
        <v>14</v>
      </c>
    </row>
    <row r="2705" spans="15:16" x14ac:dyDescent="0.25">
      <c r="O2705" s="193">
        <v>2660</v>
      </c>
      <c r="P2705" s="229">
        <v>4</v>
      </c>
    </row>
    <row r="2706" spans="15:16" x14ac:dyDescent="0.25">
      <c r="O2706" s="193">
        <v>2661</v>
      </c>
      <c r="P2706" s="229">
        <v>10</v>
      </c>
    </row>
    <row r="2707" spans="15:16" x14ac:dyDescent="0.25">
      <c r="O2707" s="193">
        <v>2662</v>
      </c>
      <c r="P2707" s="229">
        <v>6</v>
      </c>
    </row>
    <row r="2708" spans="15:16" x14ac:dyDescent="0.25">
      <c r="O2708" s="193">
        <v>2663</v>
      </c>
      <c r="P2708" s="229">
        <v>6</v>
      </c>
    </row>
    <row r="2709" spans="15:16" x14ac:dyDescent="0.25">
      <c r="O2709" s="193">
        <v>2664</v>
      </c>
      <c r="P2709" s="229">
        <v>3</v>
      </c>
    </row>
    <row r="2710" spans="15:16" x14ac:dyDescent="0.25">
      <c r="O2710" s="193">
        <v>2665</v>
      </c>
      <c r="P2710" s="229">
        <v>10</v>
      </c>
    </row>
    <row r="2711" spans="15:16" x14ac:dyDescent="0.25">
      <c r="O2711" s="193">
        <v>2666</v>
      </c>
      <c r="P2711" s="229">
        <v>10</v>
      </c>
    </row>
    <row r="2712" spans="15:16" x14ac:dyDescent="0.25">
      <c r="O2712" s="193">
        <v>2667</v>
      </c>
      <c r="P2712" s="229">
        <v>7</v>
      </c>
    </row>
    <row r="2713" spans="15:16" x14ac:dyDescent="0.25">
      <c r="O2713" s="193">
        <v>2668</v>
      </c>
      <c r="P2713" s="229">
        <v>5</v>
      </c>
    </row>
    <row r="2714" spans="15:16" x14ac:dyDescent="0.25">
      <c r="O2714" s="193">
        <v>2669</v>
      </c>
      <c r="P2714" s="229">
        <v>6</v>
      </c>
    </row>
    <row r="2715" spans="15:16" x14ac:dyDescent="0.25">
      <c r="O2715" s="193">
        <v>2670</v>
      </c>
      <c r="P2715" s="229">
        <v>5</v>
      </c>
    </row>
    <row r="2716" spans="15:16" x14ac:dyDescent="0.25">
      <c r="O2716" s="193">
        <v>2671</v>
      </c>
      <c r="P2716" s="229">
        <v>9</v>
      </c>
    </row>
    <row r="2717" spans="15:16" x14ac:dyDescent="0.25">
      <c r="O2717" s="193">
        <v>2672</v>
      </c>
      <c r="P2717" s="229">
        <v>10</v>
      </c>
    </row>
    <row r="2718" spans="15:16" x14ac:dyDescent="0.25">
      <c r="O2718" s="193">
        <v>2673</v>
      </c>
      <c r="P2718" s="229">
        <v>9</v>
      </c>
    </row>
    <row r="2719" spans="15:16" x14ac:dyDescent="0.25">
      <c r="O2719" s="193">
        <v>2674</v>
      </c>
      <c r="P2719" s="229">
        <v>12</v>
      </c>
    </row>
    <row r="2720" spans="15:16" x14ac:dyDescent="0.25">
      <c r="O2720" s="193">
        <v>2675</v>
      </c>
      <c r="P2720" s="229">
        <v>11</v>
      </c>
    </row>
    <row r="2721" spans="15:16" x14ac:dyDescent="0.25">
      <c r="O2721" s="193">
        <v>2676</v>
      </c>
      <c r="P2721" s="229">
        <v>7</v>
      </c>
    </row>
    <row r="2722" spans="15:16" x14ac:dyDescent="0.25">
      <c r="O2722" s="193">
        <v>2677</v>
      </c>
      <c r="P2722" s="229">
        <v>8</v>
      </c>
    </row>
    <row r="2723" spans="15:16" x14ac:dyDescent="0.25">
      <c r="O2723" s="193">
        <v>2678</v>
      </c>
      <c r="P2723" s="229">
        <v>11</v>
      </c>
    </row>
    <row r="2724" spans="15:16" x14ac:dyDescent="0.25">
      <c r="O2724" s="193">
        <v>2679</v>
      </c>
      <c r="P2724" s="229">
        <v>11</v>
      </c>
    </row>
    <row r="2725" spans="15:16" x14ac:dyDescent="0.25">
      <c r="O2725" s="193">
        <v>2680</v>
      </c>
      <c r="P2725" s="229">
        <v>8</v>
      </c>
    </row>
    <row r="2726" spans="15:16" x14ac:dyDescent="0.25">
      <c r="O2726" s="193">
        <v>2681</v>
      </c>
      <c r="P2726" s="229">
        <v>8</v>
      </c>
    </row>
    <row r="2727" spans="15:16" x14ac:dyDescent="0.25">
      <c r="O2727" s="193">
        <v>2682</v>
      </c>
      <c r="P2727" s="229">
        <v>4</v>
      </c>
    </row>
    <row r="2728" spans="15:16" x14ac:dyDescent="0.25">
      <c r="O2728" s="193">
        <v>2683</v>
      </c>
      <c r="P2728" s="229">
        <v>12</v>
      </c>
    </row>
    <row r="2729" spans="15:16" x14ac:dyDescent="0.25">
      <c r="O2729" s="193">
        <v>2684</v>
      </c>
      <c r="P2729" s="229">
        <v>5</v>
      </c>
    </row>
    <row r="2730" spans="15:16" x14ac:dyDescent="0.25">
      <c r="O2730" s="193">
        <v>2685</v>
      </c>
      <c r="P2730" s="229">
        <v>3</v>
      </c>
    </row>
    <row r="2731" spans="15:16" x14ac:dyDescent="0.25">
      <c r="O2731" s="193">
        <v>2686</v>
      </c>
      <c r="P2731" s="229">
        <v>9</v>
      </c>
    </row>
    <row r="2732" spans="15:16" x14ac:dyDescent="0.25">
      <c r="O2732" s="193">
        <v>2687</v>
      </c>
      <c r="P2732" s="229">
        <v>10</v>
      </c>
    </row>
    <row r="2733" spans="15:16" x14ac:dyDescent="0.25">
      <c r="O2733" s="193">
        <v>2688</v>
      </c>
      <c r="P2733" s="229">
        <v>10</v>
      </c>
    </row>
    <row r="2734" spans="15:16" x14ac:dyDescent="0.25">
      <c r="O2734" s="193">
        <v>2689</v>
      </c>
      <c r="P2734" s="229">
        <v>5</v>
      </c>
    </row>
    <row r="2735" spans="15:16" x14ac:dyDescent="0.25">
      <c r="O2735" s="193">
        <v>2690</v>
      </c>
      <c r="P2735" s="229">
        <v>11</v>
      </c>
    </row>
    <row r="2736" spans="15:16" x14ac:dyDescent="0.25">
      <c r="O2736" s="193">
        <v>2691</v>
      </c>
      <c r="P2736" s="229">
        <v>9</v>
      </c>
    </row>
    <row r="2737" spans="15:16" x14ac:dyDescent="0.25">
      <c r="O2737" s="193">
        <v>2692</v>
      </c>
      <c r="P2737" s="229">
        <v>6</v>
      </c>
    </row>
    <row r="2738" spans="15:16" x14ac:dyDescent="0.25">
      <c r="O2738" s="193">
        <v>2693</v>
      </c>
      <c r="P2738" s="229">
        <v>8</v>
      </c>
    </row>
    <row r="2739" spans="15:16" x14ac:dyDescent="0.25">
      <c r="O2739" s="193">
        <v>2694</v>
      </c>
      <c r="P2739" s="229">
        <v>6</v>
      </c>
    </row>
    <row r="2740" spans="15:16" x14ac:dyDescent="0.25">
      <c r="O2740" s="193">
        <v>2695</v>
      </c>
      <c r="P2740" s="229">
        <v>7</v>
      </c>
    </row>
    <row r="2741" spans="15:16" x14ac:dyDescent="0.25">
      <c r="O2741" s="193">
        <v>2696</v>
      </c>
      <c r="P2741" s="229">
        <v>10</v>
      </c>
    </row>
    <row r="2742" spans="15:16" x14ac:dyDescent="0.25">
      <c r="O2742" s="193">
        <v>2697</v>
      </c>
      <c r="P2742" s="229">
        <v>11</v>
      </c>
    </row>
    <row r="2743" spans="15:16" x14ac:dyDescent="0.25">
      <c r="O2743" s="193">
        <v>2698</v>
      </c>
      <c r="P2743" s="229">
        <v>5</v>
      </c>
    </row>
    <row r="2744" spans="15:16" x14ac:dyDescent="0.25">
      <c r="O2744" s="193">
        <v>2699</v>
      </c>
      <c r="P2744" s="229">
        <v>9</v>
      </c>
    </row>
    <row r="2745" spans="15:16" x14ac:dyDescent="0.25">
      <c r="O2745" s="193">
        <v>2700</v>
      </c>
      <c r="P2745" s="229">
        <v>27</v>
      </c>
    </row>
    <row r="2746" spans="15:16" x14ac:dyDescent="0.25">
      <c r="O2746" s="193">
        <v>2701</v>
      </c>
      <c r="P2746" s="229">
        <v>11</v>
      </c>
    </row>
    <row r="2747" spans="15:16" x14ac:dyDescent="0.25">
      <c r="O2747" s="193">
        <v>2702</v>
      </c>
      <c r="P2747" s="229">
        <v>9</v>
      </c>
    </row>
    <row r="2748" spans="15:16" x14ac:dyDescent="0.25">
      <c r="O2748" s="193">
        <v>2703</v>
      </c>
      <c r="P2748" s="229">
        <v>9</v>
      </c>
    </row>
    <row r="2749" spans="15:16" x14ac:dyDescent="0.25">
      <c r="O2749" s="193">
        <v>2704</v>
      </c>
      <c r="P2749" s="229">
        <v>3</v>
      </c>
    </row>
    <row r="2750" spans="15:16" x14ac:dyDescent="0.25">
      <c r="O2750" s="193">
        <v>2705</v>
      </c>
      <c r="P2750" s="229">
        <v>7</v>
      </c>
    </row>
    <row r="2751" spans="15:16" x14ac:dyDescent="0.25">
      <c r="O2751" s="193">
        <v>2706</v>
      </c>
      <c r="P2751" s="229">
        <v>5</v>
      </c>
    </row>
    <row r="2752" spans="15:16" x14ac:dyDescent="0.25">
      <c r="O2752" s="193">
        <v>2707</v>
      </c>
      <c r="P2752" s="229">
        <v>10</v>
      </c>
    </row>
    <row r="2753" spans="15:16" x14ac:dyDescent="0.25">
      <c r="O2753" s="193">
        <v>2708</v>
      </c>
      <c r="P2753" s="229">
        <v>10</v>
      </c>
    </row>
    <row r="2754" spans="15:16" x14ac:dyDescent="0.25">
      <c r="O2754" s="193">
        <v>2709</v>
      </c>
      <c r="P2754" s="229">
        <v>10</v>
      </c>
    </row>
    <row r="2755" spans="15:16" x14ac:dyDescent="0.25">
      <c r="O2755" s="193">
        <v>2710</v>
      </c>
      <c r="P2755" s="229">
        <v>3</v>
      </c>
    </row>
    <row r="2756" spans="15:16" x14ac:dyDescent="0.25">
      <c r="O2756" s="193">
        <v>2711</v>
      </c>
      <c r="P2756" s="229">
        <v>10</v>
      </c>
    </row>
    <row r="2757" spans="15:16" x14ac:dyDescent="0.25">
      <c r="O2757" s="193">
        <v>2712</v>
      </c>
      <c r="P2757" s="229">
        <v>2</v>
      </c>
    </row>
    <row r="2758" spans="15:16" x14ac:dyDescent="0.25">
      <c r="O2758" s="193">
        <v>2713</v>
      </c>
      <c r="P2758" s="229">
        <v>12</v>
      </c>
    </row>
    <row r="2759" spans="15:16" x14ac:dyDescent="0.25">
      <c r="O2759" s="193">
        <v>2714</v>
      </c>
      <c r="P2759" s="229">
        <v>3</v>
      </c>
    </row>
    <row r="2760" spans="15:16" x14ac:dyDescent="0.25">
      <c r="O2760" s="193">
        <v>2715</v>
      </c>
      <c r="P2760" s="229">
        <v>7</v>
      </c>
    </row>
    <row r="2761" spans="15:16" x14ac:dyDescent="0.25">
      <c r="O2761" s="193">
        <v>2716</v>
      </c>
      <c r="P2761" s="229">
        <v>3</v>
      </c>
    </row>
    <row r="2762" spans="15:16" x14ac:dyDescent="0.25">
      <c r="O2762" s="193">
        <v>2717</v>
      </c>
      <c r="P2762" s="229">
        <v>11</v>
      </c>
    </row>
    <row r="2763" spans="15:16" x14ac:dyDescent="0.25">
      <c r="O2763" s="193">
        <v>2718</v>
      </c>
      <c r="P2763" s="229">
        <v>5</v>
      </c>
    </row>
    <row r="2764" spans="15:16" x14ac:dyDescent="0.25">
      <c r="O2764" s="193">
        <v>2719</v>
      </c>
      <c r="P2764" s="229">
        <v>9</v>
      </c>
    </row>
    <row r="2765" spans="15:16" x14ac:dyDescent="0.25">
      <c r="O2765" s="193">
        <v>2720</v>
      </c>
      <c r="P2765" s="229">
        <v>6</v>
      </c>
    </row>
    <row r="2766" spans="15:16" x14ac:dyDescent="0.25">
      <c r="O2766" s="193">
        <v>2721</v>
      </c>
      <c r="P2766" s="229">
        <v>7</v>
      </c>
    </row>
    <row r="2767" spans="15:16" x14ac:dyDescent="0.25">
      <c r="O2767" s="193">
        <v>2722</v>
      </c>
      <c r="P2767" s="229">
        <v>8</v>
      </c>
    </row>
    <row r="2768" spans="15:16" x14ac:dyDescent="0.25">
      <c r="O2768" s="193">
        <v>2723</v>
      </c>
      <c r="P2768" s="229">
        <v>11</v>
      </c>
    </row>
    <row r="2769" spans="15:16" x14ac:dyDescent="0.25">
      <c r="O2769" s="193">
        <v>2724</v>
      </c>
      <c r="P2769" s="229">
        <v>10</v>
      </c>
    </row>
    <row r="2770" spans="15:16" x14ac:dyDescent="0.25">
      <c r="O2770" s="193">
        <v>2725</v>
      </c>
      <c r="P2770" s="229">
        <v>15</v>
      </c>
    </row>
    <row r="2771" spans="15:16" x14ac:dyDescent="0.25">
      <c r="O2771" s="193">
        <v>2726</v>
      </c>
      <c r="P2771" s="229">
        <v>5</v>
      </c>
    </row>
    <row r="2772" spans="15:16" x14ac:dyDescent="0.25">
      <c r="O2772" s="193">
        <v>2727</v>
      </c>
      <c r="P2772" s="229">
        <v>10</v>
      </c>
    </row>
    <row r="2773" spans="15:16" x14ac:dyDescent="0.25">
      <c r="O2773" s="193">
        <v>2728</v>
      </c>
      <c r="P2773" s="229">
        <v>4</v>
      </c>
    </row>
    <row r="2774" spans="15:16" x14ac:dyDescent="0.25">
      <c r="O2774" s="193">
        <v>2729</v>
      </c>
      <c r="P2774" s="229">
        <v>11</v>
      </c>
    </row>
    <row r="2775" spans="15:16" x14ac:dyDescent="0.25">
      <c r="O2775" s="193">
        <v>2730</v>
      </c>
      <c r="P2775" s="229">
        <v>5</v>
      </c>
    </row>
    <row r="2776" spans="15:16" x14ac:dyDescent="0.25">
      <c r="O2776" s="193">
        <v>2731</v>
      </c>
      <c r="P2776" s="229">
        <v>5</v>
      </c>
    </row>
    <row r="2777" spans="15:16" x14ac:dyDescent="0.25">
      <c r="O2777" s="193">
        <v>2732</v>
      </c>
      <c r="P2777" s="229">
        <v>10</v>
      </c>
    </row>
    <row r="2778" spans="15:16" x14ac:dyDescent="0.25">
      <c r="O2778" s="193">
        <v>2733</v>
      </c>
      <c r="P2778" s="229">
        <v>7</v>
      </c>
    </row>
    <row r="2779" spans="15:16" x14ac:dyDescent="0.25">
      <c r="O2779" s="193">
        <v>2734</v>
      </c>
      <c r="P2779" s="229">
        <v>10</v>
      </c>
    </row>
    <row r="2780" spans="15:16" x14ac:dyDescent="0.25">
      <c r="O2780" s="193">
        <v>2735</v>
      </c>
      <c r="P2780" s="229">
        <v>3</v>
      </c>
    </row>
    <row r="2781" spans="15:16" x14ac:dyDescent="0.25">
      <c r="O2781" s="193">
        <v>2736</v>
      </c>
      <c r="P2781" s="229">
        <v>2</v>
      </c>
    </row>
    <row r="2782" spans="15:16" x14ac:dyDescent="0.25">
      <c r="O2782" s="193">
        <v>2737</v>
      </c>
      <c r="P2782" s="229">
        <v>9</v>
      </c>
    </row>
    <row r="2783" spans="15:16" x14ac:dyDescent="0.25">
      <c r="O2783" s="193">
        <v>2738</v>
      </c>
      <c r="P2783" s="229">
        <v>9</v>
      </c>
    </row>
    <row r="2784" spans="15:16" x14ac:dyDescent="0.25">
      <c r="O2784" s="193">
        <v>2739</v>
      </c>
      <c r="P2784" s="229">
        <v>16</v>
      </c>
    </row>
    <row r="2785" spans="15:16" x14ac:dyDescent="0.25">
      <c r="O2785" s="193">
        <v>2740</v>
      </c>
      <c r="P2785" s="229">
        <v>6</v>
      </c>
    </row>
    <row r="2786" spans="15:16" x14ac:dyDescent="0.25">
      <c r="O2786" s="193">
        <v>2741</v>
      </c>
      <c r="P2786" s="229">
        <v>10</v>
      </c>
    </row>
    <row r="2787" spans="15:16" x14ac:dyDescent="0.25">
      <c r="O2787" s="193">
        <v>2742</v>
      </c>
      <c r="P2787" s="229">
        <v>2</v>
      </c>
    </row>
    <row r="2788" spans="15:16" x14ac:dyDescent="0.25">
      <c r="O2788" s="193">
        <v>2743</v>
      </c>
      <c r="P2788" s="229">
        <v>10</v>
      </c>
    </row>
    <row r="2789" spans="15:16" x14ac:dyDescent="0.25">
      <c r="O2789" s="193">
        <v>2744</v>
      </c>
      <c r="P2789" s="229">
        <v>4</v>
      </c>
    </row>
    <row r="2790" spans="15:16" x14ac:dyDescent="0.25">
      <c r="O2790" s="193">
        <v>2745</v>
      </c>
      <c r="P2790" s="229">
        <v>10</v>
      </c>
    </row>
    <row r="2791" spans="15:16" x14ac:dyDescent="0.25">
      <c r="O2791" s="193">
        <v>2746</v>
      </c>
      <c r="P2791" s="229">
        <v>7</v>
      </c>
    </row>
    <row r="2792" spans="15:16" x14ac:dyDescent="0.25">
      <c r="O2792" s="193">
        <v>2747</v>
      </c>
      <c r="P2792" s="229">
        <v>6</v>
      </c>
    </row>
    <row r="2793" spans="15:16" x14ac:dyDescent="0.25">
      <c r="O2793" s="193">
        <v>2748</v>
      </c>
      <c r="P2793" s="229">
        <v>7</v>
      </c>
    </row>
    <row r="2794" spans="15:16" x14ac:dyDescent="0.25">
      <c r="O2794" s="193">
        <v>2749</v>
      </c>
      <c r="P2794" s="229">
        <v>9</v>
      </c>
    </row>
    <row r="2795" spans="15:16" x14ac:dyDescent="0.25">
      <c r="O2795" s="193">
        <v>2750</v>
      </c>
      <c r="P2795" s="229">
        <v>10</v>
      </c>
    </row>
    <row r="2796" spans="15:16" x14ac:dyDescent="0.25">
      <c r="O2796" s="193">
        <v>2751</v>
      </c>
      <c r="P2796" s="229">
        <v>11</v>
      </c>
    </row>
    <row r="2797" spans="15:16" x14ac:dyDescent="0.25">
      <c r="O2797" s="193">
        <v>2752</v>
      </c>
      <c r="P2797" s="229">
        <v>6</v>
      </c>
    </row>
    <row r="2798" spans="15:16" x14ac:dyDescent="0.25">
      <c r="O2798" s="193">
        <v>2753</v>
      </c>
      <c r="P2798" s="229">
        <v>18</v>
      </c>
    </row>
    <row r="2799" spans="15:16" x14ac:dyDescent="0.25">
      <c r="O2799" s="193">
        <v>2754</v>
      </c>
      <c r="P2799" s="229">
        <v>8</v>
      </c>
    </row>
    <row r="2800" spans="15:16" x14ac:dyDescent="0.25">
      <c r="O2800" s="193">
        <v>2755</v>
      </c>
      <c r="P2800" s="229">
        <v>8</v>
      </c>
    </row>
    <row r="2801" spans="15:16" x14ac:dyDescent="0.25">
      <c r="O2801" s="193">
        <v>2756</v>
      </c>
      <c r="P2801" s="229">
        <v>5</v>
      </c>
    </row>
    <row r="2802" spans="15:16" x14ac:dyDescent="0.25">
      <c r="O2802" s="193">
        <v>2757</v>
      </c>
      <c r="P2802" s="229">
        <v>10</v>
      </c>
    </row>
    <row r="2803" spans="15:16" x14ac:dyDescent="0.25">
      <c r="O2803" s="193">
        <v>2758</v>
      </c>
      <c r="P2803" s="229">
        <v>8</v>
      </c>
    </row>
    <row r="2804" spans="15:16" x14ac:dyDescent="0.25">
      <c r="O2804" s="193">
        <v>2759</v>
      </c>
      <c r="P2804" s="229">
        <v>6</v>
      </c>
    </row>
    <row r="2805" spans="15:16" x14ac:dyDescent="0.25">
      <c r="O2805" s="193">
        <v>2760</v>
      </c>
      <c r="P2805" s="229">
        <v>7</v>
      </c>
    </row>
    <row r="2806" spans="15:16" x14ac:dyDescent="0.25">
      <c r="O2806" s="193">
        <v>2761</v>
      </c>
      <c r="P2806" s="229">
        <v>11</v>
      </c>
    </row>
    <row r="2807" spans="15:16" x14ac:dyDescent="0.25">
      <c r="O2807" s="193">
        <v>2762</v>
      </c>
      <c r="P2807" s="229">
        <v>9</v>
      </c>
    </row>
    <row r="2808" spans="15:16" x14ac:dyDescent="0.25">
      <c r="O2808" s="193">
        <v>2763</v>
      </c>
      <c r="P2808" s="229">
        <v>12</v>
      </c>
    </row>
    <row r="2809" spans="15:16" x14ac:dyDescent="0.25">
      <c r="O2809" s="193">
        <v>2764</v>
      </c>
      <c r="P2809" s="229">
        <v>10</v>
      </c>
    </row>
    <row r="2810" spans="15:16" x14ac:dyDescent="0.25">
      <c r="O2810" s="193">
        <v>2765</v>
      </c>
      <c r="P2810" s="229">
        <v>6</v>
      </c>
    </row>
    <row r="2811" spans="15:16" x14ac:dyDescent="0.25">
      <c r="O2811" s="193">
        <v>2766</v>
      </c>
      <c r="P2811" s="229">
        <v>7</v>
      </c>
    </row>
    <row r="2812" spans="15:16" x14ac:dyDescent="0.25">
      <c r="O2812" s="193">
        <v>2767</v>
      </c>
      <c r="P2812" s="229">
        <v>4</v>
      </c>
    </row>
    <row r="2813" spans="15:16" x14ac:dyDescent="0.25">
      <c r="O2813" s="193">
        <v>2768</v>
      </c>
      <c r="P2813" s="229">
        <v>3</v>
      </c>
    </row>
    <row r="2814" spans="15:16" x14ac:dyDescent="0.25">
      <c r="O2814" s="193">
        <v>2769</v>
      </c>
      <c r="P2814" s="229">
        <v>7</v>
      </c>
    </row>
    <row r="2815" spans="15:16" x14ac:dyDescent="0.25">
      <c r="O2815" s="193">
        <v>2770</v>
      </c>
      <c r="P2815" s="229">
        <v>6</v>
      </c>
    </row>
    <row r="2816" spans="15:16" x14ac:dyDescent="0.25">
      <c r="O2816" s="193">
        <v>2771</v>
      </c>
      <c r="P2816" s="229">
        <v>11</v>
      </c>
    </row>
    <row r="2817" spans="15:16" x14ac:dyDescent="0.25">
      <c r="O2817" s="193">
        <v>2772</v>
      </c>
      <c r="P2817" s="229">
        <v>2</v>
      </c>
    </row>
    <row r="2818" spans="15:16" x14ac:dyDescent="0.25">
      <c r="O2818" s="193">
        <v>2773</v>
      </c>
      <c r="P2818" s="229">
        <v>13</v>
      </c>
    </row>
    <row r="2819" spans="15:16" x14ac:dyDescent="0.25">
      <c r="O2819" s="193">
        <v>2774</v>
      </c>
      <c r="P2819" s="229">
        <v>4</v>
      </c>
    </row>
    <row r="2820" spans="15:16" x14ac:dyDescent="0.25">
      <c r="O2820" s="193">
        <v>2775</v>
      </c>
      <c r="P2820" s="229">
        <v>4</v>
      </c>
    </row>
    <row r="2821" spans="15:16" x14ac:dyDescent="0.25">
      <c r="O2821" s="193">
        <v>2776</v>
      </c>
      <c r="P2821" s="229">
        <v>5</v>
      </c>
    </row>
    <row r="2822" spans="15:16" x14ac:dyDescent="0.25">
      <c r="O2822" s="193">
        <v>2777</v>
      </c>
      <c r="P2822" s="229">
        <v>10</v>
      </c>
    </row>
    <row r="2823" spans="15:16" x14ac:dyDescent="0.25">
      <c r="O2823" s="193">
        <v>2778</v>
      </c>
      <c r="P2823" s="229">
        <v>5</v>
      </c>
    </row>
    <row r="2824" spans="15:16" x14ac:dyDescent="0.25">
      <c r="O2824" s="193">
        <v>2779</v>
      </c>
      <c r="P2824" s="229">
        <v>9</v>
      </c>
    </row>
    <row r="2825" spans="15:16" x14ac:dyDescent="0.25">
      <c r="O2825" s="193">
        <v>2780</v>
      </c>
      <c r="P2825" s="229">
        <v>8</v>
      </c>
    </row>
    <row r="2826" spans="15:16" x14ac:dyDescent="0.25">
      <c r="O2826" s="193">
        <v>2781</v>
      </c>
      <c r="P2826" s="229">
        <v>3</v>
      </c>
    </row>
    <row r="2827" spans="15:16" x14ac:dyDescent="0.25">
      <c r="O2827" s="193">
        <v>2782</v>
      </c>
      <c r="P2827" s="229">
        <v>8</v>
      </c>
    </row>
    <row r="2828" spans="15:16" x14ac:dyDescent="0.25">
      <c r="O2828" s="193">
        <v>2783</v>
      </c>
      <c r="P2828" s="229">
        <v>6</v>
      </c>
    </row>
    <row r="2829" spans="15:16" x14ac:dyDescent="0.25">
      <c r="O2829" s="193">
        <v>2784</v>
      </c>
      <c r="P2829" s="229">
        <v>5</v>
      </c>
    </row>
    <row r="2830" spans="15:16" x14ac:dyDescent="0.25">
      <c r="O2830" s="193">
        <v>2785</v>
      </c>
      <c r="P2830" s="229">
        <v>4</v>
      </c>
    </row>
    <row r="2831" spans="15:16" x14ac:dyDescent="0.25">
      <c r="O2831" s="193">
        <v>2786</v>
      </c>
      <c r="P2831" s="229">
        <v>1</v>
      </c>
    </row>
    <row r="2832" spans="15:16" x14ac:dyDescent="0.25">
      <c r="O2832" s="193">
        <v>2787</v>
      </c>
      <c r="P2832" s="229">
        <v>7</v>
      </c>
    </row>
    <row r="2833" spans="15:16" x14ac:dyDescent="0.25">
      <c r="O2833" s="193">
        <v>2788</v>
      </c>
      <c r="P2833" s="229">
        <v>4</v>
      </c>
    </row>
    <row r="2834" spans="15:16" x14ac:dyDescent="0.25">
      <c r="O2834" s="193">
        <v>2789</v>
      </c>
      <c r="P2834" s="229">
        <v>5</v>
      </c>
    </row>
    <row r="2835" spans="15:16" x14ac:dyDescent="0.25">
      <c r="O2835" s="193">
        <v>2790</v>
      </c>
      <c r="P2835" s="229">
        <v>2</v>
      </c>
    </row>
    <row r="2836" spans="15:16" x14ac:dyDescent="0.25">
      <c r="O2836" s="193">
        <v>2791</v>
      </c>
      <c r="P2836" s="229">
        <v>5</v>
      </c>
    </row>
    <row r="2837" spans="15:16" x14ac:dyDescent="0.25">
      <c r="O2837" s="193">
        <v>2792</v>
      </c>
      <c r="P2837" s="229">
        <v>7</v>
      </c>
    </row>
    <row r="2838" spans="15:16" x14ac:dyDescent="0.25">
      <c r="O2838" s="193">
        <v>2793</v>
      </c>
      <c r="P2838" s="229">
        <v>7</v>
      </c>
    </row>
    <row r="2839" spans="15:16" x14ac:dyDescent="0.25">
      <c r="O2839" s="193">
        <v>2794</v>
      </c>
      <c r="P2839" s="229">
        <v>5</v>
      </c>
    </row>
    <row r="2840" spans="15:16" x14ac:dyDescent="0.25">
      <c r="O2840" s="193">
        <v>2795</v>
      </c>
      <c r="P2840" s="229">
        <v>6</v>
      </c>
    </row>
    <row r="2841" spans="15:16" x14ac:dyDescent="0.25">
      <c r="O2841" s="193">
        <v>2796</v>
      </c>
      <c r="P2841" s="229">
        <v>3</v>
      </c>
    </row>
    <row r="2842" spans="15:16" x14ac:dyDescent="0.25">
      <c r="O2842" s="193">
        <v>2797</v>
      </c>
      <c r="P2842" s="229">
        <v>6</v>
      </c>
    </row>
    <row r="2843" spans="15:16" x14ac:dyDescent="0.25">
      <c r="O2843" s="193">
        <v>2798</v>
      </c>
      <c r="P2843" s="229">
        <v>2</v>
      </c>
    </row>
    <row r="2844" spans="15:16" x14ac:dyDescent="0.25">
      <c r="O2844" s="193">
        <v>2799</v>
      </c>
      <c r="P2844" s="229">
        <v>10</v>
      </c>
    </row>
    <row r="2845" spans="15:16" x14ac:dyDescent="0.25">
      <c r="O2845" s="193">
        <v>2800</v>
      </c>
      <c r="P2845" s="229">
        <v>4</v>
      </c>
    </row>
    <row r="2846" spans="15:16" x14ac:dyDescent="0.25">
      <c r="O2846" s="193">
        <v>2801</v>
      </c>
      <c r="P2846" s="229">
        <v>5</v>
      </c>
    </row>
    <row r="2847" spans="15:16" x14ac:dyDescent="0.25">
      <c r="O2847" s="193">
        <v>2802</v>
      </c>
      <c r="P2847" s="229">
        <v>5</v>
      </c>
    </row>
    <row r="2848" spans="15:16" x14ac:dyDescent="0.25">
      <c r="O2848" s="193">
        <v>2803</v>
      </c>
      <c r="P2848" s="229">
        <v>2</v>
      </c>
    </row>
    <row r="2849" spans="15:16" x14ac:dyDescent="0.25">
      <c r="O2849" s="193">
        <v>2804</v>
      </c>
      <c r="P2849" s="229">
        <v>3</v>
      </c>
    </row>
    <row r="2850" spans="15:16" x14ac:dyDescent="0.25">
      <c r="O2850" s="193">
        <v>2805</v>
      </c>
      <c r="P2850" s="229">
        <v>3</v>
      </c>
    </row>
    <row r="2851" spans="15:16" x14ac:dyDescent="0.25">
      <c r="O2851" s="193">
        <v>2806</v>
      </c>
      <c r="P2851" s="229">
        <v>4</v>
      </c>
    </row>
    <row r="2852" spans="15:16" x14ac:dyDescent="0.25">
      <c r="O2852" s="193">
        <v>2807</v>
      </c>
      <c r="P2852" s="229">
        <v>6</v>
      </c>
    </row>
    <row r="2853" spans="15:16" x14ac:dyDescent="0.25">
      <c r="O2853" s="193">
        <v>2808</v>
      </c>
      <c r="P2853" s="229">
        <v>4</v>
      </c>
    </row>
    <row r="2854" spans="15:16" x14ac:dyDescent="0.25">
      <c r="O2854" s="193">
        <v>2809</v>
      </c>
      <c r="P2854" s="229">
        <v>8</v>
      </c>
    </row>
    <row r="2855" spans="15:16" x14ac:dyDescent="0.25">
      <c r="O2855" s="193">
        <v>2810</v>
      </c>
      <c r="P2855" s="229">
        <v>5</v>
      </c>
    </row>
    <row r="2856" spans="15:16" x14ac:dyDescent="0.25">
      <c r="O2856" s="193">
        <v>2811</v>
      </c>
      <c r="P2856" s="229">
        <v>4</v>
      </c>
    </row>
    <row r="2857" spans="15:16" x14ac:dyDescent="0.25">
      <c r="O2857" s="193">
        <v>2812</v>
      </c>
      <c r="P2857" s="229">
        <v>4</v>
      </c>
    </row>
    <row r="2858" spans="15:16" x14ac:dyDescent="0.25">
      <c r="O2858" s="193">
        <v>2813</v>
      </c>
      <c r="P2858" s="229">
        <v>7</v>
      </c>
    </row>
    <row r="2859" spans="15:16" x14ac:dyDescent="0.25">
      <c r="O2859" s="193">
        <v>2814</v>
      </c>
      <c r="P2859" s="229">
        <v>6</v>
      </c>
    </row>
    <row r="2860" spans="15:16" x14ac:dyDescent="0.25">
      <c r="O2860" s="193">
        <v>2815</v>
      </c>
      <c r="P2860" s="229">
        <v>10</v>
      </c>
    </row>
    <row r="2861" spans="15:16" x14ac:dyDescent="0.25">
      <c r="O2861" s="193">
        <v>2816</v>
      </c>
      <c r="P2861" s="229">
        <v>4</v>
      </c>
    </row>
    <row r="2862" spans="15:16" x14ac:dyDescent="0.25">
      <c r="O2862" s="193">
        <v>2817</v>
      </c>
      <c r="P2862" s="229">
        <v>9</v>
      </c>
    </row>
    <row r="2863" spans="15:16" x14ac:dyDescent="0.25">
      <c r="O2863" s="193">
        <v>2818</v>
      </c>
      <c r="P2863" s="229">
        <v>5</v>
      </c>
    </row>
    <row r="2864" spans="15:16" x14ac:dyDescent="0.25">
      <c r="O2864" s="193">
        <v>2819</v>
      </c>
      <c r="P2864" s="229">
        <v>4</v>
      </c>
    </row>
    <row r="2865" spans="15:16" x14ac:dyDescent="0.25">
      <c r="O2865" s="193">
        <v>2820</v>
      </c>
      <c r="P2865" s="229">
        <v>5</v>
      </c>
    </row>
    <row r="2866" spans="15:16" x14ac:dyDescent="0.25">
      <c r="O2866" s="193">
        <v>2821</v>
      </c>
      <c r="P2866" s="229">
        <v>7</v>
      </c>
    </row>
    <row r="2867" spans="15:16" x14ac:dyDescent="0.25">
      <c r="O2867" s="193">
        <v>2822</v>
      </c>
      <c r="P2867" s="229">
        <v>7</v>
      </c>
    </row>
    <row r="2868" spans="15:16" x14ac:dyDescent="0.25">
      <c r="O2868" s="193">
        <v>2823</v>
      </c>
      <c r="P2868" s="229">
        <v>4</v>
      </c>
    </row>
    <row r="2869" spans="15:16" x14ac:dyDescent="0.25">
      <c r="O2869" s="193">
        <v>2824</v>
      </c>
      <c r="P2869" s="229">
        <v>9</v>
      </c>
    </row>
    <row r="2870" spans="15:16" x14ac:dyDescent="0.25">
      <c r="O2870" s="193">
        <v>2825</v>
      </c>
      <c r="P2870" s="229">
        <v>4</v>
      </c>
    </row>
    <row r="2871" spans="15:16" x14ac:dyDescent="0.25">
      <c r="O2871" s="193">
        <v>2826</v>
      </c>
      <c r="P2871" s="229">
        <v>6</v>
      </c>
    </row>
    <row r="2872" spans="15:16" x14ac:dyDescent="0.25">
      <c r="O2872" s="193">
        <v>2827</v>
      </c>
      <c r="P2872" s="229">
        <v>4</v>
      </c>
    </row>
    <row r="2873" spans="15:16" x14ac:dyDescent="0.25">
      <c r="O2873" s="193">
        <v>2828</v>
      </c>
      <c r="P2873" s="229">
        <v>4</v>
      </c>
    </row>
    <row r="2874" spans="15:16" x14ac:dyDescent="0.25">
      <c r="O2874" s="193">
        <v>2829</v>
      </c>
      <c r="P2874" s="229">
        <v>4</v>
      </c>
    </row>
    <row r="2875" spans="15:16" x14ac:dyDescent="0.25">
      <c r="O2875" s="193">
        <v>2830</v>
      </c>
      <c r="P2875" s="229">
        <v>4</v>
      </c>
    </row>
    <row r="2876" spans="15:16" x14ac:dyDescent="0.25">
      <c r="O2876" s="193">
        <v>2831</v>
      </c>
      <c r="P2876" s="229">
        <v>5</v>
      </c>
    </row>
    <row r="2877" spans="15:16" x14ac:dyDescent="0.25">
      <c r="O2877" s="193">
        <v>2832</v>
      </c>
      <c r="P2877" s="229">
        <v>8</v>
      </c>
    </row>
    <row r="2878" spans="15:16" x14ac:dyDescent="0.25">
      <c r="O2878" s="193">
        <v>2833</v>
      </c>
      <c r="P2878" s="229">
        <v>8</v>
      </c>
    </row>
    <row r="2879" spans="15:16" x14ac:dyDescent="0.25">
      <c r="O2879" s="193">
        <v>2834</v>
      </c>
      <c r="P2879" s="229">
        <v>5</v>
      </c>
    </row>
    <row r="2880" spans="15:16" x14ac:dyDescent="0.25">
      <c r="O2880" s="193">
        <v>2835</v>
      </c>
      <c r="P2880" s="229">
        <v>7</v>
      </c>
    </row>
    <row r="2881" spans="15:16" x14ac:dyDescent="0.25">
      <c r="O2881" s="193">
        <v>2836</v>
      </c>
      <c r="P2881" s="229">
        <v>3</v>
      </c>
    </row>
    <row r="2882" spans="15:16" x14ac:dyDescent="0.25">
      <c r="O2882" s="193">
        <v>2837</v>
      </c>
      <c r="P2882" s="229">
        <v>3</v>
      </c>
    </row>
    <row r="2883" spans="15:16" x14ac:dyDescent="0.25">
      <c r="O2883" s="193">
        <v>2838</v>
      </c>
      <c r="P2883" s="229">
        <v>1</v>
      </c>
    </row>
    <row r="2884" spans="15:16" x14ac:dyDescent="0.25">
      <c r="O2884" s="193">
        <v>2839</v>
      </c>
      <c r="P2884" s="229">
        <v>6</v>
      </c>
    </row>
    <row r="2885" spans="15:16" x14ac:dyDescent="0.25">
      <c r="O2885" s="193">
        <v>2840</v>
      </c>
      <c r="P2885" s="229">
        <v>6</v>
      </c>
    </row>
    <row r="2886" spans="15:16" x14ac:dyDescent="0.25">
      <c r="O2886" s="193">
        <v>2841</v>
      </c>
      <c r="P2886" s="229">
        <v>5</v>
      </c>
    </row>
    <row r="2887" spans="15:16" x14ac:dyDescent="0.25">
      <c r="O2887" s="193">
        <v>2842</v>
      </c>
      <c r="P2887" s="229">
        <v>1</v>
      </c>
    </row>
    <row r="2888" spans="15:16" x14ac:dyDescent="0.25">
      <c r="O2888" s="193">
        <v>2843</v>
      </c>
      <c r="P2888" s="229">
        <v>5</v>
      </c>
    </row>
    <row r="2889" spans="15:16" x14ac:dyDescent="0.25">
      <c r="O2889" s="193">
        <v>2845</v>
      </c>
      <c r="P2889" s="229">
        <v>9</v>
      </c>
    </row>
    <row r="2890" spans="15:16" x14ac:dyDescent="0.25">
      <c r="O2890" s="193">
        <v>2846</v>
      </c>
      <c r="P2890" s="229">
        <v>5</v>
      </c>
    </row>
    <row r="2891" spans="15:16" x14ac:dyDescent="0.25">
      <c r="O2891" s="193">
        <v>2847</v>
      </c>
      <c r="P2891" s="229">
        <v>9</v>
      </c>
    </row>
    <row r="2892" spans="15:16" x14ac:dyDescent="0.25">
      <c r="O2892" s="193">
        <v>2848</v>
      </c>
      <c r="P2892" s="229">
        <v>5</v>
      </c>
    </row>
    <row r="2893" spans="15:16" x14ac:dyDescent="0.25">
      <c r="O2893" s="193">
        <v>2849</v>
      </c>
      <c r="P2893" s="229">
        <v>4</v>
      </c>
    </row>
    <row r="2894" spans="15:16" x14ac:dyDescent="0.25">
      <c r="O2894" s="193">
        <v>2850</v>
      </c>
      <c r="P2894" s="229">
        <v>4</v>
      </c>
    </row>
    <row r="2895" spans="15:16" x14ac:dyDescent="0.25">
      <c r="O2895" s="193">
        <v>2851</v>
      </c>
      <c r="P2895" s="229">
        <v>4</v>
      </c>
    </row>
    <row r="2896" spans="15:16" x14ac:dyDescent="0.25">
      <c r="O2896" s="193">
        <v>2852</v>
      </c>
      <c r="P2896" s="229">
        <v>3</v>
      </c>
    </row>
    <row r="2897" spans="15:16" x14ac:dyDescent="0.25">
      <c r="O2897" s="193">
        <v>2853</v>
      </c>
      <c r="P2897" s="229">
        <v>5</v>
      </c>
    </row>
    <row r="2898" spans="15:16" x14ac:dyDescent="0.25">
      <c r="O2898" s="193">
        <v>2854</v>
      </c>
      <c r="P2898" s="229">
        <v>2</v>
      </c>
    </row>
    <row r="2899" spans="15:16" x14ac:dyDescent="0.25">
      <c r="O2899" s="193">
        <v>2855</v>
      </c>
      <c r="P2899" s="229">
        <v>5</v>
      </c>
    </row>
    <row r="2900" spans="15:16" x14ac:dyDescent="0.25">
      <c r="O2900" s="193">
        <v>2856</v>
      </c>
      <c r="P2900" s="229">
        <v>8</v>
      </c>
    </row>
    <row r="2901" spans="15:16" x14ac:dyDescent="0.25">
      <c r="O2901" s="193">
        <v>2857</v>
      </c>
      <c r="P2901" s="229">
        <v>2</v>
      </c>
    </row>
    <row r="2902" spans="15:16" x14ac:dyDescent="0.25">
      <c r="O2902" s="193">
        <v>2858</v>
      </c>
      <c r="P2902" s="229">
        <v>6</v>
      </c>
    </row>
    <row r="2903" spans="15:16" x14ac:dyDescent="0.25">
      <c r="O2903" s="193">
        <v>2859</v>
      </c>
      <c r="P2903" s="229">
        <v>6</v>
      </c>
    </row>
    <row r="2904" spans="15:16" x14ac:dyDescent="0.25">
      <c r="O2904" s="193">
        <v>2860</v>
      </c>
      <c r="P2904" s="229">
        <v>1</v>
      </c>
    </row>
    <row r="2905" spans="15:16" x14ac:dyDescent="0.25">
      <c r="O2905" s="193">
        <v>2861</v>
      </c>
      <c r="P2905" s="229">
        <v>7</v>
      </c>
    </row>
    <row r="2906" spans="15:16" x14ac:dyDescent="0.25">
      <c r="O2906" s="193">
        <v>2862</v>
      </c>
      <c r="P2906" s="229">
        <v>7</v>
      </c>
    </row>
    <row r="2907" spans="15:16" x14ac:dyDescent="0.25">
      <c r="O2907" s="193">
        <v>2863</v>
      </c>
      <c r="P2907" s="229">
        <v>9</v>
      </c>
    </row>
    <row r="2908" spans="15:16" x14ac:dyDescent="0.25">
      <c r="O2908" s="193">
        <v>2864</v>
      </c>
      <c r="P2908" s="229">
        <v>4</v>
      </c>
    </row>
    <row r="2909" spans="15:16" x14ac:dyDescent="0.25">
      <c r="O2909" s="193">
        <v>2865</v>
      </c>
      <c r="P2909" s="229">
        <v>7</v>
      </c>
    </row>
    <row r="2910" spans="15:16" x14ac:dyDescent="0.25">
      <c r="O2910" s="193">
        <v>2866</v>
      </c>
      <c r="P2910" s="229">
        <v>9</v>
      </c>
    </row>
    <row r="2911" spans="15:16" x14ac:dyDescent="0.25">
      <c r="O2911" s="193">
        <v>2867</v>
      </c>
      <c r="P2911" s="229">
        <v>3</v>
      </c>
    </row>
    <row r="2912" spans="15:16" x14ac:dyDescent="0.25">
      <c r="O2912" s="193">
        <v>2868</v>
      </c>
      <c r="P2912" s="229">
        <v>8</v>
      </c>
    </row>
    <row r="2913" spans="15:16" x14ac:dyDescent="0.25">
      <c r="O2913" s="193">
        <v>2869</v>
      </c>
      <c r="P2913" s="229">
        <v>11</v>
      </c>
    </row>
    <row r="2914" spans="15:16" x14ac:dyDescent="0.25">
      <c r="O2914" s="193">
        <v>2870</v>
      </c>
      <c r="P2914" s="229">
        <v>5</v>
      </c>
    </row>
    <row r="2915" spans="15:16" x14ac:dyDescent="0.25">
      <c r="O2915" s="193">
        <v>2871</v>
      </c>
      <c r="P2915" s="229">
        <v>6</v>
      </c>
    </row>
    <row r="2916" spans="15:16" x14ac:dyDescent="0.25">
      <c r="O2916" s="193">
        <v>2872</v>
      </c>
      <c r="P2916" s="229">
        <v>7</v>
      </c>
    </row>
    <row r="2917" spans="15:16" x14ac:dyDescent="0.25">
      <c r="O2917" s="193">
        <v>2873</v>
      </c>
      <c r="P2917" s="229">
        <v>7</v>
      </c>
    </row>
    <row r="2918" spans="15:16" x14ac:dyDescent="0.25">
      <c r="O2918" s="193">
        <v>2874</v>
      </c>
      <c r="P2918" s="229">
        <v>4</v>
      </c>
    </row>
    <row r="2919" spans="15:16" x14ac:dyDescent="0.25">
      <c r="O2919" s="193">
        <v>2875</v>
      </c>
      <c r="P2919" s="229">
        <v>3</v>
      </c>
    </row>
    <row r="2920" spans="15:16" x14ac:dyDescent="0.25">
      <c r="O2920" s="193">
        <v>2876</v>
      </c>
      <c r="P2920" s="229">
        <v>6</v>
      </c>
    </row>
    <row r="2921" spans="15:16" x14ac:dyDescent="0.25">
      <c r="O2921" s="193">
        <v>2877</v>
      </c>
      <c r="P2921" s="229">
        <v>2</v>
      </c>
    </row>
    <row r="2922" spans="15:16" x14ac:dyDescent="0.25">
      <c r="O2922" s="193">
        <v>2879</v>
      </c>
      <c r="P2922" s="229">
        <v>2</v>
      </c>
    </row>
    <row r="2923" spans="15:16" x14ac:dyDescent="0.25">
      <c r="O2923" s="193">
        <v>2880</v>
      </c>
      <c r="P2923" s="229">
        <v>33</v>
      </c>
    </row>
    <row r="2924" spans="15:16" x14ac:dyDescent="0.25">
      <c r="O2924" s="193">
        <v>2881</v>
      </c>
      <c r="P2924" s="229">
        <v>10</v>
      </c>
    </row>
    <row r="2925" spans="15:16" x14ac:dyDescent="0.25">
      <c r="O2925" s="193">
        <v>2882</v>
      </c>
      <c r="P2925" s="229">
        <v>5</v>
      </c>
    </row>
    <row r="2926" spans="15:16" x14ac:dyDescent="0.25">
      <c r="O2926" s="193">
        <v>2883</v>
      </c>
      <c r="P2926" s="229">
        <v>5</v>
      </c>
    </row>
    <row r="2927" spans="15:16" x14ac:dyDescent="0.25">
      <c r="O2927" s="193">
        <v>2884</v>
      </c>
      <c r="P2927" s="229">
        <v>6</v>
      </c>
    </row>
    <row r="2928" spans="15:16" x14ac:dyDescent="0.25">
      <c r="O2928" s="193">
        <v>2885</v>
      </c>
      <c r="P2928" s="229">
        <v>6</v>
      </c>
    </row>
    <row r="2929" spans="15:16" x14ac:dyDescent="0.25">
      <c r="O2929" s="193">
        <v>2886</v>
      </c>
      <c r="P2929" s="229">
        <v>3</v>
      </c>
    </row>
    <row r="2930" spans="15:16" x14ac:dyDescent="0.25">
      <c r="O2930" s="193">
        <v>2887</v>
      </c>
      <c r="P2930" s="229">
        <v>5</v>
      </c>
    </row>
    <row r="2931" spans="15:16" x14ac:dyDescent="0.25">
      <c r="O2931" s="193">
        <v>2888</v>
      </c>
      <c r="P2931" s="229">
        <v>3</v>
      </c>
    </row>
    <row r="2932" spans="15:16" x14ac:dyDescent="0.25">
      <c r="O2932" s="193">
        <v>2889</v>
      </c>
      <c r="P2932" s="229">
        <v>4</v>
      </c>
    </row>
    <row r="2933" spans="15:16" x14ac:dyDescent="0.25">
      <c r="O2933" s="193">
        <v>2890</v>
      </c>
      <c r="P2933" s="229">
        <v>1</v>
      </c>
    </row>
    <row r="2934" spans="15:16" x14ac:dyDescent="0.25">
      <c r="O2934" s="193">
        <v>2891</v>
      </c>
      <c r="P2934" s="229">
        <v>1</v>
      </c>
    </row>
    <row r="2935" spans="15:16" x14ac:dyDescent="0.25">
      <c r="O2935" s="193">
        <v>2892</v>
      </c>
      <c r="P2935" s="229">
        <v>5</v>
      </c>
    </row>
    <row r="2936" spans="15:16" x14ac:dyDescent="0.25">
      <c r="O2936" s="193">
        <v>2893</v>
      </c>
      <c r="P2936" s="229">
        <v>4</v>
      </c>
    </row>
    <row r="2937" spans="15:16" x14ac:dyDescent="0.25">
      <c r="O2937" s="193">
        <v>2894</v>
      </c>
      <c r="P2937" s="229">
        <v>8</v>
      </c>
    </row>
    <row r="2938" spans="15:16" x14ac:dyDescent="0.25">
      <c r="O2938" s="193">
        <v>2895</v>
      </c>
      <c r="P2938" s="229">
        <v>2</v>
      </c>
    </row>
    <row r="2939" spans="15:16" x14ac:dyDescent="0.25">
      <c r="O2939" s="193">
        <v>2896</v>
      </c>
      <c r="P2939" s="229">
        <v>9</v>
      </c>
    </row>
    <row r="2940" spans="15:16" x14ac:dyDescent="0.25">
      <c r="O2940" s="193">
        <v>2897</v>
      </c>
      <c r="P2940" s="229">
        <v>5</v>
      </c>
    </row>
    <row r="2941" spans="15:16" x14ac:dyDescent="0.25">
      <c r="O2941" s="193">
        <v>2898</v>
      </c>
      <c r="P2941" s="229">
        <v>3</v>
      </c>
    </row>
    <row r="2942" spans="15:16" x14ac:dyDescent="0.25">
      <c r="O2942" s="193">
        <v>2899</v>
      </c>
      <c r="P2942" s="229">
        <v>5</v>
      </c>
    </row>
    <row r="2943" spans="15:16" x14ac:dyDescent="0.25">
      <c r="O2943" s="193">
        <v>2900</v>
      </c>
      <c r="P2943" s="229">
        <v>5</v>
      </c>
    </row>
    <row r="2944" spans="15:16" x14ac:dyDescent="0.25">
      <c r="O2944" s="193">
        <v>2901</v>
      </c>
      <c r="P2944" s="229">
        <v>7</v>
      </c>
    </row>
    <row r="2945" spans="15:16" x14ac:dyDescent="0.25">
      <c r="O2945" s="193">
        <v>2902</v>
      </c>
      <c r="P2945" s="229">
        <v>5</v>
      </c>
    </row>
    <row r="2946" spans="15:16" x14ac:dyDescent="0.25">
      <c r="O2946" s="193">
        <v>2903</v>
      </c>
      <c r="P2946" s="229">
        <v>2</v>
      </c>
    </row>
    <row r="2947" spans="15:16" x14ac:dyDescent="0.25">
      <c r="O2947" s="193">
        <v>2904</v>
      </c>
      <c r="P2947" s="229">
        <v>7</v>
      </c>
    </row>
    <row r="2948" spans="15:16" x14ac:dyDescent="0.25">
      <c r="O2948" s="193">
        <v>2905</v>
      </c>
      <c r="P2948" s="229">
        <v>7</v>
      </c>
    </row>
    <row r="2949" spans="15:16" x14ac:dyDescent="0.25">
      <c r="O2949" s="193">
        <v>2906</v>
      </c>
      <c r="P2949" s="229">
        <v>2</v>
      </c>
    </row>
    <row r="2950" spans="15:16" x14ac:dyDescent="0.25">
      <c r="O2950" s="193">
        <v>2907</v>
      </c>
      <c r="P2950" s="229">
        <v>2</v>
      </c>
    </row>
    <row r="2951" spans="15:16" x14ac:dyDescent="0.25">
      <c r="O2951" s="193">
        <v>2908</v>
      </c>
      <c r="P2951" s="229">
        <v>7</v>
      </c>
    </row>
    <row r="2952" spans="15:16" x14ac:dyDescent="0.25">
      <c r="O2952" s="193">
        <v>2909</v>
      </c>
      <c r="P2952" s="229">
        <v>7</v>
      </c>
    </row>
    <row r="2953" spans="15:16" x14ac:dyDescent="0.25">
      <c r="O2953" s="193">
        <v>2910</v>
      </c>
      <c r="P2953" s="229">
        <v>2</v>
      </c>
    </row>
    <row r="2954" spans="15:16" x14ac:dyDescent="0.25">
      <c r="O2954" s="193">
        <v>2911</v>
      </c>
      <c r="P2954" s="229">
        <v>6</v>
      </c>
    </row>
    <row r="2955" spans="15:16" x14ac:dyDescent="0.25">
      <c r="O2955" s="193">
        <v>2912</v>
      </c>
      <c r="P2955" s="229">
        <v>2</v>
      </c>
    </row>
    <row r="2956" spans="15:16" x14ac:dyDescent="0.25">
      <c r="O2956" s="193">
        <v>2913</v>
      </c>
      <c r="P2956" s="229">
        <v>6</v>
      </c>
    </row>
    <row r="2957" spans="15:16" x14ac:dyDescent="0.25">
      <c r="O2957" s="193">
        <v>2914</v>
      </c>
      <c r="P2957" s="229">
        <v>3</v>
      </c>
    </row>
    <row r="2958" spans="15:16" x14ac:dyDescent="0.25">
      <c r="O2958" s="193">
        <v>2915</v>
      </c>
      <c r="P2958" s="229">
        <v>2</v>
      </c>
    </row>
    <row r="2959" spans="15:16" x14ac:dyDescent="0.25">
      <c r="O2959" s="193">
        <v>2916</v>
      </c>
      <c r="P2959" s="229">
        <v>5</v>
      </c>
    </row>
    <row r="2960" spans="15:16" x14ac:dyDescent="0.25">
      <c r="O2960" s="193">
        <v>2917</v>
      </c>
      <c r="P2960" s="229">
        <v>7</v>
      </c>
    </row>
    <row r="2961" spans="15:16" x14ac:dyDescent="0.25">
      <c r="O2961" s="193">
        <v>2918</v>
      </c>
      <c r="P2961" s="229">
        <v>4</v>
      </c>
    </row>
    <row r="2962" spans="15:16" x14ac:dyDescent="0.25">
      <c r="O2962" s="193">
        <v>2919</v>
      </c>
      <c r="P2962" s="229">
        <v>2</v>
      </c>
    </row>
    <row r="2963" spans="15:16" x14ac:dyDescent="0.25">
      <c r="O2963" s="193">
        <v>2920</v>
      </c>
      <c r="P2963" s="229">
        <v>5</v>
      </c>
    </row>
    <row r="2964" spans="15:16" x14ac:dyDescent="0.25">
      <c r="O2964" s="193">
        <v>2921</v>
      </c>
      <c r="P2964" s="229">
        <v>1</v>
      </c>
    </row>
    <row r="2965" spans="15:16" x14ac:dyDescent="0.25">
      <c r="O2965" s="193">
        <v>2922</v>
      </c>
      <c r="P2965" s="229">
        <v>3</v>
      </c>
    </row>
    <row r="2966" spans="15:16" x14ac:dyDescent="0.25">
      <c r="O2966" s="193">
        <v>2923</v>
      </c>
      <c r="P2966" s="229">
        <v>3</v>
      </c>
    </row>
    <row r="2967" spans="15:16" x14ac:dyDescent="0.25">
      <c r="O2967" s="193">
        <v>2924</v>
      </c>
      <c r="P2967" s="229">
        <v>5</v>
      </c>
    </row>
    <row r="2968" spans="15:16" x14ac:dyDescent="0.25">
      <c r="O2968" s="193">
        <v>2925</v>
      </c>
      <c r="P2968" s="229">
        <v>5</v>
      </c>
    </row>
    <row r="2969" spans="15:16" x14ac:dyDescent="0.25">
      <c r="O2969" s="193">
        <v>2926</v>
      </c>
      <c r="P2969" s="229">
        <v>4</v>
      </c>
    </row>
    <row r="2970" spans="15:16" x14ac:dyDescent="0.25">
      <c r="O2970" s="193">
        <v>2927</v>
      </c>
      <c r="P2970" s="229">
        <v>6</v>
      </c>
    </row>
    <row r="2971" spans="15:16" x14ac:dyDescent="0.25">
      <c r="O2971" s="193">
        <v>2928</v>
      </c>
      <c r="P2971" s="229">
        <v>5</v>
      </c>
    </row>
    <row r="2972" spans="15:16" x14ac:dyDescent="0.25">
      <c r="O2972" s="193">
        <v>2929</v>
      </c>
      <c r="P2972" s="229">
        <v>5</v>
      </c>
    </row>
    <row r="2973" spans="15:16" x14ac:dyDescent="0.25">
      <c r="O2973" s="193">
        <v>2930</v>
      </c>
      <c r="P2973" s="229">
        <v>1</v>
      </c>
    </row>
    <row r="2974" spans="15:16" x14ac:dyDescent="0.25">
      <c r="O2974" s="193">
        <v>2931</v>
      </c>
      <c r="P2974" s="229">
        <v>7</v>
      </c>
    </row>
    <row r="2975" spans="15:16" x14ac:dyDescent="0.25">
      <c r="O2975" s="193">
        <v>2932</v>
      </c>
      <c r="P2975" s="229">
        <v>4</v>
      </c>
    </row>
    <row r="2976" spans="15:16" x14ac:dyDescent="0.25">
      <c r="O2976" s="193">
        <v>2933</v>
      </c>
      <c r="P2976" s="229">
        <v>2</v>
      </c>
    </row>
    <row r="2977" spans="15:16" x14ac:dyDescent="0.25">
      <c r="O2977" s="193">
        <v>2934</v>
      </c>
      <c r="P2977" s="229">
        <v>6</v>
      </c>
    </row>
    <row r="2978" spans="15:16" x14ac:dyDescent="0.25">
      <c r="O2978" s="193">
        <v>2935</v>
      </c>
      <c r="P2978" s="229">
        <v>7</v>
      </c>
    </row>
    <row r="2979" spans="15:16" x14ac:dyDescent="0.25">
      <c r="O2979" s="193">
        <v>2936</v>
      </c>
      <c r="P2979" s="229">
        <v>2</v>
      </c>
    </row>
    <row r="2980" spans="15:16" x14ac:dyDescent="0.25">
      <c r="O2980" s="193">
        <v>2937</v>
      </c>
      <c r="P2980" s="229">
        <v>8</v>
      </c>
    </row>
    <row r="2981" spans="15:16" x14ac:dyDescent="0.25">
      <c r="O2981" s="193">
        <v>2938</v>
      </c>
      <c r="P2981" s="229">
        <v>2</v>
      </c>
    </row>
    <row r="2982" spans="15:16" x14ac:dyDescent="0.25">
      <c r="O2982" s="193">
        <v>2939</v>
      </c>
      <c r="P2982" s="229">
        <v>3</v>
      </c>
    </row>
    <row r="2983" spans="15:16" x14ac:dyDescent="0.25">
      <c r="O2983" s="193">
        <v>2940</v>
      </c>
      <c r="P2983" s="229">
        <v>5</v>
      </c>
    </row>
    <row r="2984" spans="15:16" x14ac:dyDescent="0.25">
      <c r="O2984" s="193">
        <v>2941</v>
      </c>
      <c r="P2984" s="229">
        <v>4</v>
      </c>
    </row>
    <row r="2985" spans="15:16" x14ac:dyDescent="0.25">
      <c r="O2985" s="193">
        <v>2942</v>
      </c>
      <c r="P2985" s="229">
        <v>2</v>
      </c>
    </row>
    <row r="2986" spans="15:16" x14ac:dyDescent="0.25">
      <c r="O2986" s="193">
        <v>2943</v>
      </c>
      <c r="P2986" s="229">
        <v>7</v>
      </c>
    </row>
    <row r="2987" spans="15:16" x14ac:dyDescent="0.25">
      <c r="O2987" s="193">
        <v>2944</v>
      </c>
      <c r="P2987" s="229">
        <v>4</v>
      </c>
    </row>
    <row r="2988" spans="15:16" x14ac:dyDescent="0.25">
      <c r="O2988" s="193">
        <v>2945</v>
      </c>
      <c r="P2988" s="229">
        <v>3</v>
      </c>
    </row>
    <row r="2989" spans="15:16" x14ac:dyDescent="0.25">
      <c r="O2989" s="193">
        <v>2946</v>
      </c>
      <c r="P2989" s="229">
        <v>2</v>
      </c>
    </row>
    <row r="2990" spans="15:16" x14ac:dyDescent="0.25">
      <c r="O2990" s="193">
        <v>2947</v>
      </c>
      <c r="P2990" s="229">
        <v>5</v>
      </c>
    </row>
    <row r="2991" spans="15:16" x14ac:dyDescent="0.25">
      <c r="O2991" s="193">
        <v>2948</v>
      </c>
      <c r="P2991" s="229">
        <v>2</v>
      </c>
    </row>
    <row r="2992" spans="15:16" x14ac:dyDescent="0.25">
      <c r="O2992" s="193">
        <v>2949</v>
      </c>
      <c r="P2992" s="229">
        <v>8</v>
      </c>
    </row>
    <row r="2993" spans="15:16" x14ac:dyDescent="0.25">
      <c r="O2993" s="193">
        <v>2950</v>
      </c>
      <c r="P2993" s="229">
        <v>4</v>
      </c>
    </row>
    <row r="2994" spans="15:16" x14ac:dyDescent="0.25">
      <c r="O2994" s="193">
        <v>2951</v>
      </c>
      <c r="P2994" s="229">
        <v>3</v>
      </c>
    </row>
    <row r="2995" spans="15:16" x14ac:dyDescent="0.25">
      <c r="O2995" s="193">
        <v>2952</v>
      </c>
      <c r="P2995" s="229">
        <v>2</v>
      </c>
    </row>
    <row r="2996" spans="15:16" x14ac:dyDescent="0.25">
      <c r="O2996" s="193">
        <v>2953</v>
      </c>
      <c r="P2996" s="229">
        <v>4</v>
      </c>
    </row>
    <row r="2997" spans="15:16" x14ac:dyDescent="0.25">
      <c r="O2997" s="193">
        <v>2954</v>
      </c>
      <c r="P2997" s="229">
        <v>3</v>
      </c>
    </row>
    <row r="2998" spans="15:16" x14ac:dyDescent="0.25">
      <c r="O2998" s="193">
        <v>2955</v>
      </c>
      <c r="P2998" s="229">
        <v>4</v>
      </c>
    </row>
    <row r="2999" spans="15:16" x14ac:dyDescent="0.25">
      <c r="O2999" s="193">
        <v>2956</v>
      </c>
      <c r="P2999" s="229">
        <v>5</v>
      </c>
    </row>
    <row r="3000" spans="15:16" x14ac:dyDescent="0.25">
      <c r="O3000" s="193">
        <v>2957</v>
      </c>
      <c r="P3000" s="229">
        <v>5</v>
      </c>
    </row>
    <row r="3001" spans="15:16" x14ac:dyDescent="0.25">
      <c r="O3001" s="193">
        <v>2958</v>
      </c>
      <c r="P3001" s="229">
        <v>3</v>
      </c>
    </row>
    <row r="3002" spans="15:16" x14ac:dyDescent="0.25">
      <c r="O3002" s="193">
        <v>2959</v>
      </c>
      <c r="P3002" s="229">
        <v>3</v>
      </c>
    </row>
    <row r="3003" spans="15:16" x14ac:dyDescent="0.25">
      <c r="O3003" s="193">
        <v>2960</v>
      </c>
      <c r="P3003" s="229">
        <v>5</v>
      </c>
    </row>
    <row r="3004" spans="15:16" x14ac:dyDescent="0.25">
      <c r="O3004" s="193">
        <v>2961</v>
      </c>
      <c r="P3004" s="229">
        <v>4</v>
      </c>
    </row>
    <row r="3005" spans="15:16" x14ac:dyDescent="0.25">
      <c r="O3005" s="193">
        <v>2962</v>
      </c>
      <c r="P3005" s="229">
        <v>1</v>
      </c>
    </row>
    <row r="3006" spans="15:16" x14ac:dyDescent="0.25">
      <c r="O3006" s="193">
        <v>2963</v>
      </c>
      <c r="P3006" s="229">
        <v>1</v>
      </c>
    </row>
    <row r="3007" spans="15:16" x14ac:dyDescent="0.25">
      <c r="O3007" s="193">
        <v>2964</v>
      </c>
      <c r="P3007" s="229">
        <v>5</v>
      </c>
    </row>
    <row r="3008" spans="15:16" x14ac:dyDescent="0.25">
      <c r="O3008" s="193">
        <v>2965</v>
      </c>
      <c r="P3008" s="229">
        <v>4</v>
      </c>
    </row>
    <row r="3009" spans="15:16" x14ac:dyDescent="0.25">
      <c r="O3009" s="193">
        <v>2966</v>
      </c>
      <c r="P3009" s="229">
        <v>1</v>
      </c>
    </row>
    <row r="3010" spans="15:16" x14ac:dyDescent="0.25">
      <c r="O3010" s="193">
        <v>2967</v>
      </c>
      <c r="P3010" s="229">
        <v>4</v>
      </c>
    </row>
    <row r="3011" spans="15:16" x14ac:dyDescent="0.25">
      <c r="O3011" s="193">
        <v>2968</v>
      </c>
      <c r="P3011" s="229">
        <v>2</v>
      </c>
    </row>
    <row r="3012" spans="15:16" x14ac:dyDescent="0.25">
      <c r="O3012" s="193">
        <v>2969</v>
      </c>
      <c r="P3012" s="229">
        <v>4</v>
      </c>
    </row>
    <row r="3013" spans="15:16" x14ac:dyDescent="0.25">
      <c r="O3013" s="193">
        <v>2970</v>
      </c>
      <c r="P3013" s="229">
        <v>3</v>
      </c>
    </row>
    <row r="3014" spans="15:16" x14ac:dyDescent="0.25">
      <c r="O3014" s="193">
        <v>2971</v>
      </c>
      <c r="P3014" s="229">
        <v>2</v>
      </c>
    </row>
    <row r="3015" spans="15:16" x14ac:dyDescent="0.25">
      <c r="O3015" s="193">
        <v>2972</v>
      </c>
      <c r="P3015" s="229">
        <v>1</v>
      </c>
    </row>
    <row r="3016" spans="15:16" x14ac:dyDescent="0.25">
      <c r="O3016" s="193">
        <v>2973</v>
      </c>
      <c r="P3016" s="229">
        <v>4</v>
      </c>
    </row>
    <row r="3017" spans="15:16" x14ac:dyDescent="0.25">
      <c r="O3017" s="193">
        <v>2974</v>
      </c>
      <c r="P3017" s="229">
        <v>1</v>
      </c>
    </row>
    <row r="3018" spans="15:16" x14ac:dyDescent="0.25">
      <c r="O3018" s="193">
        <v>2975</v>
      </c>
      <c r="P3018" s="229">
        <v>2</v>
      </c>
    </row>
    <row r="3019" spans="15:16" x14ac:dyDescent="0.25">
      <c r="O3019" s="193">
        <v>2976</v>
      </c>
      <c r="P3019" s="229">
        <v>6</v>
      </c>
    </row>
    <row r="3020" spans="15:16" x14ac:dyDescent="0.25">
      <c r="O3020" s="193">
        <v>2977</v>
      </c>
      <c r="P3020" s="229">
        <v>4</v>
      </c>
    </row>
    <row r="3021" spans="15:16" x14ac:dyDescent="0.25">
      <c r="O3021" s="193">
        <v>2978</v>
      </c>
      <c r="P3021" s="229">
        <v>2</v>
      </c>
    </row>
    <row r="3022" spans="15:16" x14ac:dyDescent="0.25">
      <c r="O3022" s="193">
        <v>2979</v>
      </c>
      <c r="P3022" s="229">
        <v>3</v>
      </c>
    </row>
    <row r="3023" spans="15:16" x14ac:dyDescent="0.25">
      <c r="O3023" s="193">
        <v>2980</v>
      </c>
      <c r="P3023" s="229">
        <v>1</v>
      </c>
    </row>
    <row r="3024" spans="15:16" x14ac:dyDescent="0.25">
      <c r="O3024" s="193">
        <v>2981</v>
      </c>
      <c r="P3024" s="229">
        <v>2</v>
      </c>
    </row>
    <row r="3025" spans="15:16" x14ac:dyDescent="0.25">
      <c r="O3025" s="193">
        <v>2982</v>
      </c>
      <c r="P3025" s="229">
        <v>2</v>
      </c>
    </row>
    <row r="3026" spans="15:16" x14ac:dyDescent="0.25">
      <c r="O3026" s="193">
        <v>2983</v>
      </c>
      <c r="P3026" s="229">
        <v>1</v>
      </c>
    </row>
    <row r="3027" spans="15:16" x14ac:dyDescent="0.25">
      <c r="O3027" s="193">
        <v>2984</v>
      </c>
      <c r="P3027" s="229">
        <v>2</v>
      </c>
    </row>
    <row r="3028" spans="15:16" x14ac:dyDescent="0.25">
      <c r="O3028" s="193">
        <v>2985</v>
      </c>
      <c r="P3028" s="229">
        <v>3</v>
      </c>
    </row>
    <row r="3029" spans="15:16" x14ac:dyDescent="0.25">
      <c r="O3029" s="193">
        <v>2987</v>
      </c>
      <c r="P3029" s="229">
        <v>1</v>
      </c>
    </row>
    <row r="3030" spans="15:16" x14ac:dyDescent="0.25">
      <c r="O3030" s="193">
        <v>2988</v>
      </c>
      <c r="P3030" s="229">
        <v>2</v>
      </c>
    </row>
    <row r="3031" spans="15:16" x14ac:dyDescent="0.25">
      <c r="O3031" s="193">
        <v>2989</v>
      </c>
      <c r="P3031" s="229">
        <v>3</v>
      </c>
    </row>
    <row r="3032" spans="15:16" x14ac:dyDescent="0.25">
      <c r="O3032" s="193">
        <v>2990</v>
      </c>
      <c r="P3032" s="229">
        <v>1</v>
      </c>
    </row>
    <row r="3033" spans="15:16" x14ac:dyDescent="0.25">
      <c r="O3033" s="193">
        <v>2991</v>
      </c>
      <c r="P3033" s="229">
        <v>1</v>
      </c>
    </row>
    <row r="3034" spans="15:16" x14ac:dyDescent="0.25">
      <c r="O3034" s="193">
        <v>2992</v>
      </c>
      <c r="P3034" s="229">
        <v>4</v>
      </c>
    </row>
    <row r="3035" spans="15:16" x14ac:dyDescent="0.25">
      <c r="O3035" s="193">
        <v>2993</v>
      </c>
      <c r="P3035" s="229">
        <v>6</v>
      </c>
    </row>
    <row r="3036" spans="15:16" x14ac:dyDescent="0.25">
      <c r="O3036" s="193">
        <v>2994</v>
      </c>
      <c r="P3036" s="229">
        <v>3</v>
      </c>
    </row>
    <row r="3037" spans="15:16" x14ac:dyDescent="0.25">
      <c r="O3037" s="193">
        <v>2995</v>
      </c>
      <c r="P3037" s="229">
        <v>2</v>
      </c>
    </row>
    <row r="3038" spans="15:16" x14ac:dyDescent="0.25">
      <c r="O3038" s="193">
        <v>2996</v>
      </c>
      <c r="P3038" s="229">
        <v>1</v>
      </c>
    </row>
    <row r="3039" spans="15:16" x14ac:dyDescent="0.25">
      <c r="O3039" s="193">
        <v>2997</v>
      </c>
      <c r="P3039" s="229">
        <v>5</v>
      </c>
    </row>
    <row r="3040" spans="15:16" x14ac:dyDescent="0.25">
      <c r="O3040" s="193">
        <v>2998</v>
      </c>
      <c r="P3040" s="229">
        <v>1</v>
      </c>
    </row>
    <row r="3041" spans="15:16" x14ac:dyDescent="0.25">
      <c r="O3041" s="193">
        <v>2999</v>
      </c>
      <c r="P3041" s="229">
        <v>2</v>
      </c>
    </row>
    <row r="3042" spans="15:16" x14ac:dyDescent="0.25">
      <c r="O3042" s="193">
        <v>3000</v>
      </c>
      <c r="P3042" s="229">
        <v>3</v>
      </c>
    </row>
    <row r="3043" spans="15:16" x14ac:dyDescent="0.25">
      <c r="O3043" s="193">
        <v>3001</v>
      </c>
      <c r="P3043" s="229">
        <v>4</v>
      </c>
    </row>
    <row r="3044" spans="15:16" x14ac:dyDescent="0.25">
      <c r="O3044" s="193">
        <v>3002</v>
      </c>
      <c r="P3044" s="229">
        <v>3</v>
      </c>
    </row>
    <row r="3045" spans="15:16" x14ac:dyDescent="0.25">
      <c r="O3045" s="193">
        <v>3003</v>
      </c>
      <c r="P3045" s="229">
        <v>1</v>
      </c>
    </row>
    <row r="3046" spans="15:16" x14ac:dyDescent="0.25">
      <c r="O3046" s="193">
        <v>3004</v>
      </c>
      <c r="P3046" s="229">
        <v>2</v>
      </c>
    </row>
    <row r="3047" spans="15:16" x14ac:dyDescent="0.25">
      <c r="O3047" s="193">
        <v>3005</v>
      </c>
      <c r="P3047" s="229">
        <v>4</v>
      </c>
    </row>
    <row r="3048" spans="15:16" x14ac:dyDescent="0.25">
      <c r="O3048" s="193">
        <v>3006</v>
      </c>
      <c r="P3048" s="229">
        <v>4</v>
      </c>
    </row>
    <row r="3049" spans="15:16" x14ac:dyDescent="0.25">
      <c r="O3049" s="193">
        <v>3007</v>
      </c>
      <c r="P3049" s="229">
        <v>5</v>
      </c>
    </row>
    <row r="3050" spans="15:16" x14ac:dyDescent="0.25">
      <c r="O3050" s="193">
        <v>3008</v>
      </c>
      <c r="P3050" s="229">
        <v>4</v>
      </c>
    </row>
    <row r="3051" spans="15:16" x14ac:dyDescent="0.25">
      <c r="O3051" s="193">
        <v>3009</v>
      </c>
      <c r="P3051" s="229">
        <v>3</v>
      </c>
    </row>
    <row r="3052" spans="15:16" x14ac:dyDescent="0.25">
      <c r="O3052" s="193">
        <v>3010</v>
      </c>
      <c r="P3052" s="229">
        <v>7</v>
      </c>
    </row>
    <row r="3053" spans="15:16" x14ac:dyDescent="0.25">
      <c r="O3053" s="193">
        <v>3011</v>
      </c>
      <c r="P3053" s="229">
        <v>2</v>
      </c>
    </row>
    <row r="3054" spans="15:16" x14ac:dyDescent="0.25">
      <c r="O3054" s="193">
        <v>3012</v>
      </c>
      <c r="P3054" s="229">
        <v>4</v>
      </c>
    </row>
    <row r="3055" spans="15:16" x14ac:dyDescent="0.25">
      <c r="O3055" s="193">
        <v>3013</v>
      </c>
      <c r="P3055" s="229">
        <v>4</v>
      </c>
    </row>
    <row r="3056" spans="15:16" x14ac:dyDescent="0.25">
      <c r="O3056" s="193">
        <v>3014</v>
      </c>
      <c r="P3056" s="229">
        <v>1</v>
      </c>
    </row>
    <row r="3057" spans="15:16" x14ac:dyDescent="0.25">
      <c r="O3057" s="193">
        <v>3015</v>
      </c>
      <c r="P3057" s="229">
        <v>2</v>
      </c>
    </row>
    <row r="3058" spans="15:16" x14ac:dyDescent="0.25">
      <c r="O3058" s="193">
        <v>3016</v>
      </c>
      <c r="P3058" s="229">
        <v>2</v>
      </c>
    </row>
    <row r="3059" spans="15:16" x14ac:dyDescent="0.25">
      <c r="O3059" s="193">
        <v>3017</v>
      </c>
      <c r="P3059" s="229">
        <v>3</v>
      </c>
    </row>
    <row r="3060" spans="15:16" x14ac:dyDescent="0.25">
      <c r="O3060" s="193">
        <v>3018</v>
      </c>
      <c r="P3060" s="229">
        <v>2</v>
      </c>
    </row>
    <row r="3061" spans="15:16" x14ac:dyDescent="0.25">
      <c r="O3061" s="193">
        <v>3019</v>
      </c>
      <c r="P3061" s="229">
        <v>1</v>
      </c>
    </row>
    <row r="3062" spans="15:16" x14ac:dyDescent="0.25">
      <c r="O3062" s="193">
        <v>3020</v>
      </c>
      <c r="P3062" s="229">
        <v>6</v>
      </c>
    </row>
    <row r="3063" spans="15:16" x14ac:dyDescent="0.25">
      <c r="O3063" s="193">
        <v>3021</v>
      </c>
      <c r="P3063" s="229">
        <v>3</v>
      </c>
    </row>
    <row r="3064" spans="15:16" x14ac:dyDescent="0.25">
      <c r="O3064" s="193">
        <v>3022</v>
      </c>
      <c r="P3064" s="229">
        <v>2</v>
      </c>
    </row>
    <row r="3065" spans="15:16" x14ac:dyDescent="0.25">
      <c r="O3065" s="193">
        <v>3023</v>
      </c>
      <c r="P3065" s="229">
        <v>3</v>
      </c>
    </row>
    <row r="3066" spans="15:16" x14ac:dyDescent="0.25">
      <c r="O3066" s="193">
        <v>3024</v>
      </c>
      <c r="P3066" s="229">
        <v>1</v>
      </c>
    </row>
    <row r="3067" spans="15:16" x14ac:dyDescent="0.25">
      <c r="O3067" s="193">
        <v>3025</v>
      </c>
      <c r="P3067" s="229">
        <v>3</v>
      </c>
    </row>
    <row r="3068" spans="15:16" x14ac:dyDescent="0.25">
      <c r="O3068" s="193">
        <v>3026</v>
      </c>
      <c r="P3068" s="229">
        <v>1</v>
      </c>
    </row>
    <row r="3069" spans="15:16" x14ac:dyDescent="0.25">
      <c r="O3069" s="193">
        <v>3027</v>
      </c>
      <c r="P3069" s="229">
        <v>3</v>
      </c>
    </row>
    <row r="3070" spans="15:16" x14ac:dyDescent="0.25">
      <c r="O3070" s="193">
        <v>3028</v>
      </c>
      <c r="P3070" s="229">
        <v>2</v>
      </c>
    </row>
    <row r="3071" spans="15:16" x14ac:dyDescent="0.25">
      <c r="O3071" s="193">
        <v>3029</v>
      </c>
      <c r="P3071" s="229">
        <v>2</v>
      </c>
    </row>
    <row r="3072" spans="15:16" x14ac:dyDescent="0.25">
      <c r="O3072" s="193">
        <v>3030</v>
      </c>
      <c r="P3072" s="229">
        <v>1</v>
      </c>
    </row>
    <row r="3073" spans="15:16" x14ac:dyDescent="0.25">
      <c r="O3073" s="193">
        <v>3031</v>
      </c>
      <c r="P3073" s="229">
        <v>4</v>
      </c>
    </row>
    <row r="3074" spans="15:16" x14ac:dyDescent="0.25">
      <c r="O3074" s="193">
        <v>3032</v>
      </c>
      <c r="P3074" s="229">
        <v>3</v>
      </c>
    </row>
    <row r="3075" spans="15:16" x14ac:dyDescent="0.25">
      <c r="O3075" s="193">
        <v>3033</v>
      </c>
      <c r="P3075" s="229">
        <v>4</v>
      </c>
    </row>
    <row r="3076" spans="15:16" x14ac:dyDescent="0.25">
      <c r="O3076" s="193">
        <v>3034</v>
      </c>
      <c r="P3076" s="229">
        <v>1</v>
      </c>
    </row>
    <row r="3077" spans="15:16" x14ac:dyDescent="0.25">
      <c r="O3077" s="193">
        <v>3035</v>
      </c>
      <c r="P3077" s="229">
        <v>3</v>
      </c>
    </row>
    <row r="3078" spans="15:16" x14ac:dyDescent="0.25">
      <c r="O3078" s="193">
        <v>3036</v>
      </c>
      <c r="P3078" s="229">
        <v>3</v>
      </c>
    </row>
    <row r="3079" spans="15:16" x14ac:dyDescent="0.25">
      <c r="O3079" s="193">
        <v>3037</v>
      </c>
      <c r="P3079" s="229">
        <v>2</v>
      </c>
    </row>
    <row r="3080" spans="15:16" x14ac:dyDescent="0.25">
      <c r="O3080" s="193">
        <v>3038</v>
      </c>
      <c r="P3080" s="229">
        <v>2</v>
      </c>
    </row>
    <row r="3081" spans="15:16" x14ac:dyDescent="0.25">
      <c r="O3081" s="193">
        <v>3039</v>
      </c>
      <c r="P3081" s="229">
        <v>6</v>
      </c>
    </row>
    <row r="3082" spans="15:16" x14ac:dyDescent="0.25">
      <c r="O3082" s="193">
        <v>3040</v>
      </c>
      <c r="P3082" s="229">
        <v>2</v>
      </c>
    </row>
    <row r="3083" spans="15:16" x14ac:dyDescent="0.25">
      <c r="O3083" s="193">
        <v>3041</v>
      </c>
      <c r="P3083" s="229">
        <v>4</v>
      </c>
    </row>
    <row r="3084" spans="15:16" x14ac:dyDescent="0.25">
      <c r="O3084" s="193">
        <v>3042</v>
      </c>
      <c r="P3084" s="229">
        <v>3</v>
      </c>
    </row>
    <row r="3085" spans="15:16" x14ac:dyDescent="0.25">
      <c r="O3085" s="193">
        <v>3043</v>
      </c>
      <c r="P3085" s="229">
        <v>4</v>
      </c>
    </row>
    <row r="3086" spans="15:16" x14ac:dyDescent="0.25">
      <c r="O3086" s="193">
        <v>3044</v>
      </c>
      <c r="P3086" s="229">
        <v>3</v>
      </c>
    </row>
    <row r="3087" spans="15:16" x14ac:dyDescent="0.25">
      <c r="O3087" s="193">
        <v>3048</v>
      </c>
      <c r="P3087" s="229">
        <v>2</v>
      </c>
    </row>
    <row r="3088" spans="15:16" x14ac:dyDescent="0.25">
      <c r="O3088" s="193">
        <v>3049</v>
      </c>
      <c r="P3088" s="229">
        <v>5</v>
      </c>
    </row>
    <row r="3089" spans="15:16" x14ac:dyDescent="0.25">
      <c r="O3089" s="193">
        <v>3050</v>
      </c>
      <c r="P3089" s="229">
        <v>2</v>
      </c>
    </row>
    <row r="3090" spans="15:16" x14ac:dyDescent="0.25">
      <c r="O3090" s="193">
        <v>3051</v>
      </c>
      <c r="P3090" s="229">
        <v>5</v>
      </c>
    </row>
    <row r="3091" spans="15:16" x14ac:dyDescent="0.25">
      <c r="O3091" s="193">
        <v>3052</v>
      </c>
      <c r="P3091" s="229">
        <v>5</v>
      </c>
    </row>
    <row r="3092" spans="15:16" x14ac:dyDescent="0.25">
      <c r="O3092" s="193">
        <v>3053</v>
      </c>
      <c r="P3092" s="229">
        <v>4</v>
      </c>
    </row>
    <row r="3093" spans="15:16" x14ac:dyDescent="0.25">
      <c r="O3093" s="193">
        <v>3054</v>
      </c>
      <c r="P3093" s="229">
        <v>1</v>
      </c>
    </row>
    <row r="3094" spans="15:16" x14ac:dyDescent="0.25">
      <c r="O3094" s="193">
        <v>3055</v>
      </c>
      <c r="P3094" s="229">
        <v>2</v>
      </c>
    </row>
    <row r="3095" spans="15:16" x14ac:dyDescent="0.25">
      <c r="O3095" s="193">
        <v>3056</v>
      </c>
      <c r="P3095" s="229">
        <v>3</v>
      </c>
    </row>
    <row r="3096" spans="15:16" x14ac:dyDescent="0.25">
      <c r="O3096" s="193">
        <v>3057</v>
      </c>
      <c r="P3096" s="229">
        <v>6</v>
      </c>
    </row>
    <row r="3097" spans="15:16" x14ac:dyDescent="0.25">
      <c r="O3097" s="193">
        <v>3058</v>
      </c>
      <c r="P3097" s="229">
        <v>2</v>
      </c>
    </row>
    <row r="3098" spans="15:16" x14ac:dyDescent="0.25">
      <c r="O3098" s="193">
        <v>3059</v>
      </c>
      <c r="P3098" s="229">
        <v>5</v>
      </c>
    </row>
    <row r="3099" spans="15:16" x14ac:dyDescent="0.25">
      <c r="O3099" s="193">
        <v>3060</v>
      </c>
      <c r="P3099" s="229">
        <v>5</v>
      </c>
    </row>
    <row r="3100" spans="15:16" x14ac:dyDescent="0.25">
      <c r="O3100" s="193">
        <v>3061</v>
      </c>
      <c r="P3100" s="229">
        <v>3</v>
      </c>
    </row>
    <row r="3101" spans="15:16" x14ac:dyDescent="0.25">
      <c r="O3101" s="193">
        <v>3062</v>
      </c>
      <c r="P3101" s="229">
        <v>1</v>
      </c>
    </row>
    <row r="3102" spans="15:16" x14ac:dyDescent="0.25">
      <c r="O3102" s="193">
        <v>3063</v>
      </c>
      <c r="P3102" s="229">
        <v>4</v>
      </c>
    </row>
    <row r="3103" spans="15:16" x14ac:dyDescent="0.25">
      <c r="O3103" s="193">
        <v>3064</v>
      </c>
      <c r="P3103" s="229">
        <v>5</v>
      </c>
    </row>
    <row r="3104" spans="15:16" x14ac:dyDescent="0.25">
      <c r="O3104" s="193">
        <v>3065</v>
      </c>
      <c r="P3104" s="229">
        <v>1</v>
      </c>
    </row>
    <row r="3105" spans="15:16" x14ac:dyDescent="0.25">
      <c r="O3105" s="193">
        <v>3067</v>
      </c>
      <c r="P3105" s="229">
        <v>3</v>
      </c>
    </row>
    <row r="3106" spans="15:16" x14ac:dyDescent="0.25">
      <c r="O3106" s="193">
        <v>3068</v>
      </c>
      <c r="P3106" s="229">
        <v>2</v>
      </c>
    </row>
    <row r="3107" spans="15:16" x14ac:dyDescent="0.25">
      <c r="O3107" s="193">
        <v>3069</v>
      </c>
      <c r="P3107" s="229">
        <v>4</v>
      </c>
    </row>
    <row r="3108" spans="15:16" x14ac:dyDescent="0.25">
      <c r="O3108" s="193">
        <v>3070</v>
      </c>
      <c r="P3108" s="229">
        <v>2</v>
      </c>
    </row>
    <row r="3109" spans="15:16" x14ac:dyDescent="0.25">
      <c r="O3109" s="193">
        <v>3071</v>
      </c>
      <c r="P3109" s="229">
        <v>2</v>
      </c>
    </row>
    <row r="3110" spans="15:16" x14ac:dyDescent="0.25">
      <c r="O3110" s="193">
        <v>3072</v>
      </c>
      <c r="P3110" s="229">
        <v>4</v>
      </c>
    </row>
    <row r="3111" spans="15:16" x14ac:dyDescent="0.25">
      <c r="O3111" s="193">
        <v>3075</v>
      </c>
      <c r="P3111" s="229">
        <v>1</v>
      </c>
    </row>
    <row r="3112" spans="15:16" x14ac:dyDescent="0.25">
      <c r="O3112" s="193">
        <v>3076</v>
      </c>
      <c r="P3112" s="229">
        <v>2</v>
      </c>
    </row>
    <row r="3113" spans="15:16" x14ac:dyDescent="0.25">
      <c r="O3113" s="193">
        <v>3077</v>
      </c>
      <c r="P3113" s="229">
        <v>1</v>
      </c>
    </row>
    <row r="3114" spans="15:16" x14ac:dyDescent="0.25">
      <c r="O3114" s="193">
        <v>3078</v>
      </c>
      <c r="P3114" s="229">
        <v>4</v>
      </c>
    </row>
    <row r="3115" spans="15:16" x14ac:dyDescent="0.25">
      <c r="O3115" s="193">
        <v>3079</v>
      </c>
      <c r="P3115" s="229">
        <v>2</v>
      </c>
    </row>
    <row r="3116" spans="15:16" x14ac:dyDescent="0.25">
      <c r="O3116" s="193">
        <v>3080</v>
      </c>
      <c r="P3116" s="229">
        <v>6</v>
      </c>
    </row>
    <row r="3117" spans="15:16" x14ac:dyDescent="0.25">
      <c r="O3117" s="193">
        <v>3081</v>
      </c>
      <c r="P3117" s="229">
        <v>3</v>
      </c>
    </row>
    <row r="3118" spans="15:16" x14ac:dyDescent="0.25">
      <c r="O3118" s="193">
        <v>3082</v>
      </c>
      <c r="P3118" s="229">
        <v>1</v>
      </c>
    </row>
    <row r="3119" spans="15:16" x14ac:dyDescent="0.25">
      <c r="O3119" s="193">
        <v>3083</v>
      </c>
      <c r="P3119" s="229">
        <v>2</v>
      </c>
    </row>
    <row r="3120" spans="15:16" x14ac:dyDescent="0.25">
      <c r="O3120" s="193">
        <v>3084</v>
      </c>
      <c r="P3120" s="229">
        <v>3</v>
      </c>
    </row>
    <row r="3121" spans="15:16" x14ac:dyDescent="0.25">
      <c r="O3121" s="193">
        <v>3085</v>
      </c>
      <c r="P3121" s="229">
        <v>3</v>
      </c>
    </row>
    <row r="3122" spans="15:16" x14ac:dyDescent="0.25">
      <c r="O3122" s="193">
        <v>3086</v>
      </c>
      <c r="P3122" s="229">
        <v>5</v>
      </c>
    </row>
    <row r="3123" spans="15:16" x14ac:dyDescent="0.25">
      <c r="O3123" s="193">
        <v>3087</v>
      </c>
      <c r="P3123" s="229">
        <v>3</v>
      </c>
    </row>
    <row r="3124" spans="15:16" x14ac:dyDescent="0.25">
      <c r="O3124" s="193">
        <v>3088</v>
      </c>
      <c r="P3124" s="229">
        <v>3</v>
      </c>
    </row>
    <row r="3125" spans="15:16" x14ac:dyDescent="0.25">
      <c r="O3125" s="193">
        <v>3089</v>
      </c>
      <c r="P3125" s="229">
        <v>2</v>
      </c>
    </row>
    <row r="3126" spans="15:16" x14ac:dyDescent="0.25">
      <c r="O3126" s="193">
        <v>3090</v>
      </c>
      <c r="P3126" s="229">
        <v>4</v>
      </c>
    </row>
    <row r="3127" spans="15:16" x14ac:dyDescent="0.25">
      <c r="O3127" s="193">
        <v>3091</v>
      </c>
      <c r="P3127" s="229">
        <v>1</v>
      </c>
    </row>
    <row r="3128" spans="15:16" x14ac:dyDescent="0.25">
      <c r="O3128" s="193">
        <v>3092</v>
      </c>
      <c r="P3128" s="229">
        <v>3</v>
      </c>
    </row>
    <row r="3129" spans="15:16" x14ac:dyDescent="0.25">
      <c r="O3129" s="193">
        <v>3093</v>
      </c>
      <c r="P3129" s="229">
        <v>4</v>
      </c>
    </row>
    <row r="3130" spans="15:16" x14ac:dyDescent="0.25">
      <c r="O3130" s="193">
        <v>3094</v>
      </c>
      <c r="P3130" s="229">
        <v>1</v>
      </c>
    </row>
    <row r="3131" spans="15:16" x14ac:dyDescent="0.25">
      <c r="O3131" s="193">
        <v>3095</v>
      </c>
      <c r="P3131" s="229">
        <v>3</v>
      </c>
    </row>
    <row r="3132" spans="15:16" x14ac:dyDescent="0.25">
      <c r="O3132" s="193">
        <v>3097</v>
      </c>
      <c r="P3132" s="229">
        <v>2</v>
      </c>
    </row>
    <row r="3133" spans="15:16" x14ac:dyDescent="0.25">
      <c r="O3133" s="193">
        <v>3098</v>
      </c>
      <c r="P3133" s="229">
        <v>2</v>
      </c>
    </row>
    <row r="3134" spans="15:16" x14ac:dyDescent="0.25">
      <c r="O3134" s="193">
        <v>3099</v>
      </c>
      <c r="P3134" s="229">
        <v>5</v>
      </c>
    </row>
    <row r="3135" spans="15:16" x14ac:dyDescent="0.25">
      <c r="O3135" s="193">
        <v>3100</v>
      </c>
      <c r="P3135" s="229">
        <v>1</v>
      </c>
    </row>
    <row r="3136" spans="15:16" x14ac:dyDescent="0.25">
      <c r="O3136" s="193">
        <v>3101</v>
      </c>
      <c r="P3136" s="229">
        <v>3</v>
      </c>
    </row>
    <row r="3137" spans="15:16" x14ac:dyDescent="0.25">
      <c r="O3137" s="193">
        <v>3103</v>
      </c>
      <c r="P3137" s="229">
        <v>2</v>
      </c>
    </row>
    <row r="3138" spans="15:16" x14ac:dyDescent="0.25">
      <c r="O3138" s="193">
        <v>3104</v>
      </c>
      <c r="P3138" s="229">
        <v>6</v>
      </c>
    </row>
    <row r="3139" spans="15:16" x14ac:dyDescent="0.25">
      <c r="O3139" s="193">
        <v>3105</v>
      </c>
      <c r="P3139" s="229">
        <v>7</v>
      </c>
    </row>
    <row r="3140" spans="15:16" x14ac:dyDescent="0.25">
      <c r="O3140" s="193">
        <v>3106</v>
      </c>
      <c r="P3140" s="229">
        <v>2</v>
      </c>
    </row>
    <row r="3141" spans="15:16" x14ac:dyDescent="0.25">
      <c r="O3141" s="193">
        <v>3107</v>
      </c>
      <c r="P3141" s="229">
        <v>1</v>
      </c>
    </row>
    <row r="3142" spans="15:16" x14ac:dyDescent="0.25">
      <c r="O3142" s="193">
        <v>3108</v>
      </c>
      <c r="P3142" s="229">
        <v>4</v>
      </c>
    </row>
    <row r="3143" spans="15:16" x14ac:dyDescent="0.25">
      <c r="O3143" s="193">
        <v>3109</v>
      </c>
      <c r="P3143" s="229">
        <v>5</v>
      </c>
    </row>
    <row r="3144" spans="15:16" x14ac:dyDescent="0.25">
      <c r="O3144" s="193">
        <v>3110</v>
      </c>
      <c r="P3144" s="229">
        <v>1</v>
      </c>
    </row>
    <row r="3145" spans="15:16" x14ac:dyDescent="0.25">
      <c r="O3145" s="193">
        <v>3111</v>
      </c>
      <c r="P3145" s="229">
        <v>1</v>
      </c>
    </row>
    <row r="3146" spans="15:16" x14ac:dyDescent="0.25">
      <c r="O3146" s="193">
        <v>3112</v>
      </c>
      <c r="P3146" s="229">
        <v>1</v>
      </c>
    </row>
    <row r="3147" spans="15:16" x14ac:dyDescent="0.25">
      <c r="O3147" s="193">
        <v>3113</v>
      </c>
      <c r="P3147" s="229">
        <v>1</v>
      </c>
    </row>
    <row r="3148" spans="15:16" x14ac:dyDescent="0.25">
      <c r="O3148" s="193">
        <v>3114</v>
      </c>
      <c r="P3148" s="229">
        <v>1</v>
      </c>
    </row>
    <row r="3149" spans="15:16" x14ac:dyDescent="0.25">
      <c r="O3149" s="193">
        <v>3115</v>
      </c>
      <c r="P3149" s="229">
        <v>2</v>
      </c>
    </row>
    <row r="3150" spans="15:16" x14ac:dyDescent="0.25">
      <c r="O3150" s="193">
        <v>3116</v>
      </c>
      <c r="P3150" s="229">
        <v>1</v>
      </c>
    </row>
    <row r="3151" spans="15:16" x14ac:dyDescent="0.25">
      <c r="O3151" s="193">
        <v>3117</v>
      </c>
      <c r="P3151" s="229">
        <v>1</v>
      </c>
    </row>
    <row r="3152" spans="15:16" x14ac:dyDescent="0.25">
      <c r="O3152" s="193">
        <v>3118</v>
      </c>
      <c r="P3152" s="229">
        <v>2</v>
      </c>
    </row>
    <row r="3153" spans="15:16" x14ac:dyDescent="0.25">
      <c r="O3153" s="193">
        <v>3119</v>
      </c>
      <c r="P3153" s="229">
        <v>2</v>
      </c>
    </row>
    <row r="3154" spans="15:16" x14ac:dyDescent="0.25">
      <c r="O3154" s="193">
        <v>3120</v>
      </c>
      <c r="P3154" s="229">
        <v>5</v>
      </c>
    </row>
    <row r="3155" spans="15:16" x14ac:dyDescent="0.25">
      <c r="O3155" s="193">
        <v>3121</v>
      </c>
      <c r="P3155" s="229">
        <v>3</v>
      </c>
    </row>
    <row r="3156" spans="15:16" x14ac:dyDescent="0.25">
      <c r="O3156" s="193">
        <v>3122</v>
      </c>
      <c r="P3156" s="229">
        <v>3</v>
      </c>
    </row>
    <row r="3157" spans="15:16" x14ac:dyDescent="0.25">
      <c r="O3157" s="193">
        <v>3123</v>
      </c>
      <c r="P3157" s="229">
        <v>2</v>
      </c>
    </row>
    <row r="3158" spans="15:16" x14ac:dyDescent="0.25">
      <c r="O3158" s="193">
        <v>3124</v>
      </c>
      <c r="P3158" s="229">
        <v>1</v>
      </c>
    </row>
    <row r="3159" spans="15:16" x14ac:dyDescent="0.25">
      <c r="O3159" s="193">
        <v>3125</v>
      </c>
      <c r="P3159" s="229">
        <v>2</v>
      </c>
    </row>
    <row r="3160" spans="15:16" x14ac:dyDescent="0.25">
      <c r="O3160" s="193">
        <v>3126</v>
      </c>
      <c r="P3160" s="229">
        <v>1</v>
      </c>
    </row>
    <row r="3161" spans="15:16" x14ac:dyDescent="0.25">
      <c r="O3161" s="193">
        <v>3127</v>
      </c>
      <c r="P3161" s="229">
        <v>4</v>
      </c>
    </row>
    <row r="3162" spans="15:16" x14ac:dyDescent="0.25">
      <c r="O3162" s="193">
        <v>3128</v>
      </c>
      <c r="P3162" s="229">
        <v>2</v>
      </c>
    </row>
    <row r="3163" spans="15:16" x14ac:dyDescent="0.25">
      <c r="O3163" s="193">
        <v>3129</v>
      </c>
      <c r="P3163" s="229">
        <v>3</v>
      </c>
    </row>
    <row r="3164" spans="15:16" x14ac:dyDescent="0.25">
      <c r="O3164" s="193">
        <v>3130</v>
      </c>
      <c r="P3164" s="229">
        <v>1</v>
      </c>
    </row>
    <row r="3165" spans="15:16" x14ac:dyDescent="0.25">
      <c r="O3165" s="193">
        <v>3131</v>
      </c>
      <c r="P3165" s="229">
        <v>2</v>
      </c>
    </row>
    <row r="3166" spans="15:16" x14ac:dyDescent="0.25">
      <c r="O3166" s="193">
        <v>3132</v>
      </c>
      <c r="P3166" s="229">
        <v>2</v>
      </c>
    </row>
    <row r="3167" spans="15:16" x14ac:dyDescent="0.25">
      <c r="O3167" s="193">
        <v>3133</v>
      </c>
      <c r="P3167" s="229">
        <v>6</v>
      </c>
    </row>
    <row r="3168" spans="15:16" x14ac:dyDescent="0.25">
      <c r="O3168" s="193">
        <v>3134</v>
      </c>
      <c r="P3168" s="229">
        <v>1</v>
      </c>
    </row>
    <row r="3169" spans="15:16" x14ac:dyDescent="0.25">
      <c r="O3169" s="193">
        <v>3135</v>
      </c>
      <c r="P3169" s="229">
        <v>1</v>
      </c>
    </row>
    <row r="3170" spans="15:16" x14ac:dyDescent="0.25">
      <c r="O3170" s="193">
        <v>3137</v>
      </c>
      <c r="P3170" s="229">
        <v>1</v>
      </c>
    </row>
    <row r="3171" spans="15:16" x14ac:dyDescent="0.25">
      <c r="O3171" s="193">
        <v>3138</v>
      </c>
      <c r="P3171" s="229">
        <v>1</v>
      </c>
    </row>
    <row r="3172" spans="15:16" x14ac:dyDescent="0.25">
      <c r="O3172" s="193">
        <v>3139</v>
      </c>
      <c r="P3172" s="229">
        <v>3</v>
      </c>
    </row>
    <row r="3173" spans="15:16" x14ac:dyDescent="0.25">
      <c r="O3173" s="193">
        <v>3140</v>
      </c>
      <c r="P3173" s="229">
        <v>1</v>
      </c>
    </row>
    <row r="3174" spans="15:16" x14ac:dyDescent="0.25">
      <c r="O3174" s="193">
        <v>3141</v>
      </c>
      <c r="P3174" s="229">
        <v>2</v>
      </c>
    </row>
    <row r="3175" spans="15:16" x14ac:dyDescent="0.25">
      <c r="O3175" s="193">
        <v>3142</v>
      </c>
      <c r="P3175" s="229">
        <v>2</v>
      </c>
    </row>
    <row r="3176" spans="15:16" x14ac:dyDescent="0.25">
      <c r="O3176" s="193">
        <v>3143</v>
      </c>
      <c r="P3176" s="229">
        <v>3</v>
      </c>
    </row>
    <row r="3177" spans="15:16" x14ac:dyDescent="0.25">
      <c r="O3177" s="193">
        <v>3144</v>
      </c>
      <c r="P3177" s="229">
        <v>1</v>
      </c>
    </row>
    <row r="3178" spans="15:16" x14ac:dyDescent="0.25">
      <c r="O3178" s="193">
        <v>3145</v>
      </c>
      <c r="P3178" s="229">
        <v>5</v>
      </c>
    </row>
    <row r="3179" spans="15:16" x14ac:dyDescent="0.25">
      <c r="O3179" s="193">
        <v>3147</v>
      </c>
      <c r="P3179" s="229">
        <v>3</v>
      </c>
    </row>
    <row r="3180" spans="15:16" x14ac:dyDescent="0.25">
      <c r="O3180" s="193">
        <v>3148</v>
      </c>
      <c r="P3180" s="229">
        <v>3</v>
      </c>
    </row>
    <row r="3181" spans="15:16" x14ac:dyDescent="0.25">
      <c r="O3181" s="193">
        <v>3149</v>
      </c>
      <c r="P3181" s="229">
        <v>2</v>
      </c>
    </row>
    <row r="3182" spans="15:16" x14ac:dyDescent="0.25">
      <c r="O3182" s="193">
        <v>3150</v>
      </c>
      <c r="P3182" s="229">
        <v>4</v>
      </c>
    </row>
    <row r="3183" spans="15:16" x14ac:dyDescent="0.25">
      <c r="O3183" s="193">
        <v>3151</v>
      </c>
      <c r="P3183" s="229">
        <v>5</v>
      </c>
    </row>
    <row r="3184" spans="15:16" x14ac:dyDescent="0.25">
      <c r="O3184" s="193">
        <v>3152</v>
      </c>
      <c r="P3184" s="229">
        <v>3</v>
      </c>
    </row>
    <row r="3185" spans="15:16" x14ac:dyDescent="0.25">
      <c r="O3185" s="193">
        <v>3153</v>
      </c>
      <c r="P3185" s="229">
        <v>1</v>
      </c>
    </row>
    <row r="3186" spans="15:16" x14ac:dyDescent="0.25">
      <c r="O3186" s="193">
        <v>3154</v>
      </c>
      <c r="P3186" s="229">
        <v>5</v>
      </c>
    </row>
    <row r="3187" spans="15:16" x14ac:dyDescent="0.25">
      <c r="O3187" s="193">
        <v>3155</v>
      </c>
      <c r="P3187" s="229">
        <v>2</v>
      </c>
    </row>
    <row r="3188" spans="15:16" x14ac:dyDescent="0.25">
      <c r="O3188" s="193">
        <v>3156</v>
      </c>
      <c r="P3188" s="229">
        <v>2</v>
      </c>
    </row>
    <row r="3189" spans="15:16" x14ac:dyDescent="0.25">
      <c r="O3189" s="193">
        <v>3157</v>
      </c>
      <c r="P3189" s="229">
        <v>3</v>
      </c>
    </row>
    <row r="3190" spans="15:16" x14ac:dyDescent="0.25">
      <c r="O3190" s="193">
        <v>3158</v>
      </c>
      <c r="P3190" s="229">
        <v>1</v>
      </c>
    </row>
    <row r="3191" spans="15:16" x14ac:dyDescent="0.25">
      <c r="O3191" s="193">
        <v>3160</v>
      </c>
      <c r="P3191" s="229">
        <v>2</v>
      </c>
    </row>
    <row r="3192" spans="15:16" x14ac:dyDescent="0.25">
      <c r="O3192" s="193">
        <v>3161</v>
      </c>
      <c r="P3192" s="229">
        <v>2</v>
      </c>
    </row>
    <row r="3193" spans="15:16" x14ac:dyDescent="0.25">
      <c r="O3193" s="193">
        <v>3162</v>
      </c>
      <c r="P3193" s="229">
        <v>3</v>
      </c>
    </row>
    <row r="3194" spans="15:16" x14ac:dyDescent="0.25">
      <c r="O3194" s="193">
        <v>3163</v>
      </c>
      <c r="P3194" s="229">
        <v>2</v>
      </c>
    </row>
    <row r="3195" spans="15:16" x14ac:dyDescent="0.25">
      <c r="O3195" s="193">
        <v>3164</v>
      </c>
      <c r="P3195" s="229">
        <v>1</v>
      </c>
    </row>
    <row r="3196" spans="15:16" x14ac:dyDescent="0.25">
      <c r="O3196" s="193">
        <v>3165</v>
      </c>
      <c r="P3196" s="229">
        <v>3</v>
      </c>
    </row>
    <row r="3197" spans="15:16" x14ac:dyDescent="0.25">
      <c r="O3197" s="193">
        <v>3166</v>
      </c>
      <c r="P3197" s="229">
        <v>5</v>
      </c>
    </row>
    <row r="3198" spans="15:16" x14ac:dyDescent="0.25">
      <c r="O3198" s="193">
        <v>3168</v>
      </c>
      <c r="P3198" s="229">
        <v>7</v>
      </c>
    </row>
    <row r="3199" spans="15:16" x14ac:dyDescent="0.25">
      <c r="O3199" s="193">
        <v>3169</v>
      </c>
      <c r="P3199" s="229">
        <v>2</v>
      </c>
    </row>
    <row r="3200" spans="15:16" x14ac:dyDescent="0.25">
      <c r="O3200" s="193">
        <v>3170</v>
      </c>
      <c r="P3200" s="229">
        <v>1</v>
      </c>
    </row>
    <row r="3201" spans="15:16" x14ac:dyDescent="0.25">
      <c r="O3201" s="193">
        <v>3171</v>
      </c>
      <c r="P3201" s="229">
        <v>1</v>
      </c>
    </row>
    <row r="3202" spans="15:16" x14ac:dyDescent="0.25">
      <c r="O3202" s="193">
        <v>3172</v>
      </c>
      <c r="P3202" s="229">
        <v>1</v>
      </c>
    </row>
    <row r="3203" spans="15:16" x14ac:dyDescent="0.25">
      <c r="O3203" s="193">
        <v>3173</v>
      </c>
      <c r="P3203" s="229">
        <v>2</v>
      </c>
    </row>
    <row r="3204" spans="15:16" x14ac:dyDescent="0.25">
      <c r="O3204" s="193">
        <v>3175</v>
      </c>
      <c r="P3204" s="229">
        <v>5</v>
      </c>
    </row>
    <row r="3205" spans="15:16" x14ac:dyDescent="0.25">
      <c r="O3205" s="193">
        <v>3176</v>
      </c>
      <c r="P3205" s="229">
        <v>1</v>
      </c>
    </row>
    <row r="3206" spans="15:16" x14ac:dyDescent="0.25">
      <c r="O3206" s="193">
        <v>3177</v>
      </c>
      <c r="P3206" s="229">
        <v>1</v>
      </c>
    </row>
    <row r="3207" spans="15:16" x14ac:dyDescent="0.25">
      <c r="O3207" s="193">
        <v>3178</v>
      </c>
      <c r="P3207" s="229">
        <v>2</v>
      </c>
    </row>
    <row r="3208" spans="15:16" x14ac:dyDescent="0.25">
      <c r="O3208" s="193">
        <v>3179</v>
      </c>
      <c r="P3208" s="229">
        <v>1</v>
      </c>
    </row>
    <row r="3209" spans="15:16" x14ac:dyDescent="0.25">
      <c r="O3209" s="193">
        <v>3180</v>
      </c>
      <c r="P3209" s="229">
        <v>5</v>
      </c>
    </row>
    <row r="3210" spans="15:16" x14ac:dyDescent="0.25">
      <c r="O3210" s="193">
        <v>3181</v>
      </c>
      <c r="P3210" s="229">
        <v>6</v>
      </c>
    </row>
    <row r="3211" spans="15:16" x14ac:dyDescent="0.25">
      <c r="O3211" s="193">
        <v>3182</v>
      </c>
      <c r="P3211" s="229">
        <v>1</v>
      </c>
    </row>
    <row r="3212" spans="15:16" x14ac:dyDescent="0.25">
      <c r="O3212" s="193">
        <v>3183</v>
      </c>
      <c r="P3212" s="229">
        <v>1</v>
      </c>
    </row>
    <row r="3213" spans="15:16" x14ac:dyDescent="0.25">
      <c r="O3213" s="193">
        <v>3184</v>
      </c>
      <c r="P3213" s="229">
        <v>3</v>
      </c>
    </row>
    <row r="3214" spans="15:16" x14ac:dyDescent="0.25">
      <c r="O3214" s="193">
        <v>3186</v>
      </c>
      <c r="P3214" s="229">
        <v>2</v>
      </c>
    </row>
    <row r="3215" spans="15:16" x14ac:dyDescent="0.25">
      <c r="O3215" s="193">
        <v>3187</v>
      </c>
      <c r="P3215" s="229">
        <v>1</v>
      </c>
    </row>
    <row r="3216" spans="15:16" x14ac:dyDescent="0.25">
      <c r="O3216" s="193">
        <v>3189</v>
      </c>
      <c r="P3216" s="229">
        <v>3</v>
      </c>
    </row>
    <row r="3217" spans="15:16" x14ac:dyDescent="0.25">
      <c r="O3217" s="193">
        <v>3190</v>
      </c>
      <c r="P3217" s="229">
        <v>1</v>
      </c>
    </row>
    <row r="3218" spans="15:16" x14ac:dyDescent="0.25">
      <c r="O3218" s="193">
        <v>3191</v>
      </c>
      <c r="P3218" s="229">
        <v>4</v>
      </c>
    </row>
    <row r="3219" spans="15:16" x14ac:dyDescent="0.25">
      <c r="O3219" s="193">
        <v>3192</v>
      </c>
      <c r="P3219" s="229">
        <v>2</v>
      </c>
    </row>
    <row r="3220" spans="15:16" x14ac:dyDescent="0.25">
      <c r="O3220" s="193">
        <v>3193</v>
      </c>
      <c r="P3220" s="229">
        <v>1</v>
      </c>
    </row>
    <row r="3221" spans="15:16" x14ac:dyDescent="0.25">
      <c r="O3221" s="193">
        <v>3194</v>
      </c>
      <c r="P3221" s="229">
        <v>1</v>
      </c>
    </row>
    <row r="3222" spans="15:16" x14ac:dyDescent="0.25">
      <c r="O3222" s="193">
        <v>3195</v>
      </c>
      <c r="P3222" s="229">
        <v>2</v>
      </c>
    </row>
    <row r="3223" spans="15:16" x14ac:dyDescent="0.25">
      <c r="O3223" s="193">
        <v>3196</v>
      </c>
      <c r="P3223" s="229">
        <v>1</v>
      </c>
    </row>
    <row r="3224" spans="15:16" x14ac:dyDescent="0.25">
      <c r="O3224" s="193">
        <v>3197</v>
      </c>
      <c r="P3224" s="229">
        <v>4</v>
      </c>
    </row>
    <row r="3225" spans="15:16" x14ac:dyDescent="0.25">
      <c r="O3225" s="193">
        <v>3198</v>
      </c>
      <c r="P3225" s="229">
        <v>1</v>
      </c>
    </row>
    <row r="3226" spans="15:16" x14ac:dyDescent="0.25">
      <c r="O3226" s="193">
        <v>3199</v>
      </c>
      <c r="P3226" s="229">
        <v>1</v>
      </c>
    </row>
    <row r="3227" spans="15:16" x14ac:dyDescent="0.25">
      <c r="O3227" s="193">
        <v>3201</v>
      </c>
      <c r="P3227" s="229">
        <v>1</v>
      </c>
    </row>
    <row r="3228" spans="15:16" x14ac:dyDescent="0.25">
      <c r="O3228" s="193">
        <v>3202</v>
      </c>
      <c r="P3228" s="229">
        <v>3</v>
      </c>
    </row>
    <row r="3229" spans="15:16" x14ac:dyDescent="0.25">
      <c r="O3229" s="193">
        <v>3203</v>
      </c>
      <c r="P3229" s="229">
        <v>1</v>
      </c>
    </row>
    <row r="3230" spans="15:16" x14ac:dyDescent="0.25">
      <c r="O3230" s="193">
        <v>3204</v>
      </c>
      <c r="P3230" s="229">
        <v>1</v>
      </c>
    </row>
    <row r="3231" spans="15:16" x14ac:dyDescent="0.25">
      <c r="O3231" s="193">
        <v>3205</v>
      </c>
      <c r="P3231" s="229">
        <v>6</v>
      </c>
    </row>
    <row r="3232" spans="15:16" x14ac:dyDescent="0.25">
      <c r="O3232" s="193">
        <v>3207</v>
      </c>
      <c r="P3232" s="229">
        <v>1</v>
      </c>
    </row>
    <row r="3233" spans="15:16" x14ac:dyDescent="0.25">
      <c r="O3233" s="193">
        <v>3208</v>
      </c>
      <c r="P3233" s="229">
        <v>1</v>
      </c>
    </row>
    <row r="3234" spans="15:16" x14ac:dyDescent="0.25">
      <c r="O3234" s="193">
        <v>3209</v>
      </c>
      <c r="P3234" s="229">
        <v>1</v>
      </c>
    </row>
    <row r="3235" spans="15:16" x14ac:dyDescent="0.25">
      <c r="O3235" s="193">
        <v>3210</v>
      </c>
      <c r="P3235" s="229">
        <v>3</v>
      </c>
    </row>
    <row r="3236" spans="15:16" x14ac:dyDescent="0.25">
      <c r="O3236" s="193">
        <v>3211</v>
      </c>
      <c r="P3236" s="229">
        <v>2</v>
      </c>
    </row>
    <row r="3237" spans="15:16" x14ac:dyDescent="0.25">
      <c r="O3237" s="193">
        <v>3212</v>
      </c>
      <c r="P3237" s="229">
        <v>2</v>
      </c>
    </row>
    <row r="3238" spans="15:16" x14ac:dyDescent="0.25">
      <c r="O3238" s="193">
        <v>3213</v>
      </c>
      <c r="P3238" s="229">
        <v>1</v>
      </c>
    </row>
    <row r="3239" spans="15:16" x14ac:dyDescent="0.25">
      <c r="O3239" s="193">
        <v>3214</v>
      </c>
      <c r="P3239" s="229">
        <v>4</v>
      </c>
    </row>
    <row r="3240" spans="15:16" x14ac:dyDescent="0.25">
      <c r="O3240" s="193">
        <v>3217</v>
      </c>
      <c r="P3240" s="229">
        <v>7</v>
      </c>
    </row>
    <row r="3241" spans="15:16" x14ac:dyDescent="0.25">
      <c r="O3241" s="193">
        <v>3220</v>
      </c>
      <c r="P3241" s="229">
        <v>1</v>
      </c>
    </row>
    <row r="3242" spans="15:16" x14ac:dyDescent="0.25">
      <c r="O3242" s="193">
        <v>3221</v>
      </c>
      <c r="P3242" s="229">
        <v>2</v>
      </c>
    </row>
    <row r="3243" spans="15:16" x14ac:dyDescent="0.25">
      <c r="O3243" s="193">
        <v>3223</v>
      </c>
      <c r="P3243" s="229">
        <v>2</v>
      </c>
    </row>
    <row r="3244" spans="15:16" x14ac:dyDescent="0.25">
      <c r="O3244" s="193">
        <v>3224</v>
      </c>
      <c r="P3244" s="229">
        <v>2</v>
      </c>
    </row>
    <row r="3245" spans="15:16" x14ac:dyDescent="0.25">
      <c r="O3245" s="193">
        <v>3225</v>
      </c>
      <c r="P3245" s="229">
        <v>4</v>
      </c>
    </row>
    <row r="3246" spans="15:16" x14ac:dyDescent="0.25">
      <c r="O3246" s="193">
        <v>3226</v>
      </c>
      <c r="P3246" s="229">
        <v>3</v>
      </c>
    </row>
    <row r="3247" spans="15:16" x14ac:dyDescent="0.25">
      <c r="O3247" s="193">
        <v>3227</v>
      </c>
      <c r="P3247" s="229">
        <v>2</v>
      </c>
    </row>
    <row r="3248" spans="15:16" x14ac:dyDescent="0.25">
      <c r="O3248" s="193">
        <v>3229</v>
      </c>
      <c r="P3248" s="229">
        <v>1</v>
      </c>
    </row>
    <row r="3249" spans="15:16" x14ac:dyDescent="0.25">
      <c r="O3249" s="193">
        <v>3230</v>
      </c>
      <c r="P3249" s="229">
        <v>1</v>
      </c>
    </row>
    <row r="3250" spans="15:16" x14ac:dyDescent="0.25">
      <c r="O3250" s="193">
        <v>3231</v>
      </c>
      <c r="P3250" s="229">
        <v>2</v>
      </c>
    </row>
    <row r="3251" spans="15:16" x14ac:dyDescent="0.25">
      <c r="O3251" s="193">
        <v>3233</v>
      </c>
      <c r="P3251" s="229">
        <v>2</v>
      </c>
    </row>
    <row r="3252" spans="15:16" x14ac:dyDescent="0.25">
      <c r="O3252" s="193">
        <v>3234</v>
      </c>
      <c r="P3252" s="229">
        <v>2</v>
      </c>
    </row>
    <row r="3253" spans="15:16" x14ac:dyDescent="0.25">
      <c r="O3253" s="193">
        <v>3235</v>
      </c>
      <c r="P3253" s="229">
        <v>1</v>
      </c>
    </row>
    <row r="3254" spans="15:16" x14ac:dyDescent="0.25">
      <c r="O3254" s="193">
        <v>3236</v>
      </c>
      <c r="P3254" s="229">
        <v>2</v>
      </c>
    </row>
    <row r="3255" spans="15:16" x14ac:dyDescent="0.25">
      <c r="O3255" s="193">
        <v>3237</v>
      </c>
      <c r="P3255" s="229">
        <v>3</v>
      </c>
    </row>
    <row r="3256" spans="15:16" x14ac:dyDescent="0.25">
      <c r="O3256" s="193">
        <v>3238</v>
      </c>
      <c r="P3256" s="229">
        <v>2</v>
      </c>
    </row>
    <row r="3257" spans="15:16" x14ac:dyDescent="0.25">
      <c r="O3257" s="193">
        <v>3239</v>
      </c>
      <c r="P3257" s="229">
        <v>2</v>
      </c>
    </row>
    <row r="3258" spans="15:16" x14ac:dyDescent="0.25">
      <c r="O3258" s="193">
        <v>3240</v>
      </c>
      <c r="P3258" s="229">
        <v>16</v>
      </c>
    </row>
    <row r="3259" spans="15:16" x14ac:dyDescent="0.25">
      <c r="O3259" s="193">
        <v>3241</v>
      </c>
      <c r="P3259" s="229">
        <v>2</v>
      </c>
    </row>
    <row r="3260" spans="15:16" x14ac:dyDescent="0.25">
      <c r="O3260" s="193">
        <v>3242</v>
      </c>
      <c r="P3260" s="229">
        <v>1</v>
      </c>
    </row>
    <row r="3261" spans="15:16" x14ac:dyDescent="0.25">
      <c r="O3261" s="193">
        <v>3244</v>
      </c>
      <c r="P3261" s="229">
        <v>3</v>
      </c>
    </row>
    <row r="3262" spans="15:16" x14ac:dyDescent="0.25">
      <c r="O3262" s="193">
        <v>3245</v>
      </c>
      <c r="P3262" s="229">
        <v>1</v>
      </c>
    </row>
    <row r="3263" spans="15:16" x14ac:dyDescent="0.25">
      <c r="O3263" s="193">
        <v>3247</v>
      </c>
      <c r="P3263" s="229">
        <v>1</v>
      </c>
    </row>
    <row r="3264" spans="15:16" x14ac:dyDescent="0.25">
      <c r="O3264" s="193">
        <v>3248</v>
      </c>
      <c r="P3264" s="229">
        <v>2</v>
      </c>
    </row>
    <row r="3265" spans="15:16" x14ac:dyDescent="0.25">
      <c r="O3265" s="193">
        <v>3250</v>
      </c>
      <c r="P3265" s="229">
        <v>1</v>
      </c>
    </row>
    <row r="3266" spans="15:16" x14ac:dyDescent="0.25">
      <c r="O3266" s="193">
        <v>3251</v>
      </c>
      <c r="P3266" s="229">
        <v>2</v>
      </c>
    </row>
    <row r="3267" spans="15:16" x14ac:dyDescent="0.25">
      <c r="O3267" s="193">
        <v>3252</v>
      </c>
      <c r="P3267" s="229">
        <v>3</v>
      </c>
    </row>
    <row r="3268" spans="15:16" x14ac:dyDescent="0.25">
      <c r="O3268" s="193">
        <v>3253</v>
      </c>
      <c r="P3268" s="229">
        <v>2</v>
      </c>
    </row>
    <row r="3269" spans="15:16" x14ac:dyDescent="0.25">
      <c r="O3269" s="193">
        <v>3254</v>
      </c>
      <c r="P3269" s="229">
        <v>1</v>
      </c>
    </row>
    <row r="3270" spans="15:16" x14ac:dyDescent="0.25">
      <c r="O3270" s="193">
        <v>3255</v>
      </c>
      <c r="P3270" s="229">
        <v>5</v>
      </c>
    </row>
    <row r="3271" spans="15:16" x14ac:dyDescent="0.25">
      <c r="O3271" s="193">
        <v>3256</v>
      </c>
      <c r="P3271" s="229">
        <v>1</v>
      </c>
    </row>
    <row r="3272" spans="15:16" x14ac:dyDescent="0.25">
      <c r="O3272" s="193">
        <v>3257</v>
      </c>
      <c r="P3272" s="229">
        <v>1</v>
      </c>
    </row>
    <row r="3273" spans="15:16" x14ac:dyDescent="0.25">
      <c r="O3273" s="193">
        <v>3258</v>
      </c>
      <c r="P3273" s="229">
        <v>2</v>
      </c>
    </row>
    <row r="3274" spans="15:16" x14ac:dyDescent="0.25">
      <c r="O3274" s="193">
        <v>3259</v>
      </c>
      <c r="P3274" s="229">
        <v>4</v>
      </c>
    </row>
    <row r="3275" spans="15:16" x14ac:dyDescent="0.25">
      <c r="O3275" s="193">
        <v>3260</v>
      </c>
      <c r="P3275" s="229">
        <v>2</v>
      </c>
    </row>
    <row r="3276" spans="15:16" x14ac:dyDescent="0.25">
      <c r="O3276" s="193">
        <v>3261</v>
      </c>
      <c r="P3276" s="229">
        <v>1</v>
      </c>
    </row>
    <row r="3277" spans="15:16" x14ac:dyDescent="0.25">
      <c r="O3277" s="193">
        <v>3262</v>
      </c>
      <c r="P3277" s="229">
        <v>3</v>
      </c>
    </row>
    <row r="3278" spans="15:16" x14ac:dyDescent="0.25">
      <c r="O3278" s="193">
        <v>3263</v>
      </c>
      <c r="P3278" s="229">
        <v>1</v>
      </c>
    </row>
    <row r="3279" spans="15:16" x14ac:dyDescent="0.25">
      <c r="O3279" s="193">
        <v>3264</v>
      </c>
      <c r="P3279" s="229">
        <v>1</v>
      </c>
    </row>
    <row r="3280" spans="15:16" x14ac:dyDescent="0.25">
      <c r="O3280" s="193">
        <v>3265</v>
      </c>
      <c r="P3280" s="229">
        <v>3</v>
      </c>
    </row>
    <row r="3281" spans="15:16" x14ac:dyDescent="0.25">
      <c r="O3281" s="193">
        <v>3266</v>
      </c>
      <c r="P3281" s="229">
        <v>2</v>
      </c>
    </row>
    <row r="3282" spans="15:16" x14ac:dyDescent="0.25">
      <c r="O3282" s="193">
        <v>3268</v>
      </c>
      <c r="P3282" s="229">
        <v>2</v>
      </c>
    </row>
    <row r="3283" spans="15:16" x14ac:dyDescent="0.25">
      <c r="O3283" s="193">
        <v>3269</v>
      </c>
      <c r="P3283" s="229">
        <v>1</v>
      </c>
    </row>
    <row r="3284" spans="15:16" x14ac:dyDescent="0.25">
      <c r="O3284" s="193">
        <v>3270</v>
      </c>
      <c r="P3284" s="229">
        <v>1</v>
      </c>
    </row>
    <row r="3285" spans="15:16" x14ac:dyDescent="0.25">
      <c r="O3285" s="193">
        <v>3271</v>
      </c>
      <c r="P3285" s="229">
        <v>2</v>
      </c>
    </row>
    <row r="3286" spans="15:16" x14ac:dyDescent="0.25">
      <c r="O3286" s="193">
        <v>3274</v>
      </c>
      <c r="P3286" s="229">
        <v>2</v>
      </c>
    </row>
    <row r="3287" spans="15:16" x14ac:dyDescent="0.25">
      <c r="O3287" s="193">
        <v>3275</v>
      </c>
      <c r="P3287" s="229">
        <v>3</v>
      </c>
    </row>
    <row r="3288" spans="15:16" x14ac:dyDescent="0.25">
      <c r="O3288" s="193">
        <v>3276</v>
      </c>
      <c r="P3288" s="229">
        <v>1</v>
      </c>
    </row>
    <row r="3289" spans="15:16" x14ac:dyDescent="0.25">
      <c r="O3289" s="193">
        <v>3277</v>
      </c>
      <c r="P3289" s="229">
        <v>4</v>
      </c>
    </row>
    <row r="3290" spans="15:16" x14ac:dyDescent="0.25">
      <c r="O3290" s="193">
        <v>3278</v>
      </c>
      <c r="P3290" s="229">
        <v>1</v>
      </c>
    </row>
    <row r="3291" spans="15:16" x14ac:dyDescent="0.25">
      <c r="O3291" s="193">
        <v>3280</v>
      </c>
      <c r="P3291" s="229">
        <v>2</v>
      </c>
    </row>
    <row r="3292" spans="15:16" x14ac:dyDescent="0.25">
      <c r="O3292" s="193">
        <v>3281</v>
      </c>
      <c r="P3292" s="229">
        <v>1</v>
      </c>
    </row>
    <row r="3293" spans="15:16" x14ac:dyDescent="0.25">
      <c r="O3293" s="193">
        <v>3282</v>
      </c>
      <c r="P3293" s="229">
        <v>3</v>
      </c>
    </row>
    <row r="3294" spans="15:16" x14ac:dyDescent="0.25">
      <c r="O3294" s="193">
        <v>3283</v>
      </c>
      <c r="P3294" s="229">
        <v>1</v>
      </c>
    </row>
    <row r="3295" spans="15:16" x14ac:dyDescent="0.25">
      <c r="O3295" s="193">
        <v>3284</v>
      </c>
      <c r="P3295" s="229">
        <v>1</v>
      </c>
    </row>
    <row r="3296" spans="15:16" x14ac:dyDescent="0.25">
      <c r="O3296" s="193">
        <v>3285</v>
      </c>
      <c r="P3296" s="229">
        <v>1</v>
      </c>
    </row>
    <row r="3297" spans="15:16" x14ac:dyDescent="0.25">
      <c r="O3297" s="193">
        <v>3286</v>
      </c>
      <c r="P3297" s="229">
        <v>3</v>
      </c>
    </row>
    <row r="3298" spans="15:16" x14ac:dyDescent="0.25">
      <c r="O3298" s="193">
        <v>3287</v>
      </c>
      <c r="P3298" s="229">
        <v>1</v>
      </c>
    </row>
    <row r="3299" spans="15:16" x14ac:dyDescent="0.25">
      <c r="O3299" s="193">
        <v>3288</v>
      </c>
      <c r="P3299" s="229">
        <v>3</v>
      </c>
    </row>
    <row r="3300" spans="15:16" x14ac:dyDescent="0.25">
      <c r="O3300" s="193">
        <v>3289</v>
      </c>
      <c r="P3300" s="229">
        <v>1</v>
      </c>
    </row>
    <row r="3301" spans="15:16" x14ac:dyDescent="0.25">
      <c r="O3301" s="193">
        <v>3291</v>
      </c>
      <c r="P3301" s="229">
        <v>2</v>
      </c>
    </row>
    <row r="3302" spans="15:16" x14ac:dyDescent="0.25">
      <c r="O3302" s="193">
        <v>3293</v>
      </c>
      <c r="P3302" s="229">
        <v>3</v>
      </c>
    </row>
    <row r="3303" spans="15:16" x14ac:dyDescent="0.25">
      <c r="O3303" s="193">
        <v>3294</v>
      </c>
      <c r="P3303" s="229">
        <v>1</v>
      </c>
    </row>
    <row r="3304" spans="15:16" x14ac:dyDescent="0.25">
      <c r="O3304" s="193">
        <v>3295</v>
      </c>
      <c r="P3304" s="229">
        <v>2</v>
      </c>
    </row>
    <row r="3305" spans="15:16" x14ac:dyDescent="0.25">
      <c r="O3305" s="193">
        <v>3296</v>
      </c>
      <c r="P3305" s="229">
        <v>1</v>
      </c>
    </row>
    <row r="3306" spans="15:16" x14ac:dyDescent="0.25">
      <c r="O3306" s="193">
        <v>3297</v>
      </c>
      <c r="P3306" s="229">
        <v>1</v>
      </c>
    </row>
    <row r="3307" spans="15:16" x14ac:dyDescent="0.25">
      <c r="O3307" s="193">
        <v>3298</v>
      </c>
      <c r="P3307" s="229">
        <v>4</v>
      </c>
    </row>
    <row r="3308" spans="15:16" x14ac:dyDescent="0.25">
      <c r="O3308" s="193">
        <v>3299</v>
      </c>
      <c r="P3308" s="229">
        <v>1</v>
      </c>
    </row>
    <row r="3309" spans="15:16" x14ac:dyDescent="0.25">
      <c r="O3309" s="193">
        <v>3300</v>
      </c>
      <c r="P3309" s="229">
        <v>1</v>
      </c>
    </row>
    <row r="3310" spans="15:16" x14ac:dyDescent="0.25">
      <c r="O3310" s="193">
        <v>3301</v>
      </c>
      <c r="P3310" s="229">
        <v>2</v>
      </c>
    </row>
    <row r="3311" spans="15:16" x14ac:dyDescent="0.25">
      <c r="O3311" s="193">
        <v>3302</v>
      </c>
      <c r="P3311" s="229">
        <v>1</v>
      </c>
    </row>
    <row r="3312" spans="15:16" x14ac:dyDescent="0.25">
      <c r="O3312" s="193">
        <v>3303</v>
      </c>
      <c r="P3312" s="229">
        <v>2</v>
      </c>
    </row>
    <row r="3313" spans="15:16" x14ac:dyDescent="0.25">
      <c r="O3313" s="193">
        <v>3305</v>
      </c>
      <c r="P3313" s="229">
        <v>2</v>
      </c>
    </row>
    <row r="3314" spans="15:16" x14ac:dyDescent="0.25">
      <c r="O3314" s="193">
        <v>3307</v>
      </c>
      <c r="P3314" s="229">
        <v>3</v>
      </c>
    </row>
    <row r="3315" spans="15:16" x14ac:dyDescent="0.25">
      <c r="O3315" s="193">
        <v>3308</v>
      </c>
      <c r="P3315" s="229">
        <v>1</v>
      </c>
    </row>
    <row r="3316" spans="15:16" x14ac:dyDescent="0.25">
      <c r="O3316" s="193">
        <v>3309</v>
      </c>
      <c r="P3316" s="229">
        <v>1</v>
      </c>
    </row>
    <row r="3317" spans="15:16" x14ac:dyDescent="0.25">
      <c r="O3317" s="193">
        <v>3311</v>
      </c>
      <c r="P3317" s="229">
        <v>1</v>
      </c>
    </row>
    <row r="3318" spans="15:16" x14ac:dyDescent="0.25">
      <c r="O3318" s="193">
        <v>3312</v>
      </c>
      <c r="P3318" s="229">
        <v>1</v>
      </c>
    </row>
    <row r="3319" spans="15:16" x14ac:dyDescent="0.25">
      <c r="O3319" s="193">
        <v>3313</v>
      </c>
      <c r="P3319" s="229">
        <v>1</v>
      </c>
    </row>
    <row r="3320" spans="15:16" x14ac:dyDescent="0.25">
      <c r="O3320" s="193">
        <v>3314</v>
      </c>
      <c r="P3320" s="229">
        <v>2</v>
      </c>
    </row>
    <row r="3321" spans="15:16" x14ac:dyDescent="0.25">
      <c r="O3321" s="193">
        <v>3315</v>
      </c>
      <c r="P3321" s="229">
        <v>2</v>
      </c>
    </row>
    <row r="3322" spans="15:16" x14ac:dyDescent="0.25">
      <c r="O3322" s="193">
        <v>3316</v>
      </c>
      <c r="P3322" s="229">
        <v>1</v>
      </c>
    </row>
    <row r="3323" spans="15:16" x14ac:dyDescent="0.25">
      <c r="O3323" s="193">
        <v>3318</v>
      </c>
      <c r="P3323" s="229">
        <v>2</v>
      </c>
    </row>
    <row r="3324" spans="15:16" x14ac:dyDescent="0.25">
      <c r="O3324" s="193">
        <v>3319</v>
      </c>
      <c r="P3324" s="229">
        <v>2</v>
      </c>
    </row>
    <row r="3325" spans="15:16" x14ac:dyDescent="0.25">
      <c r="O3325" s="193">
        <v>3320</v>
      </c>
      <c r="P3325" s="229">
        <v>1</v>
      </c>
    </row>
    <row r="3326" spans="15:16" x14ac:dyDescent="0.25">
      <c r="O3326" s="193">
        <v>3321</v>
      </c>
      <c r="P3326" s="229">
        <v>2</v>
      </c>
    </row>
    <row r="3327" spans="15:16" x14ac:dyDescent="0.25">
      <c r="O3327" s="193">
        <v>3322</v>
      </c>
      <c r="P3327" s="229">
        <v>3</v>
      </c>
    </row>
    <row r="3328" spans="15:16" x14ac:dyDescent="0.25">
      <c r="O3328" s="193">
        <v>3324</v>
      </c>
      <c r="P3328" s="229">
        <v>2</v>
      </c>
    </row>
    <row r="3329" spans="15:16" x14ac:dyDescent="0.25">
      <c r="O3329" s="193">
        <v>3325</v>
      </c>
      <c r="P3329" s="229">
        <v>2</v>
      </c>
    </row>
    <row r="3330" spans="15:16" x14ac:dyDescent="0.25">
      <c r="O3330" s="193">
        <v>3326</v>
      </c>
      <c r="P3330" s="229">
        <v>3</v>
      </c>
    </row>
    <row r="3331" spans="15:16" x14ac:dyDescent="0.25">
      <c r="O3331" s="193">
        <v>3327</v>
      </c>
      <c r="P3331" s="229">
        <v>1</v>
      </c>
    </row>
    <row r="3332" spans="15:16" x14ac:dyDescent="0.25">
      <c r="O3332" s="193">
        <v>3329</v>
      </c>
      <c r="P3332" s="229">
        <v>1</v>
      </c>
    </row>
    <row r="3333" spans="15:16" x14ac:dyDescent="0.25">
      <c r="O3333" s="193">
        <v>3331</v>
      </c>
      <c r="P3333" s="229">
        <v>2</v>
      </c>
    </row>
    <row r="3334" spans="15:16" x14ac:dyDescent="0.25">
      <c r="O3334" s="193">
        <v>3332</v>
      </c>
      <c r="P3334" s="229">
        <v>1</v>
      </c>
    </row>
    <row r="3335" spans="15:16" x14ac:dyDescent="0.25">
      <c r="O3335" s="193">
        <v>3333</v>
      </c>
      <c r="P3335" s="229">
        <v>1</v>
      </c>
    </row>
    <row r="3336" spans="15:16" x14ac:dyDescent="0.25">
      <c r="O3336" s="193">
        <v>3334</v>
      </c>
      <c r="P3336" s="229">
        <v>4</v>
      </c>
    </row>
    <row r="3337" spans="15:16" x14ac:dyDescent="0.25">
      <c r="O3337" s="193">
        <v>3335</v>
      </c>
      <c r="P3337" s="229">
        <v>3</v>
      </c>
    </row>
    <row r="3338" spans="15:16" x14ac:dyDescent="0.25">
      <c r="O3338" s="193">
        <v>3336</v>
      </c>
      <c r="P3338" s="229">
        <v>3</v>
      </c>
    </row>
    <row r="3339" spans="15:16" x14ac:dyDescent="0.25">
      <c r="O3339" s="193">
        <v>3337</v>
      </c>
      <c r="P3339" s="229">
        <v>2</v>
      </c>
    </row>
    <row r="3340" spans="15:16" x14ac:dyDescent="0.25">
      <c r="O3340" s="193">
        <v>3340</v>
      </c>
      <c r="P3340" s="229">
        <v>1</v>
      </c>
    </row>
    <row r="3341" spans="15:16" x14ac:dyDescent="0.25">
      <c r="O3341" s="193">
        <v>3341</v>
      </c>
      <c r="P3341" s="229">
        <v>1</v>
      </c>
    </row>
    <row r="3342" spans="15:16" x14ac:dyDescent="0.25">
      <c r="O3342" s="193">
        <v>3342</v>
      </c>
      <c r="P3342" s="229">
        <v>4</v>
      </c>
    </row>
    <row r="3343" spans="15:16" x14ac:dyDescent="0.25">
      <c r="O3343" s="193">
        <v>3345</v>
      </c>
      <c r="P3343" s="229">
        <v>1</v>
      </c>
    </row>
    <row r="3344" spans="15:16" x14ac:dyDescent="0.25">
      <c r="O3344" s="193">
        <v>3346</v>
      </c>
      <c r="P3344" s="229">
        <v>3</v>
      </c>
    </row>
    <row r="3345" spans="15:16" x14ac:dyDescent="0.25">
      <c r="O3345" s="193">
        <v>3348</v>
      </c>
      <c r="P3345" s="229">
        <v>2</v>
      </c>
    </row>
    <row r="3346" spans="15:16" x14ac:dyDescent="0.25">
      <c r="O3346" s="193">
        <v>3350</v>
      </c>
      <c r="P3346" s="229">
        <v>4</v>
      </c>
    </row>
    <row r="3347" spans="15:16" x14ac:dyDescent="0.25">
      <c r="O3347" s="193">
        <v>3351</v>
      </c>
      <c r="P3347" s="229">
        <v>2</v>
      </c>
    </row>
    <row r="3348" spans="15:16" x14ac:dyDescent="0.25">
      <c r="O3348" s="193">
        <v>3353</v>
      </c>
      <c r="P3348" s="229">
        <v>2</v>
      </c>
    </row>
    <row r="3349" spans="15:16" x14ac:dyDescent="0.25">
      <c r="O3349" s="193">
        <v>3354</v>
      </c>
      <c r="P3349" s="229">
        <v>2</v>
      </c>
    </row>
    <row r="3350" spans="15:16" x14ac:dyDescent="0.25">
      <c r="O3350" s="193">
        <v>3355</v>
      </c>
      <c r="P3350" s="229">
        <v>4</v>
      </c>
    </row>
    <row r="3351" spans="15:16" x14ac:dyDescent="0.25">
      <c r="O3351" s="193">
        <v>3356</v>
      </c>
      <c r="P3351" s="229">
        <v>3</v>
      </c>
    </row>
    <row r="3352" spans="15:16" x14ac:dyDescent="0.25">
      <c r="O3352" s="193">
        <v>3359</v>
      </c>
      <c r="P3352" s="229">
        <v>1</v>
      </c>
    </row>
    <row r="3353" spans="15:16" x14ac:dyDescent="0.25">
      <c r="O3353" s="193">
        <v>3361</v>
      </c>
      <c r="P3353" s="229">
        <v>1</v>
      </c>
    </row>
    <row r="3354" spans="15:16" x14ac:dyDescent="0.25">
      <c r="O3354" s="193">
        <v>3362</v>
      </c>
      <c r="P3354" s="229">
        <v>1</v>
      </c>
    </row>
    <row r="3355" spans="15:16" x14ac:dyDescent="0.25">
      <c r="O3355" s="193">
        <v>3363</v>
      </c>
      <c r="P3355" s="229">
        <v>2</v>
      </c>
    </row>
    <row r="3356" spans="15:16" x14ac:dyDescent="0.25">
      <c r="O3356" s="193">
        <v>3364</v>
      </c>
      <c r="P3356" s="229">
        <v>1</v>
      </c>
    </row>
    <row r="3357" spans="15:16" x14ac:dyDescent="0.25">
      <c r="O3357" s="193">
        <v>3367</v>
      </c>
      <c r="P3357" s="229">
        <v>2</v>
      </c>
    </row>
    <row r="3358" spans="15:16" x14ac:dyDescent="0.25">
      <c r="O3358" s="193">
        <v>3368</v>
      </c>
      <c r="P3358" s="229">
        <v>3</v>
      </c>
    </row>
    <row r="3359" spans="15:16" x14ac:dyDescent="0.25">
      <c r="O3359" s="193">
        <v>3371</v>
      </c>
      <c r="P3359" s="229">
        <v>2</v>
      </c>
    </row>
    <row r="3360" spans="15:16" x14ac:dyDescent="0.25">
      <c r="O3360" s="193">
        <v>3373</v>
      </c>
      <c r="P3360" s="229">
        <v>1</v>
      </c>
    </row>
    <row r="3361" spans="15:16" x14ac:dyDescent="0.25">
      <c r="O3361" s="193">
        <v>3374</v>
      </c>
      <c r="P3361" s="229">
        <v>1</v>
      </c>
    </row>
    <row r="3362" spans="15:16" x14ac:dyDescent="0.25">
      <c r="O3362" s="193">
        <v>3375</v>
      </c>
      <c r="P3362" s="229">
        <v>7</v>
      </c>
    </row>
    <row r="3363" spans="15:16" x14ac:dyDescent="0.25">
      <c r="O3363" s="193">
        <v>3376</v>
      </c>
      <c r="P3363" s="229">
        <v>1</v>
      </c>
    </row>
    <row r="3364" spans="15:16" x14ac:dyDescent="0.25">
      <c r="O3364" s="193">
        <v>3377</v>
      </c>
      <c r="P3364" s="229">
        <v>3</v>
      </c>
    </row>
    <row r="3365" spans="15:16" x14ac:dyDescent="0.25">
      <c r="O3365" s="193">
        <v>3379</v>
      </c>
      <c r="P3365" s="229">
        <v>2</v>
      </c>
    </row>
    <row r="3366" spans="15:16" x14ac:dyDescent="0.25">
      <c r="O3366" s="193">
        <v>3380</v>
      </c>
      <c r="P3366" s="229">
        <v>2</v>
      </c>
    </row>
    <row r="3367" spans="15:16" x14ac:dyDescent="0.25">
      <c r="O3367" s="193">
        <v>3381</v>
      </c>
      <c r="P3367" s="229">
        <v>2</v>
      </c>
    </row>
    <row r="3368" spans="15:16" x14ac:dyDescent="0.25">
      <c r="O3368" s="193">
        <v>3384</v>
      </c>
      <c r="P3368" s="229">
        <v>1</v>
      </c>
    </row>
    <row r="3369" spans="15:16" x14ac:dyDescent="0.25">
      <c r="O3369" s="193">
        <v>3385</v>
      </c>
      <c r="P3369" s="229">
        <v>2</v>
      </c>
    </row>
    <row r="3370" spans="15:16" x14ac:dyDescent="0.25">
      <c r="O3370" s="193">
        <v>3387</v>
      </c>
      <c r="P3370" s="229">
        <v>1</v>
      </c>
    </row>
    <row r="3371" spans="15:16" x14ac:dyDescent="0.25">
      <c r="O3371" s="193">
        <v>3389</v>
      </c>
      <c r="P3371" s="229">
        <v>1</v>
      </c>
    </row>
    <row r="3372" spans="15:16" x14ac:dyDescent="0.25">
      <c r="O3372" s="193">
        <v>3390</v>
      </c>
      <c r="P3372" s="229">
        <v>2</v>
      </c>
    </row>
    <row r="3373" spans="15:16" x14ac:dyDescent="0.25">
      <c r="O3373" s="193">
        <v>3391</v>
      </c>
      <c r="P3373" s="229">
        <v>1</v>
      </c>
    </row>
    <row r="3374" spans="15:16" x14ac:dyDescent="0.25">
      <c r="O3374" s="193">
        <v>3392</v>
      </c>
      <c r="P3374" s="229">
        <v>2</v>
      </c>
    </row>
    <row r="3375" spans="15:16" x14ac:dyDescent="0.25">
      <c r="O3375" s="193">
        <v>3394</v>
      </c>
      <c r="P3375" s="229">
        <v>1</v>
      </c>
    </row>
    <row r="3376" spans="15:16" x14ac:dyDescent="0.25">
      <c r="O3376" s="193">
        <v>3396</v>
      </c>
      <c r="P3376" s="229">
        <v>1</v>
      </c>
    </row>
    <row r="3377" spans="15:16" x14ac:dyDescent="0.25">
      <c r="O3377" s="193">
        <v>3397</v>
      </c>
      <c r="P3377" s="229">
        <v>3</v>
      </c>
    </row>
    <row r="3378" spans="15:16" x14ac:dyDescent="0.25">
      <c r="O3378" s="193">
        <v>3398</v>
      </c>
      <c r="P3378" s="229">
        <v>2</v>
      </c>
    </row>
    <row r="3379" spans="15:16" x14ac:dyDescent="0.25">
      <c r="O3379" s="193">
        <v>3399</v>
      </c>
      <c r="P3379" s="229">
        <v>1</v>
      </c>
    </row>
    <row r="3380" spans="15:16" x14ac:dyDescent="0.25">
      <c r="O3380" s="193">
        <v>3400</v>
      </c>
      <c r="P3380" s="229">
        <v>2</v>
      </c>
    </row>
    <row r="3381" spans="15:16" x14ac:dyDescent="0.25">
      <c r="O3381" s="193">
        <v>3401</v>
      </c>
      <c r="P3381" s="229">
        <v>1</v>
      </c>
    </row>
    <row r="3382" spans="15:16" x14ac:dyDescent="0.25">
      <c r="O3382" s="193">
        <v>3403</v>
      </c>
      <c r="P3382" s="229">
        <v>1</v>
      </c>
    </row>
    <row r="3383" spans="15:16" x14ac:dyDescent="0.25">
      <c r="O3383" s="193">
        <v>3404</v>
      </c>
      <c r="P3383" s="229">
        <v>1</v>
      </c>
    </row>
    <row r="3384" spans="15:16" x14ac:dyDescent="0.25">
      <c r="O3384" s="193">
        <v>3407</v>
      </c>
      <c r="P3384" s="229">
        <v>1</v>
      </c>
    </row>
    <row r="3385" spans="15:16" x14ac:dyDescent="0.25">
      <c r="O3385" s="193">
        <v>3409</v>
      </c>
      <c r="P3385" s="229">
        <v>2</v>
      </c>
    </row>
    <row r="3386" spans="15:16" x14ac:dyDescent="0.25">
      <c r="O3386" s="193">
        <v>3410</v>
      </c>
      <c r="P3386" s="229">
        <v>2</v>
      </c>
    </row>
    <row r="3387" spans="15:16" x14ac:dyDescent="0.25">
      <c r="O3387" s="193">
        <v>3411</v>
      </c>
      <c r="P3387" s="229">
        <v>1</v>
      </c>
    </row>
    <row r="3388" spans="15:16" x14ac:dyDescent="0.25">
      <c r="O3388" s="193">
        <v>3415</v>
      </c>
      <c r="P3388" s="229">
        <v>1</v>
      </c>
    </row>
    <row r="3389" spans="15:16" x14ac:dyDescent="0.25">
      <c r="O3389" s="193">
        <v>3416</v>
      </c>
      <c r="P3389" s="229">
        <v>1</v>
      </c>
    </row>
    <row r="3390" spans="15:16" x14ac:dyDescent="0.25">
      <c r="O3390" s="193">
        <v>3418</v>
      </c>
      <c r="P3390" s="229">
        <v>2</v>
      </c>
    </row>
    <row r="3391" spans="15:16" x14ac:dyDescent="0.25">
      <c r="O3391" s="193">
        <v>3421</v>
      </c>
      <c r="P3391" s="229">
        <v>3</v>
      </c>
    </row>
    <row r="3392" spans="15:16" x14ac:dyDescent="0.25">
      <c r="O3392" s="193">
        <v>3423</v>
      </c>
      <c r="P3392" s="229">
        <v>1</v>
      </c>
    </row>
    <row r="3393" spans="15:16" x14ac:dyDescent="0.25">
      <c r="O3393" s="193">
        <v>3425</v>
      </c>
      <c r="P3393" s="229">
        <v>1</v>
      </c>
    </row>
    <row r="3394" spans="15:16" x14ac:dyDescent="0.25">
      <c r="O3394" s="193">
        <v>3426</v>
      </c>
      <c r="P3394" s="229">
        <v>2</v>
      </c>
    </row>
    <row r="3395" spans="15:16" x14ac:dyDescent="0.25">
      <c r="O3395" s="193">
        <v>3428</v>
      </c>
      <c r="P3395" s="229">
        <v>1</v>
      </c>
    </row>
    <row r="3396" spans="15:16" x14ac:dyDescent="0.25">
      <c r="O3396" s="193">
        <v>3430</v>
      </c>
      <c r="P3396" s="229">
        <v>2</v>
      </c>
    </row>
    <row r="3397" spans="15:16" x14ac:dyDescent="0.25">
      <c r="O3397" s="193">
        <v>3432</v>
      </c>
      <c r="P3397" s="229">
        <v>1</v>
      </c>
    </row>
    <row r="3398" spans="15:16" x14ac:dyDescent="0.25">
      <c r="O3398" s="193">
        <v>3433</v>
      </c>
      <c r="P3398" s="229">
        <v>1</v>
      </c>
    </row>
    <row r="3399" spans="15:16" x14ac:dyDescent="0.25">
      <c r="O3399" s="193">
        <v>3436</v>
      </c>
      <c r="P3399" s="229">
        <v>1</v>
      </c>
    </row>
    <row r="3400" spans="15:16" x14ac:dyDescent="0.25">
      <c r="O3400" s="193">
        <v>3439</v>
      </c>
      <c r="P3400" s="229">
        <v>2</v>
      </c>
    </row>
    <row r="3401" spans="15:16" x14ac:dyDescent="0.25">
      <c r="O3401" s="193">
        <v>3442</v>
      </c>
      <c r="P3401" s="229">
        <v>1</v>
      </c>
    </row>
    <row r="3402" spans="15:16" x14ac:dyDescent="0.25">
      <c r="O3402" s="193">
        <v>3443</v>
      </c>
      <c r="P3402" s="229">
        <v>1</v>
      </c>
    </row>
    <row r="3403" spans="15:16" x14ac:dyDescent="0.25">
      <c r="O3403" s="193">
        <v>3445</v>
      </c>
      <c r="P3403" s="229">
        <v>2</v>
      </c>
    </row>
    <row r="3404" spans="15:16" x14ac:dyDescent="0.25">
      <c r="O3404" s="193">
        <v>3446</v>
      </c>
      <c r="P3404" s="229">
        <v>1</v>
      </c>
    </row>
    <row r="3405" spans="15:16" x14ac:dyDescent="0.25">
      <c r="O3405" s="193">
        <v>3447</v>
      </c>
      <c r="P3405" s="229">
        <v>3</v>
      </c>
    </row>
    <row r="3406" spans="15:16" x14ac:dyDescent="0.25">
      <c r="O3406" s="193">
        <v>3448</v>
      </c>
      <c r="P3406" s="229">
        <v>1</v>
      </c>
    </row>
    <row r="3407" spans="15:16" x14ac:dyDescent="0.25">
      <c r="O3407" s="193">
        <v>3450</v>
      </c>
      <c r="P3407" s="229">
        <v>1</v>
      </c>
    </row>
    <row r="3408" spans="15:16" x14ac:dyDescent="0.25">
      <c r="O3408" s="193">
        <v>3453</v>
      </c>
      <c r="P3408" s="229">
        <v>2</v>
      </c>
    </row>
    <row r="3409" spans="15:16" x14ac:dyDescent="0.25">
      <c r="O3409" s="193">
        <v>3454</v>
      </c>
      <c r="P3409" s="229">
        <v>1</v>
      </c>
    </row>
    <row r="3410" spans="15:16" x14ac:dyDescent="0.25">
      <c r="O3410" s="193">
        <v>3455</v>
      </c>
      <c r="P3410" s="229">
        <v>3</v>
      </c>
    </row>
    <row r="3411" spans="15:16" x14ac:dyDescent="0.25">
      <c r="O3411" s="193">
        <v>3457</v>
      </c>
      <c r="P3411" s="229">
        <v>2</v>
      </c>
    </row>
    <row r="3412" spans="15:16" x14ac:dyDescent="0.25">
      <c r="O3412" s="193">
        <v>3458</v>
      </c>
      <c r="P3412" s="229">
        <v>1</v>
      </c>
    </row>
    <row r="3413" spans="15:16" x14ac:dyDescent="0.25">
      <c r="O3413" s="193">
        <v>3459</v>
      </c>
      <c r="P3413" s="229">
        <v>1</v>
      </c>
    </row>
    <row r="3414" spans="15:16" x14ac:dyDescent="0.25">
      <c r="O3414" s="193">
        <v>3461</v>
      </c>
      <c r="P3414" s="229">
        <v>2</v>
      </c>
    </row>
    <row r="3415" spans="15:16" x14ac:dyDescent="0.25">
      <c r="O3415" s="193">
        <v>3463</v>
      </c>
      <c r="P3415" s="229">
        <v>2</v>
      </c>
    </row>
    <row r="3416" spans="15:16" x14ac:dyDescent="0.25">
      <c r="O3416" s="193">
        <v>3466</v>
      </c>
      <c r="P3416" s="229">
        <v>2</v>
      </c>
    </row>
    <row r="3417" spans="15:16" x14ac:dyDescent="0.25">
      <c r="O3417" s="193">
        <v>3467</v>
      </c>
      <c r="P3417" s="229">
        <v>2</v>
      </c>
    </row>
    <row r="3418" spans="15:16" x14ac:dyDescent="0.25">
      <c r="O3418" s="193">
        <v>3469</v>
      </c>
      <c r="P3418" s="229">
        <v>1</v>
      </c>
    </row>
    <row r="3419" spans="15:16" x14ac:dyDescent="0.25">
      <c r="O3419" s="193">
        <v>3471</v>
      </c>
      <c r="P3419" s="229">
        <v>2</v>
      </c>
    </row>
    <row r="3420" spans="15:16" x14ac:dyDescent="0.25">
      <c r="O3420" s="193">
        <v>3472</v>
      </c>
      <c r="P3420" s="229">
        <v>1</v>
      </c>
    </row>
    <row r="3421" spans="15:16" x14ac:dyDescent="0.25">
      <c r="O3421" s="193">
        <v>3473</v>
      </c>
      <c r="P3421" s="229">
        <v>2</v>
      </c>
    </row>
    <row r="3422" spans="15:16" x14ac:dyDescent="0.25">
      <c r="O3422" s="193">
        <v>3474</v>
      </c>
      <c r="P3422" s="229">
        <v>1</v>
      </c>
    </row>
    <row r="3423" spans="15:16" x14ac:dyDescent="0.25">
      <c r="O3423" s="193">
        <v>3475</v>
      </c>
      <c r="P3423" s="229">
        <v>2</v>
      </c>
    </row>
    <row r="3424" spans="15:16" x14ac:dyDescent="0.25">
      <c r="O3424" s="193">
        <v>3476</v>
      </c>
      <c r="P3424" s="229">
        <v>2</v>
      </c>
    </row>
    <row r="3425" spans="15:16" x14ac:dyDescent="0.25">
      <c r="O3425" s="193">
        <v>3477</v>
      </c>
      <c r="P3425" s="229">
        <v>1</v>
      </c>
    </row>
    <row r="3426" spans="15:16" x14ac:dyDescent="0.25">
      <c r="O3426" s="193">
        <v>3478</v>
      </c>
      <c r="P3426" s="229">
        <v>2</v>
      </c>
    </row>
    <row r="3427" spans="15:16" x14ac:dyDescent="0.25">
      <c r="O3427" s="193">
        <v>3479</v>
      </c>
      <c r="P3427" s="229">
        <v>1</v>
      </c>
    </row>
    <row r="3428" spans="15:16" x14ac:dyDescent="0.25">
      <c r="O3428" s="193">
        <v>3481</v>
      </c>
      <c r="P3428" s="229">
        <v>1</v>
      </c>
    </row>
    <row r="3429" spans="15:16" x14ac:dyDescent="0.25">
      <c r="O3429" s="193">
        <v>3483</v>
      </c>
      <c r="P3429" s="229">
        <v>1</v>
      </c>
    </row>
    <row r="3430" spans="15:16" x14ac:dyDescent="0.25">
      <c r="O3430" s="193">
        <v>3485</v>
      </c>
      <c r="P3430" s="229">
        <v>1</v>
      </c>
    </row>
    <row r="3431" spans="15:16" x14ac:dyDescent="0.25">
      <c r="O3431" s="193">
        <v>3490</v>
      </c>
      <c r="P3431" s="229">
        <v>2</v>
      </c>
    </row>
    <row r="3432" spans="15:16" x14ac:dyDescent="0.25">
      <c r="O3432" s="193">
        <v>3492</v>
      </c>
      <c r="P3432" s="229">
        <v>2</v>
      </c>
    </row>
    <row r="3433" spans="15:16" x14ac:dyDescent="0.25">
      <c r="O3433" s="193">
        <v>3493</v>
      </c>
      <c r="P3433" s="229">
        <v>1</v>
      </c>
    </row>
    <row r="3434" spans="15:16" x14ac:dyDescent="0.25">
      <c r="O3434" s="193">
        <v>3495</v>
      </c>
      <c r="P3434" s="229">
        <v>2</v>
      </c>
    </row>
    <row r="3435" spans="15:16" x14ac:dyDescent="0.25">
      <c r="O3435" s="193">
        <v>3498</v>
      </c>
      <c r="P3435" s="229">
        <v>4</v>
      </c>
    </row>
    <row r="3436" spans="15:16" x14ac:dyDescent="0.25">
      <c r="O3436" s="193">
        <v>3499</v>
      </c>
      <c r="P3436" s="229">
        <v>1</v>
      </c>
    </row>
    <row r="3437" spans="15:16" x14ac:dyDescent="0.25">
      <c r="O3437" s="193">
        <v>3501</v>
      </c>
      <c r="P3437" s="229">
        <v>3</v>
      </c>
    </row>
    <row r="3438" spans="15:16" x14ac:dyDescent="0.25">
      <c r="O3438" s="193">
        <v>3504</v>
      </c>
      <c r="P3438" s="229">
        <v>3</v>
      </c>
    </row>
    <row r="3439" spans="15:16" x14ac:dyDescent="0.25">
      <c r="O3439" s="193">
        <v>3505</v>
      </c>
      <c r="P3439" s="229">
        <v>1</v>
      </c>
    </row>
    <row r="3440" spans="15:16" x14ac:dyDescent="0.25">
      <c r="O3440" s="193">
        <v>3506</v>
      </c>
      <c r="P3440" s="229">
        <v>1</v>
      </c>
    </row>
    <row r="3441" spans="15:16" x14ac:dyDescent="0.25">
      <c r="O3441" s="193">
        <v>3507</v>
      </c>
      <c r="P3441" s="229">
        <v>1</v>
      </c>
    </row>
    <row r="3442" spans="15:16" x14ac:dyDescent="0.25">
      <c r="O3442" s="193">
        <v>3508</v>
      </c>
      <c r="P3442" s="229">
        <v>2</v>
      </c>
    </row>
    <row r="3443" spans="15:16" x14ac:dyDescent="0.25">
      <c r="O3443" s="193">
        <v>3509</v>
      </c>
      <c r="P3443" s="229">
        <v>1</v>
      </c>
    </row>
    <row r="3444" spans="15:16" x14ac:dyDescent="0.25">
      <c r="O3444" s="193">
        <v>3510</v>
      </c>
      <c r="P3444" s="229">
        <v>1</v>
      </c>
    </row>
    <row r="3445" spans="15:16" x14ac:dyDescent="0.25">
      <c r="O3445" s="193">
        <v>3511</v>
      </c>
      <c r="P3445" s="229">
        <v>2</v>
      </c>
    </row>
    <row r="3446" spans="15:16" x14ac:dyDescent="0.25">
      <c r="O3446" s="193">
        <v>3512</v>
      </c>
      <c r="P3446" s="229">
        <v>1</v>
      </c>
    </row>
    <row r="3447" spans="15:16" x14ac:dyDescent="0.25">
      <c r="O3447" s="193">
        <v>3514</v>
      </c>
      <c r="P3447" s="229">
        <v>1</v>
      </c>
    </row>
    <row r="3448" spans="15:16" x14ac:dyDescent="0.25">
      <c r="O3448" s="193">
        <v>3515</v>
      </c>
      <c r="P3448" s="229">
        <v>7</v>
      </c>
    </row>
    <row r="3449" spans="15:16" x14ac:dyDescent="0.25">
      <c r="O3449" s="193">
        <v>3516</v>
      </c>
      <c r="P3449" s="229">
        <v>1</v>
      </c>
    </row>
    <row r="3450" spans="15:16" x14ac:dyDescent="0.25">
      <c r="O3450" s="193">
        <v>3517</v>
      </c>
      <c r="P3450" s="229">
        <v>2</v>
      </c>
    </row>
    <row r="3451" spans="15:16" x14ac:dyDescent="0.25">
      <c r="O3451" s="193">
        <v>3518</v>
      </c>
      <c r="P3451" s="229">
        <v>1</v>
      </c>
    </row>
    <row r="3452" spans="15:16" x14ac:dyDescent="0.25">
      <c r="O3452" s="193">
        <v>3520</v>
      </c>
      <c r="P3452" s="229">
        <v>2</v>
      </c>
    </row>
    <row r="3453" spans="15:16" x14ac:dyDescent="0.25">
      <c r="O3453" s="193">
        <v>3521</v>
      </c>
      <c r="P3453" s="229">
        <v>1</v>
      </c>
    </row>
    <row r="3454" spans="15:16" x14ac:dyDescent="0.25">
      <c r="O3454" s="193">
        <v>3523</v>
      </c>
      <c r="P3454" s="229">
        <v>1</v>
      </c>
    </row>
    <row r="3455" spans="15:16" x14ac:dyDescent="0.25">
      <c r="O3455" s="193">
        <v>3525</v>
      </c>
      <c r="P3455" s="229">
        <v>2</v>
      </c>
    </row>
    <row r="3456" spans="15:16" x14ac:dyDescent="0.25">
      <c r="O3456" s="193">
        <v>3526</v>
      </c>
      <c r="P3456" s="229">
        <v>3</v>
      </c>
    </row>
    <row r="3457" spans="15:16" x14ac:dyDescent="0.25">
      <c r="O3457" s="193">
        <v>3528</v>
      </c>
      <c r="P3457" s="229">
        <v>1</v>
      </c>
    </row>
    <row r="3458" spans="15:16" x14ac:dyDescent="0.25">
      <c r="O3458" s="193">
        <v>3529</v>
      </c>
      <c r="P3458" s="229">
        <v>2</v>
      </c>
    </row>
    <row r="3459" spans="15:16" x14ac:dyDescent="0.25">
      <c r="O3459" s="193">
        <v>3530</v>
      </c>
      <c r="P3459" s="229">
        <v>1</v>
      </c>
    </row>
    <row r="3460" spans="15:16" x14ac:dyDescent="0.25">
      <c r="O3460" s="193">
        <v>3531</v>
      </c>
      <c r="P3460" s="229">
        <v>1</v>
      </c>
    </row>
    <row r="3461" spans="15:16" x14ac:dyDescent="0.25">
      <c r="O3461" s="193">
        <v>3532</v>
      </c>
      <c r="P3461" s="229">
        <v>2</v>
      </c>
    </row>
    <row r="3462" spans="15:16" x14ac:dyDescent="0.25">
      <c r="O3462" s="193">
        <v>3534</v>
      </c>
      <c r="P3462" s="229">
        <v>3</v>
      </c>
    </row>
    <row r="3463" spans="15:16" x14ac:dyDescent="0.25">
      <c r="O3463" s="193">
        <v>3535</v>
      </c>
      <c r="P3463" s="229">
        <v>1</v>
      </c>
    </row>
    <row r="3464" spans="15:16" x14ac:dyDescent="0.25">
      <c r="O3464" s="193">
        <v>3537</v>
      </c>
      <c r="P3464" s="229">
        <v>3</v>
      </c>
    </row>
    <row r="3465" spans="15:16" x14ac:dyDescent="0.25">
      <c r="O3465" s="193">
        <v>3538</v>
      </c>
      <c r="P3465" s="229">
        <v>1</v>
      </c>
    </row>
    <row r="3466" spans="15:16" x14ac:dyDescent="0.25">
      <c r="O3466" s="193">
        <v>3539</v>
      </c>
      <c r="P3466" s="229">
        <v>2</v>
      </c>
    </row>
    <row r="3467" spans="15:16" x14ac:dyDescent="0.25">
      <c r="O3467" s="193">
        <v>3540</v>
      </c>
      <c r="P3467" s="229">
        <v>2</v>
      </c>
    </row>
    <row r="3468" spans="15:16" x14ac:dyDescent="0.25">
      <c r="O3468" s="193">
        <v>3541</v>
      </c>
      <c r="P3468" s="229">
        <v>1</v>
      </c>
    </row>
    <row r="3469" spans="15:16" x14ac:dyDescent="0.25">
      <c r="O3469" s="193">
        <v>3542</v>
      </c>
      <c r="P3469" s="229">
        <v>1</v>
      </c>
    </row>
    <row r="3470" spans="15:16" x14ac:dyDescent="0.25">
      <c r="O3470" s="193">
        <v>3544</v>
      </c>
      <c r="P3470" s="229">
        <v>2</v>
      </c>
    </row>
    <row r="3471" spans="15:16" x14ac:dyDescent="0.25">
      <c r="O3471" s="193">
        <v>3545</v>
      </c>
      <c r="P3471" s="229">
        <v>1</v>
      </c>
    </row>
    <row r="3472" spans="15:16" x14ac:dyDescent="0.25">
      <c r="O3472" s="193">
        <v>3549</v>
      </c>
      <c r="P3472" s="229">
        <v>1</v>
      </c>
    </row>
    <row r="3473" spans="15:16" x14ac:dyDescent="0.25">
      <c r="O3473" s="193">
        <v>3550</v>
      </c>
      <c r="P3473" s="229">
        <v>1</v>
      </c>
    </row>
    <row r="3474" spans="15:16" x14ac:dyDescent="0.25">
      <c r="O3474" s="193">
        <v>3551</v>
      </c>
      <c r="P3474" s="229">
        <v>1</v>
      </c>
    </row>
    <row r="3475" spans="15:16" x14ac:dyDescent="0.25">
      <c r="O3475" s="193">
        <v>3552</v>
      </c>
      <c r="P3475" s="229">
        <v>1</v>
      </c>
    </row>
    <row r="3476" spans="15:16" x14ac:dyDescent="0.25">
      <c r="O3476" s="193">
        <v>3553</v>
      </c>
      <c r="P3476" s="229">
        <v>2</v>
      </c>
    </row>
    <row r="3477" spans="15:16" x14ac:dyDescent="0.25">
      <c r="O3477" s="193">
        <v>3554</v>
      </c>
      <c r="P3477" s="229">
        <v>1</v>
      </c>
    </row>
    <row r="3478" spans="15:16" x14ac:dyDescent="0.25">
      <c r="O3478" s="193">
        <v>3555</v>
      </c>
      <c r="P3478" s="229">
        <v>1</v>
      </c>
    </row>
    <row r="3479" spans="15:16" x14ac:dyDescent="0.25">
      <c r="O3479" s="193">
        <v>3556</v>
      </c>
      <c r="P3479" s="229">
        <v>1</v>
      </c>
    </row>
    <row r="3480" spans="15:16" x14ac:dyDescent="0.25">
      <c r="O3480" s="193">
        <v>3557</v>
      </c>
      <c r="P3480" s="229">
        <v>1</v>
      </c>
    </row>
    <row r="3481" spans="15:16" x14ac:dyDescent="0.25">
      <c r="O3481" s="193">
        <v>3558</v>
      </c>
      <c r="P3481" s="229">
        <v>1</v>
      </c>
    </row>
    <row r="3482" spans="15:16" x14ac:dyDescent="0.25">
      <c r="O3482" s="193">
        <v>3561</v>
      </c>
      <c r="P3482" s="229">
        <v>1</v>
      </c>
    </row>
    <row r="3483" spans="15:16" x14ac:dyDescent="0.25">
      <c r="O3483" s="193">
        <v>3563</v>
      </c>
      <c r="P3483" s="229">
        <v>1</v>
      </c>
    </row>
    <row r="3484" spans="15:16" x14ac:dyDescent="0.25">
      <c r="O3484" s="193">
        <v>3564</v>
      </c>
      <c r="P3484" s="229">
        <v>1</v>
      </c>
    </row>
    <row r="3485" spans="15:16" x14ac:dyDescent="0.25">
      <c r="O3485" s="193">
        <v>3565</v>
      </c>
      <c r="P3485" s="229">
        <v>1</v>
      </c>
    </row>
    <row r="3486" spans="15:16" x14ac:dyDescent="0.25">
      <c r="O3486" s="193">
        <v>3566</v>
      </c>
      <c r="P3486" s="229">
        <v>1</v>
      </c>
    </row>
    <row r="3487" spans="15:16" x14ac:dyDescent="0.25">
      <c r="O3487" s="193">
        <v>3569</v>
      </c>
      <c r="P3487" s="229">
        <v>1</v>
      </c>
    </row>
    <row r="3488" spans="15:16" x14ac:dyDescent="0.25">
      <c r="O3488" s="193">
        <v>3570</v>
      </c>
      <c r="P3488" s="229">
        <v>1</v>
      </c>
    </row>
    <row r="3489" spans="15:16" x14ac:dyDescent="0.25">
      <c r="O3489" s="193">
        <v>3571</v>
      </c>
      <c r="P3489" s="229">
        <v>1</v>
      </c>
    </row>
    <row r="3490" spans="15:16" x14ac:dyDescent="0.25">
      <c r="O3490" s="193">
        <v>3573</v>
      </c>
      <c r="P3490" s="229">
        <v>1</v>
      </c>
    </row>
    <row r="3491" spans="15:16" x14ac:dyDescent="0.25">
      <c r="O3491" s="193">
        <v>3576</v>
      </c>
      <c r="P3491" s="229">
        <v>1</v>
      </c>
    </row>
    <row r="3492" spans="15:16" x14ac:dyDescent="0.25">
      <c r="O3492" s="193">
        <v>3578</v>
      </c>
      <c r="P3492" s="229">
        <v>1</v>
      </c>
    </row>
    <row r="3493" spans="15:16" x14ac:dyDescent="0.25">
      <c r="O3493" s="193">
        <v>3579</v>
      </c>
      <c r="P3493" s="229">
        <v>2</v>
      </c>
    </row>
    <row r="3494" spans="15:16" x14ac:dyDescent="0.25">
      <c r="O3494" s="193">
        <v>3580</v>
      </c>
      <c r="P3494" s="229">
        <v>1</v>
      </c>
    </row>
    <row r="3495" spans="15:16" x14ac:dyDescent="0.25">
      <c r="O3495" s="193">
        <v>3581</v>
      </c>
      <c r="P3495" s="229">
        <v>1</v>
      </c>
    </row>
    <row r="3496" spans="15:16" x14ac:dyDescent="0.25">
      <c r="O3496" s="193">
        <v>3583</v>
      </c>
      <c r="P3496" s="229">
        <v>2</v>
      </c>
    </row>
    <row r="3497" spans="15:16" x14ac:dyDescent="0.25">
      <c r="O3497" s="193">
        <v>3585</v>
      </c>
      <c r="P3497" s="229">
        <v>4</v>
      </c>
    </row>
    <row r="3498" spans="15:16" x14ac:dyDescent="0.25">
      <c r="O3498" s="193">
        <v>3586</v>
      </c>
      <c r="P3498" s="229">
        <v>2</v>
      </c>
    </row>
    <row r="3499" spans="15:16" x14ac:dyDescent="0.25">
      <c r="O3499" s="193">
        <v>3587</v>
      </c>
      <c r="P3499" s="229">
        <v>1</v>
      </c>
    </row>
    <row r="3500" spans="15:16" x14ac:dyDescent="0.25">
      <c r="O3500" s="193">
        <v>3588</v>
      </c>
      <c r="P3500" s="229">
        <v>2</v>
      </c>
    </row>
    <row r="3501" spans="15:16" x14ac:dyDescent="0.25">
      <c r="O3501" s="193">
        <v>3589</v>
      </c>
      <c r="P3501" s="229">
        <v>1</v>
      </c>
    </row>
    <row r="3502" spans="15:16" x14ac:dyDescent="0.25">
      <c r="O3502" s="193">
        <v>3591</v>
      </c>
      <c r="P3502" s="229">
        <v>3</v>
      </c>
    </row>
    <row r="3503" spans="15:16" x14ac:dyDescent="0.25">
      <c r="O3503" s="193">
        <v>3592</v>
      </c>
      <c r="P3503" s="229">
        <v>3</v>
      </c>
    </row>
    <row r="3504" spans="15:16" x14ac:dyDescent="0.25">
      <c r="O3504" s="193">
        <v>3593</v>
      </c>
      <c r="P3504" s="229">
        <v>1</v>
      </c>
    </row>
    <row r="3505" spans="15:16" x14ac:dyDescent="0.25">
      <c r="O3505" s="193">
        <v>3594</v>
      </c>
      <c r="P3505" s="229">
        <v>1</v>
      </c>
    </row>
    <row r="3506" spans="15:16" x14ac:dyDescent="0.25">
      <c r="O3506" s="193">
        <v>3597</v>
      </c>
      <c r="P3506" s="229">
        <v>2</v>
      </c>
    </row>
    <row r="3507" spans="15:16" x14ac:dyDescent="0.25">
      <c r="O3507" s="193">
        <v>3600</v>
      </c>
      <c r="P3507" s="229">
        <v>2</v>
      </c>
    </row>
    <row r="3508" spans="15:16" x14ac:dyDescent="0.25">
      <c r="O3508" s="193">
        <v>3601</v>
      </c>
      <c r="P3508" s="229">
        <v>2</v>
      </c>
    </row>
    <row r="3509" spans="15:16" x14ac:dyDescent="0.25">
      <c r="O3509" s="193">
        <v>3604</v>
      </c>
      <c r="P3509" s="229">
        <v>8</v>
      </c>
    </row>
    <row r="3510" spans="15:16" x14ac:dyDescent="0.25">
      <c r="O3510" s="193">
        <v>3605</v>
      </c>
      <c r="P3510" s="229">
        <v>2</v>
      </c>
    </row>
    <row r="3511" spans="15:16" x14ac:dyDescent="0.25">
      <c r="O3511" s="193">
        <v>3609</v>
      </c>
      <c r="P3511" s="229">
        <v>1</v>
      </c>
    </row>
    <row r="3512" spans="15:16" x14ac:dyDescent="0.25">
      <c r="O3512" s="193">
        <v>3610</v>
      </c>
      <c r="P3512" s="229">
        <v>4</v>
      </c>
    </row>
    <row r="3513" spans="15:16" x14ac:dyDescent="0.25">
      <c r="O3513" s="193">
        <v>3611</v>
      </c>
      <c r="P3513" s="229">
        <v>3</v>
      </c>
    </row>
    <row r="3514" spans="15:16" x14ac:dyDescent="0.25">
      <c r="O3514" s="193">
        <v>3613</v>
      </c>
      <c r="P3514" s="229">
        <v>1</v>
      </c>
    </row>
    <row r="3515" spans="15:16" x14ac:dyDescent="0.25">
      <c r="O3515" s="193">
        <v>3614</v>
      </c>
      <c r="P3515" s="229">
        <v>2</v>
      </c>
    </row>
    <row r="3516" spans="15:16" x14ac:dyDescent="0.25">
      <c r="O3516" s="193">
        <v>3617</v>
      </c>
      <c r="P3516" s="229">
        <v>1</v>
      </c>
    </row>
    <row r="3517" spans="15:16" x14ac:dyDescent="0.25">
      <c r="O3517" s="193">
        <v>3619</v>
      </c>
      <c r="P3517" s="229">
        <v>2</v>
      </c>
    </row>
    <row r="3518" spans="15:16" x14ac:dyDescent="0.25">
      <c r="O3518" s="193">
        <v>3620</v>
      </c>
      <c r="P3518" s="229">
        <v>2</v>
      </c>
    </row>
    <row r="3519" spans="15:16" x14ac:dyDescent="0.25">
      <c r="O3519" s="193">
        <v>3621</v>
      </c>
      <c r="P3519" s="229">
        <v>1</v>
      </c>
    </row>
    <row r="3520" spans="15:16" x14ac:dyDescent="0.25">
      <c r="O3520" s="193">
        <v>3623</v>
      </c>
      <c r="P3520" s="229">
        <v>1</v>
      </c>
    </row>
    <row r="3521" spans="15:16" x14ac:dyDescent="0.25">
      <c r="O3521" s="193">
        <v>3624</v>
      </c>
      <c r="P3521" s="229">
        <v>1</v>
      </c>
    </row>
    <row r="3522" spans="15:16" x14ac:dyDescent="0.25">
      <c r="O3522" s="193">
        <v>3626</v>
      </c>
      <c r="P3522" s="229">
        <v>1</v>
      </c>
    </row>
    <row r="3523" spans="15:16" x14ac:dyDescent="0.25">
      <c r="O3523" s="193">
        <v>3627</v>
      </c>
      <c r="P3523" s="229">
        <v>1</v>
      </c>
    </row>
    <row r="3524" spans="15:16" x14ac:dyDescent="0.25">
      <c r="O3524" s="193">
        <v>3628</v>
      </c>
      <c r="P3524" s="229">
        <v>4</v>
      </c>
    </row>
    <row r="3525" spans="15:16" x14ac:dyDescent="0.25">
      <c r="O3525" s="193">
        <v>3629</v>
      </c>
      <c r="P3525" s="229">
        <v>1</v>
      </c>
    </row>
    <row r="3526" spans="15:16" x14ac:dyDescent="0.25">
      <c r="O3526" s="193">
        <v>3633</v>
      </c>
      <c r="P3526" s="229">
        <v>2</v>
      </c>
    </row>
    <row r="3527" spans="15:16" x14ac:dyDescent="0.25">
      <c r="O3527" s="193">
        <v>3635</v>
      </c>
      <c r="P3527" s="229">
        <v>1</v>
      </c>
    </row>
    <row r="3528" spans="15:16" x14ac:dyDescent="0.25">
      <c r="O3528" s="193">
        <v>3637</v>
      </c>
      <c r="P3528" s="229">
        <v>2</v>
      </c>
    </row>
    <row r="3529" spans="15:16" x14ac:dyDescent="0.25">
      <c r="O3529" s="193">
        <v>3640</v>
      </c>
      <c r="P3529" s="229">
        <v>1</v>
      </c>
    </row>
    <row r="3530" spans="15:16" x14ac:dyDescent="0.25">
      <c r="O3530" s="193">
        <v>3642</v>
      </c>
      <c r="P3530" s="229">
        <v>1</v>
      </c>
    </row>
    <row r="3531" spans="15:16" x14ac:dyDescent="0.25">
      <c r="O3531" s="193">
        <v>3643</v>
      </c>
      <c r="P3531" s="229">
        <v>1</v>
      </c>
    </row>
    <row r="3532" spans="15:16" x14ac:dyDescent="0.25">
      <c r="O3532" s="193">
        <v>3645</v>
      </c>
      <c r="P3532" s="229">
        <v>7</v>
      </c>
    </row>
    <row r="3533" spans="15:16" x14ac:dyDescent="0.25">
      <c r="O3533" s="193">
        <v>3647</v>
      </c>
      <c r="P3533" s="229">
        <v>1</v>
      </c>
    </row>
    <row r="3534" spans="15:16" x14ac:dyDescent="0.25">
      <c r="O3534" s="193">
        <v>3648</v>
      </c>
      <c r="P3534" s="229">
        <v>1</v>
      </c>
    </row>
    <row r="3535" spans="15:16" x14ac:dyDescent="0.25">
      <c r="O3535" s="193">
        <v>3651</v>
      </c>
      <c r="P3535" s="229">
        <v>2</v>
      </c>
    </row>
    <row r="3536" spans="15:16" x14ac:dyDescent="0.25">
      <c r="O3536" s="193">
        <v>3655</v>
      </c>
      <c r="P3536" s="229">
        <v>1</v>
      </c>
    </row>
    <row r="3537" spans="15:16" x14ac:dyDescent="0.25">
      <c r="O3537" s="193">
        <v>3656</v>
      </c>
      <c r="P3537" s="229">
        <v>6</v>
      </c>
    </row>
    <row r="3538" spans="15:16" x14ac:dyDescent="0.25">
      <c r="O3538" s="193">
        <v>3657</v>
      </c>
      <c r="P3538" s="229">
        <v>2</v>
      </c>
    </row>
    <row r="3539" spans="15:16" x14ac:dyDescent="0.25">
      <c r="O3539" s="193">
        <v>3660</v>
      </c>
      <c r="P3539" s="229">
        <v>1</v>
      </c>
    </row>
    <row r="3540" spans="15:16" x14ac:dyDescent="0.25">
      <c r="O3540" s="193">
        <v>3661</v>
      </c>
      <c r="P3540" s="229">
        <v>1</v>
      </c>
    </row>
    <row r="3541" spans="15:16" x14ac:dyDescent="0.25">
      <c r="O3541" s="193">
        <v>3663</v>
      </c>
      <c r="P3541" s="229">
        <v>2</v>
      </c>
    </row>
    <row r="3542" spans="15:16" x14ac:dyDescent="0.25">
      <c r="O3542" s="193">
        <v>3664</v>
      </c>
      <c r="P3542" s="229">
        <v>1</v>
      </c>
    </row>
    <row r="3543" spans="15:16" x14ac:dyDescent="0.25">
      <c r="O3543" s="193">
        <v>3665</v>
      </c>
      <c r="P3543" s="229">
        <v>1</v>
      </c>
    </row>
    <row r="3544" spans="15:16" x14ac:dyDescent="0.25">
      <c r="O3544" s="193">
        <v>3670</v>
      </c>
      <c r="P3544" s="229">
        <v>1</v>
      </c>
    </row>
    <row r="3545" spans="15:16" x14ac:dyDescent="0.25">
      <c r="O3545" s="193">
        <v>3671</v>
      </c>
      <c r="P3545" s="229">
        <v>2</v>
      </c>
    </row>
    <row r="3546" spans="15:16" x14ac:dyDescent="0.25">
      <c r="O3546" s="193">
        <v>3673</v>
      </c>
      <c r="P3546" s="229">
        <v>3</v>
      </c>
    </row>
    <row r="3547" spans="15:16" x14ac:dyDescent="0.25">
      <c r="O3547" s="193">
        <v>3675</v>
      </c>
      <c r="P3547" s="229">
        <v>2</v>
      </c>
    </row>
    <row r="3548" spans="15:16" x14ac:dyDescent="0.25">
      <c r="O3548" s="193">
        <v>3678</v>
      </c>
      <c r="P3548" s="229">
        <v>3</v>
      </c>
    </row>
    <row r="3549" spans="15:16" x14ac:dyDescent="0.25">
      <c r="O3549" s="193">
        <v>3679</v>
      </c>
      <c r="P3549" s="229">
        <v>1</v>
      </c>
    </row>
    <row r="3550" spans="15:16" x14ac:dyDescent="0.25">
      <c r="O3550" s="193">
        <v>3680</v>
      </c>
      <c r="P3550" s="229">
        <v>1</v>
      </c>
    </row>
    <row r="3551" spans="15:16" x14ac:dyDescent="0.25">
      <c r="O3551" s="193">
        <v>3684</v>
      </c>
      <c r="P3551" s="229">
        <v>3</v>
      </c>
    </row>
    <row r="3552" spans="15:16" x14ac:dyDescent="0.25">
      <c r="O3552" s="193">
        <v>3686</v>
      </c>
      <c r="P3552" s="229">
        <v>1</v>
      </c>
    </row>
    <row r="3553" spans="15:16" x14ac:dyDescent="0.25">
      <c r="O3553" s="193">
        <v>3689</v>
      </c>
      <c r="P3553" s="229">
        <v>1</v>
      </c>
    </row>
    <row r="3554" spans="15:16" x14ac:dyDescent="0.25">
      <c r="O3554" s="193">
        <v>3693</v>
      </c>
      <c r="P3554" s="229">
        <v>1</v>
      </c>
    </row>
    <row r="3555" spans="15:16" x14ac:dyDescent="0.25">
      <c r="O3555" s="193">
        <v>3694</v>
      </c>
      <c r="P3555" s="229">
        <v>1</v>
      </c>
    </row>
    <row r="3556" spans="15:16" x14ac:dyDescent="0.25">
      <c r="O3556" s="193">
        <v>3695</v>
      </c>
      <c r="P3556" s="229">
        <v>1</v>
      </c>
    </row>
    <row r="3557" spans="15:16" x14ac:dyDescent="0.25">
      <c r="O3557" s="193">
        <v>3699</v>
      </c>
      <c r="P3557" s="229">
        <v>1</v>
      </c>
    </row>
    <row r="3558" spans="15:16" x14ac:dyDescent="0.25">
      <c r="O3558" s="193">
        <v>3700</v>
      </c>
      <c r="P3558" s="229">
        <v>1</v>
      </c>
    </row>
    <row r="3559" spans="15:16" x14ac:dyDescent="0.25">
      <c r="O3559" s="193">
        <v>3702</v>
      </c>
      <c r="P3559" s="229">
        <v>1</v>
      </c>
    </row>
    <row r="3560" spans="15:16" x14ac:dyDescent="0.25">
      <c r="O3560" s="193">
        <v>3704</v>
      </c>
      <c r="P3560" s="229">
        <v>2</v>
      </c>
    </row>
    <row r="3561" spans="15:16" x14ac:dyDescent="0.25">
      <c r="O3561" s="193">
        <v>3708</v>
      </c>
      <c r="P3561" s="229">
        <v>1</v>
      </c>
    </row>
    <row r="3562" spans="15:16" x14ac:dyDescent="0.25">
      <c r="O3562" s="193">
        <v>3710</v>
      </c>
      <c r="P3562" s="229">
        <v>1</v>
      </c>
    </row>
    <row r="3563" spans="15:16" x14ac:dyDescent="0.25">
      <c r="O3563" s="193">
        <v>3711</v>
      </c>
      <c r="P3563" s="229">
        <v>1</v>
      </c>
    </row>
    <row r="3564" spans="15:16" x14ac:dyDescent="0.25">
      <c r="O3564" s="193">
        <v>3712</v>
      </c>
      <c r="P3564" s="229">
        <v>1</v>
      </c>
    </row>
    <row r="3565" spans="15:16" x14ac:dyDescent="0.25">
      <c r="O3565" s="193">
        <v>3713</v>
      </c>
      <c r="P3565" s="229">
        <v>1</v>
      </c>
    </row>
    <row r="3566" spans="15:16" x14ac:dyDescent="0.25">
      <c r="O3566" s="193">
        <v>3717</v>
      </c>
      <c r="P3566" s="229">
        <v>1</v>
      </c>
    </row>
    <row r="3567" spans="15:16" x14ac:dyDescent="0.25">
      <c r="O3567" s="193">
        <v>3718</v>
      </c>
      <c r="P3567" s="229">
        <v>1</v>
      </c>
    </row>
    <row r="3568" spans="15:16" x14ac:dyDescent="0.25">
      <c r="O3568" s="193">
        <v>3720</v>
      </c>
      <c r="P3568" s="229">
        <v>1</v>
      </c>
    </row>
    <row r="3569" spans="15:16" x14ac:dyDescent="0.25">
      <c r="O3569" s="193">
        <v>3721</v>
      </c>
      <c r="P3569" s="229">
        <v>1</v>
      </c>
    </row>
    <row r="3570" spans="15:16" x14ac:dyDescent="0.25">
      <c r="O3570" s="193">
        <v>3722</v>
      </c>
      <c r="P3570" s="229">
        <v>1</v>
      </c>
    </row>
    <row r="3571" spans="15:16" x14ac:dyDescent="0.25">
      <c r="O3571" s="193">
        <v>3723</v>
      </c>
      <c r="P3571" s="229">
        <v>2</v>
      </c>
    </row>
    <row r="3572" spans="15:16" x14ac:dyDescent="0.25">
      <c r="O3572" s="193">
        <v>3724</v>
      </c>
      <c r="P3572" s="229">
        <v>1</v>
      </c>
    </row>
    <row r="3573" spans="15:16" x14ac:dyDescent="0.25">
      <c r="O3573" s="193">
        <v>3726</v>
      </c>
      <c r="P3573" s="229">
        <v>1</v>
      </c>
    </row>
    <row r="3574" spans="15:16" x14ac:dyDescent="0.25">
      <c r="O3574" s="193">
        <v>3727</v>
      </c>
      <c r="P3574" s="229">
        <v>1</v>
      </c>
    </row>
    <row r="3575" spans="15:16" x14ac:dyDescent="0.25">
      <c r="O3575" s="193">
        <v>3729</v>
      </c>
      <c r="P3575" s="229">
        <v>1</v>
      </c>
    </row>
    <row r="3576" spans="15:16" x14ac:dyDescent="0.25">
      <c r="O3576" s="193">
        <v>3730</v>
      </c>
      <c r="P3576" s="229">
        <v>1</v>
      </c>
    </row>
    <row r="3577" spans="15:16" x14ac:dyDescent="0.25">
      <c r="O3577" s="193">
        <v>3733</v>
      </c>
      <c r="P3577" s="229">
        <v>1</v>
      </c>
    </row>
    <row r="3578" spans="15:16" x14ac:dyDescent="0.25">
      <c r="O3578" s="193">
        <v>3735</v>
      </c>
      <c r="P3578" s="229">
        <v>1</v>
      </c>
    </row>
    <row r="3579" spans="15:16" x14ac:dyDescent="0.25">
      <c r="O3579" s="193">
        <v>3740</v>
      </c>
      <c r="P3579" s="229">
        <v>2</v>
      </c>
    </row>
    <row r="3580" spans="15:16" x14ac:dyDescent="0.25">
      <c r="O3580" s="193">
        <v>3743</v>
      </c>
      <c r="P3580" s="229">
        <v>1</v>
      </c>
    </row>
    <row r="3581" spans="15:16" x14ac:dyDescent="0.25">
      <c r="O3581" s="193">
        <v>3745</v>
      </c>
      <c r="P3581" s="229">
        <v>1</v>
      </c>
    </row>
    <row r="3582" spans="15:16" x14ac:dyDescent="0.25">
      <c r="O3582" s="193">
        <v>3746</v>
      </c>
      <c r="P3582" s="229">
        <v>1</v>
      </c>
    </row>
    <row r="3583" spans="15:16" x14ac:dyDescent="0.25">
      <c r="O3583" s="193">
        <v>3748</v>
      </c>
      <c r="P3583" s="229">
        <v>1</v>
      </c>
    </row>
    <row r="3584" spans="15:16" x14ac:dyDescent="0.25">
      <c r="O3584" s="193">
        <v>3752</v>
      </c>
      <c r="P3584" s="229">
        <v>1</v>
      </c>
    </row>
    <row r="3585" spans="15:16" x14ac:dyDescent="0.25">
      <c r="O3585" s="193">
        <v>3754</v>
      </c>
      <c r="P3585" s="229">
        <v>3</v>
      </c>
    </row>
    <row r="3586" spans="15:16" x14ac:dyDescent="0.25">
      <c r="O3586" s="193">
        <v>3755</v>
      </c>
      <c r="P3586" s="229">
        <v>1</v>
      </c>
    </row>
    <row r="3587" spans="15:16" x14ac:dyDescent="0.25">
      <c r="O3587" s="193">
        <v>3759</v>
      </c>
      <c r="P3587" s="229">
        <v>1</v>
      </c>
    </row>
    <row r="3588" spans="15:16" x14ac:dyDescent="0.25">
      <c r="O3588" s="193">
        <v>3763</v>
      </c>
      <c r="P3588" s="229">
        <v>2</v>
      </c>
    </row>
    <row r="3589" spans="15:16" x14ac:dyDescent="0.25">
      <c r="O3589" s="193">
        <v>3767</v>
      </c>
      <c r="P3589" s="229">
        <v>2</v>
      </c>
    </row>
    <row r="3590" spans="15:16" x14ac:dyDescent="0.25">
      <c r="O3590" s="193">
        <v>3770</v>
      </c>
      <c r="P3590" s="229">
        <v>4</v>
      </c>
    </row>
    <row r="3591" spans="15:16" x14ac:dyDescent="0.25">
      <c r="O3591" s="193">
        <v>3771</v>
      </c>
      <c r="P3591" s="229">
        <v>1</v>
      </c>
    </row>
    <row r="3592" spans="15:16" x14ac:dyDescent="0.25">
      <c r="O3592" s="193">
        <v>3773</v>
      </c>
      <c r="P3592" s="229">
        <v>1</v>
      </c>
    </row>
    <row r="3593" spans="15:16" x14ac:dyDescent="0.25">
      <c r="O3593" s="193">
        <v>3779</v>
      </c>
      <c r="P3593" s="229">
        <v>1</v>
      </c>
    </row>
    <row r="3594" spans="15:16" x14ac:dyDescent="0.25">
      <c r="O3594" s="193">
        <v>3780</v>
      </c>
      <c r="P3594" s="229">
        <v>41</v>
      </c>
    </row>
    <row r="3595" spans="15:16" x14ac:dyDescent="0.25">
      <c r="O3595" s="193">
        <v>3781</v>
      </c>
      <c r="P3595" s="229">
        <v>1</v>
      </c>
    </row>
    <row r="3596" spans="15:16" x14ac:dyDescent="0.25">
      <c r="O3596" s="193">
        <v>3784</v>
      </c>
      <c r="P3596" s="229">
        <v>2</v>
      </c>
    </row>
    <row r="3597" spans="15:16" x14ac:dyDescent="0.25">
      <c r="O3597" s="193">
        <v>3787</v>
      </c>
      <c r="P3597" s="229">
        <v>1</v>
      </c>
    </row>
    <row r="3598" spans="15:16" x14ac:dyDescent="0.25">
      <c r="O3598" s="193">
        <v>3792</v>
      </c>
      <c r="P3598" s="229">
        <v>1</v>
      </c>
    </row>
    <row r="3599" spans="15:16" x14ac:dyDescent="0.25">
      <c r="O3599" s="193">
        <v>3793</v>
      </c>
      <c r="P3599" s="229">
        <v>1</v>
      </c>
    </row>
    <row r="3600" spans="15:16" x14ac:dyDescent="0.25">
      <c r="O3600" s="193">
        <v>3794</v>
      </c>
      <c r="P3600" s="229">
        <v>1</v>
      </c>
    </row>
    <row r="3601" spans="15:16" x14ac:dyDescent="0.25">
      <c r="O3601" s="193">
        <v>3797</v>
      </c>
      <c r="P3601" s="229">
        <v>1</v>
      </c>
    </row>
    <row r="3602" spans="15:16" x14ac:dyDescent="0.25">
      <c r="O3602" s="193">
        <v>3798</v>
      </c>
      <c r="P3602" s="229">
        <v>2</v>
      </c>
    </row>
    <row r="3603" spans="15:16" x14ac:dyDescent="0.25">
      <c r="O3603" s="193">
        <v>3800</v>
      </c>
      <c r="P3603" s="229">
        <v>1</v>
      </c>
    </row>
    <row r="3604" spans="15:16" x14ac:dyDescent="0.25">
      <c r="O3604" s="193">
        <v>3801</v>
      </c>
      <c r="P3604" s="229">
        <v>1</v>
      </c>
    </row>
    <row r="3605" spans="15:16" x14ac:dyDescent="0.25">
      <c r="O3605" s="193">
        <v>3802</v>
      </c>
      <c r="P3605" s="229">
        <v>1</v>
      </c>
    </row>
    <row r="3606" spans="15:16" x14ac:dyDescent="0.25">
      <c r="O3606" s="193">
        <v>3804</v>
      </c>
      <c r="P3606" s="229">
        <v>4</v>
      </c>
    </row>
    <row r="3607" spans="15:16" x14ac:dyDescent="0.25">
      <c r="O3607" s="193">
        <v>3805</v>
      </c>
      <c r="P3607" s="229">
        <v>1</v>
      </c>
    </row>
    <row r="3608" spans="15:16" x14ac:dyDescent="0.25">
      <c r="O3608" s="193">
        <v>3807</v>
      </c>
      <c r="P3608" s="229">
        <v>2</v>
      </c>
    </row>
    <row r="3609" spans="15:16" x14ac:dyDescent="0.25">
      <c r="O3609" s="193">
        <v>3808</v>
      </c>
      <c r="P3609" s="229">
        <v>1</v>
      </c>
    </row>
    <row r="3610" spans="15:16" x14ac:dyDescent="0.25">
      <c r="O3610" s="193">
        <v>3809</v>
      </c>
      <c r="P3610" s="229">
        <v>1</v>
      </c>
    </row>
    <row r="3611" spans="15:16" x14ac:dyDescent="0.25">
      <c r="O3611" s="193">
        <v>3811</v>
      </c>
      <c r="P3611" s="229">
        <v>1</v>
      </c>
    </row>
    <row r="3612" spans="15:16" x14ac:dyDescent="0.25">
      <c r="O3612" s="193">
        <v>3813</v>
      </c>
      <c r="P3612" s="229">
        <v>2</v>
      </c>
    </row>
    <row r="3613" spans="15:16" x14ac:dyDescent="0.25">
      <c r="O3613" s="193">
        <v>3816</v>
      </c>
      <c r="P3613" s="229">
        <v>2</v>
      </c>
    </row>
    <row r="3614" spans="15:16" x14ac:dyDescent="0.25">
      <c r="O3614" s="193">
        <v>3817</v>
      </c>
      <c r="P3614" s="229">
        <v>1</v>
      </c>
    </row>
    <row r="3615" spans="15:16" x14ac:dyDescent="0.25">
      <c r="O3615" s="193">
        <v>3818</v>
      </c>
      <c r="P3615" s="229">
        <v>2</v>
      </c>
    </row>
    <row r="3616" spans="15:16" x14ac:dyDescent="0.25">
      <c r="O3616" s="193">
        <v>3823</v>
      </c>
      <c r="P3616" s="229">
        <v>1</v>
      </c>
    </row>
    <row r="3617" spans="15:16" x14ac:dyDescent="0.25">
      <c r="O3617" s="193">
        <v>3824</v>
      </c>
      <c r="P3617" s="229">
        <v>1</v>
      </c>
    </row>
    <row r="3618" spans="15:16" x14ac:dyDescent="0.25">
      <c r="O3618" s="193">
        <v>3825</v>
      </c>
      <c r="P3618" s="229">
        <v>1</v>
      </c>
    </row>
    <row r="3619" spans="15:16" x14ac:dyDescent="0.25">
      <c r="O3619" s="193">
        <v>3827</v>
      </c>
      <c r="P3619" s="229">
        <v>1</v>
      </c>
    </row>
    <row r="3620" spans="15:16" x14ac:dyDescent="0.25">
      <c r="O3620" s="193">
        <v>3833</v>
      </c>
      <c r="P3620" s="229">
        <v>1</v>
      </c>
    </row>
    <row r="3621" spans="15:16" x14ac:dyDescent="0.25">
      <c r="O3621" s="193">
        <v>3835</v>
      </c>
      <c r="P3621" s="229">
        <v>1</v>
      </c>
    </row>
    <row r="3622" spans="15:16" x14ac:dyDescent="0.25">
      <c r="O3622" s="193">
        <v>3836</v>
      </c>
      <c r="P3622" s="229">
        <v>2</v>
      </c>
    </row>
    <row r="3623" spans="15:16" x14ac:dyDescent="0.25">
      <c r="O3623" s="193">
        <v>3838</v>
      </c>
      <c r="P3623" s="229">
        <v>2</v>
      </c>
    </row>
    <row r="3624" spans="15:16" x14ac:dyDescent="0.25">
      <c r="O3624" s="193">
        <v>3844</v>
      </c>
      <c r="P3624" s="229">
        <v>2</v>
      </c>
    </row>
    <row r="3625" spans="15:16" x14ac:dyDescent="0.25">
      <c r="O3625" s="193">
        <v>3847</v>
      </c>
      <c r="P3625" s="229">
        <v>1</v>
      </c>
    </row>
    <row r="3626" spans="15:16" x14ac:dyDescent="0.25">
      <c r="O3626" s="193">
        <v>3848</v>
      </c>
      <c r="P3626" s="229">
        <v>1</v>
      </c>
    </row>
    <row r="3627" spans="15:16" x14ac:dyDescent="0.25">
      <c r="O3627" s="193">
        <v>3849</v>
      </c>
      <c r="P3627" s="229">
        <v>2</v>
      </c>
    </row>
    <row r="3628" spans="15:16" x14ac:dyDescent="0.25">
      <c r="O3628" s="193">
        <v>3851</v>
      </c>
      <c r="P3628" s="229">
        <v>2</v>
      </c>
    </row>
    <row r="3629" spans="15:16" x14ac:dyDescent="0.25">
      <c r="O3629" s="193">
        <v>3853</v>
      </c>
      <c r="P3629" s="229">
        <v>2</v>
      </c>
    </row>
    <row r="3630" spans="15:16" x14ac:dyDescent="0.25">
      <c r="O3630" s="193">
        <v>3855</v>
      </c>
      <c r="P3630" s="229">
        <v>3</v>
      </c>
    </row>
    <row r="3631" spans="15:16" x14ac:dyDescent="0.25">
      <c r="O3631" s="193">
        <v>3857</v>
      </c>
      <c r="P3631" s="229">
        <v>1</v>
      </c>
    </row>
    <row r="3632" spans="15:16" x14ac:dyDescent="0.25">
      <c r="O3632" s="193">
        <v>3868</v>
      </c>
      <c r="P3632" s="229">
        <v>1</v>
      </c>
    </row>
    <row r="3633" spans="15:16" x14ac:dyDescent="0.25">
      <c r="O3633" s="193">
        <v>3874</v>
      </c>
      <c r="P3633" s="229">
        <v>1</v>
      </c>
    </row>
    <row r="3634" spans="15:16" x14ac:dyDescent="0.25">
      <c r="O3634" s="193">
        <v>3875</v>
      </c>
      <c r="P3634" s="229">
        <v>1</v>
      </c>
    </row>
    <row r="3635" spans="15:16" x14ac:dyDescent="0.25">
      <c r="O3635" s="193">
        <v>3876</v>
      </c>
      <c r="P3635" s="229">
        <v>1</v>
      </c>
    </row>
    <row r="3636" spans="15:16" x14ac:dyDescent="0.25">
      <c r="O3636" s="193">
        <v>3879</v>
      </c>
      <c r="P3636" s="229">
        <v>4</v>
      </c>
    </row>
    <row r="3637" spans="15:16" x14ac:dyDescent="0.25">
      <c r="O3637" s="193">
        <v>3880</v>
      </c>
      <c r="P3637" s="229">
        <v>2</v>
      </c>
    </row>
    <row r="3638" spans="15:16" x14ac:dyDescent="0.25">
      <c r="O3638" s="193">
        <v>3892</v>
      </c>
      <c r="P3638" s="229">
        <v>1</v>
      </c>
    </row>
    <row r="3639" spans="15:16" x14ac:dyDescent="0.25">
      <c r="O3639" s="193">
        <v>3894</v>
      </c>
      <c r="P3639" s="229">
        <v>1</v>
      </c>
    </row>
    <row r="3640" spans="15:16" x14ac:dyDescent="0.25">
      <c r="O3640" s="193">
        <v>3900</v>
      </c>
      <c r="P3640" s="229">
        <v>1</v>
      </c>
    </row>
    <row r="3641" spans="15:16" x14ac:dyDescent="0.25">
      <c r="O3641" s="193">
        <v>3901</v>
      </c>
      <c r="P3641" s="229">
        <v>1</v>
      </c>
    </row>
    <row r="3642" spans="15:16" x14ac:dyDescent="0.25">
      <c r="O3642" s="193">
        <v>3904</v>
      </c>
      <c r="P3642" s="229">
        <v>2</v>
      </c>
    </row>
    <row r="3643" spans="15:16" x14ac:dyDescent="0.25">
      <c r="O3643" s="193">
        <v>3906</v>
      </c>
      <c r="P3643" s="229">
        <v>1</v>
      </c>
    </row>
    <row r="3644" spans="15:16" x14ac:dyDescent="0.25">
      <c r="O3644" s="193">
        <v>3907</v>
      </c>
      <c r="P3644" s="229">
        <v>1</v>
      </c>
    </row>
    <row r="3645" spans="15:16" x14ac:dyDescent="0.25">
      <c r="O3645" s="193">
        <v>3909</v>
      </c>
      <c r="P3645" s="229">
        <v>1</v>
      </c>
    </row>
    <row r="3646" spans="15:16" x14ac:dyDescent="0.25">
      <c r="O3646" s="193">
        <v>3910</v>
      </c>
      <c r="P3646" s="229">
        <v>1</v>
      </c>
    </row>
    <row r="3647" spans="15:16" x14ac:dyDescent="0.25">
      <c r="O3647" s="193">
        <v>3914</v>
      </c>
      <c r="P3647" s="229">
        <v>1</v>
      </c>
    </row>
    <row r="3648" spans="15:16" x14ac:dyDescent="0.25">
      <c r="O3648" s="193">
        <v>3915</v>
      </c>
      <c r="P3648" s="229">
        <v>5</v>
      </c>
    </row>
    <row r="3649" spans="15:16" x14ac:dyDescent="0.25">
      <c r="O3649" s="193">
        <v>3916</v>
      </c>
      <c r="P3649" s="229">
        <v>2</v>
      </c>
    </row>
    <row r="3650" spans="15:16" x14ac:dyDescent="0.25">
      <c r="O3650" s="193">
        <v>3917</v>
      </c>
      <c r="P3650" s="229">
        <v>1</v>
      </c>
    </row>
    <row r="3651" spans="15:16" x14ac:dyDescent="0.25">
      <c r="O3651" s="193">
        <v>3920</v>
      </c>
      <c r="P3651" s="229">
        <v>1</v>
      </c>
    </row>
    <row r="3652" spans="15:16" x14ac:dyDescent="0.25">
      <c r="O3652" s="193">
        <v>3923</v>
      </c>
      <c r="P3652" s="229">
        <v>1</v>
      </c>
    </row>
    <row r="3653" spans="15:16" x14ac:dyDescent="0.25">
      <c r="O3653" s="193">
        <v>3924</v>
      </c>
      <c r="P3653" s="229">
        <v>1</v>
      </c>
    </row>
    <row r="3654" spans="15:16" x14ac:dyDescent="0.25">
      <c r="O3654" s="193">
        <v>3934</v>
      </c>
      <c r="P3654" s="229">
        <v>1</v>
      </c>
    </row>
    <row r="3655" spans="15:16" x14ac:dyDescent="0.25">
      <c r="O3655" s="193">
        <v>3939</v>
      </c>
      <c r="P3655" s="229">
        <v>5</v>
      </c>
    </row>
    <row r="3656" spans="15:16" x14ac:dyDescent="0.25">
      <c r="O3656" s="193">
        <v>3940</v>
      </c>
      <c r="P3656" s="229">
        <v>1</v>
      </c>
    </row>
    <row r="3657" spans="15:16" x14ac:dyDescent="0.25">
      <c r="O3657" s="193">
        <v>3941</v>
      </c>
      <c r="P3657" s="229">
        <v>1</v>
      </c>
    </row>
    <row r="3658" spans="15:16" x14ac:dyDescent="0.25">
      <c r="O3658" s="193">
        <v>3942</v>
      </c>
      <c r="P3658" s="229">
        <v>2</v>
      </c>
    </row>
    <row r="3659" spans="15:16" x14ac:dyDescent="0.25">
      <c r="O3659" s="193">
        <v>3943</v>
      </c>
      <c r="P3659" s="229">
        <v>2</v>
      </c>
    </row>
    <row r="3660" spans="15:16" x14ac:dyDescent="0.25">
      <c r="O3660" s="193">
        <v>3945</v>
      </c>
      <c r="P3660" s="229">
        <v>2</v>
      </c>
    </row>
    <row r="3661" spans="15:16" x14ac:dyDescent="0.25">
      <c r="O3661" s="193">
        <v>3949</v>
      </c>
      <c r="P3661" s="229">
        <v>1</v>
      </c>
    </row>
    <row r="3662" spans="15:16" x14ac:dyDescent="0.25">
      <c r="O3662" s="193">
        <v>3950</v>
      </c>
      <c r="P3662" s="229">
        <v>1</v>
      </c>
    </row>
    <row r="3663" spans="15:16" x14ac:dyDescent="0.25">
      <c r="O3663" s="193">
        <v>3952</v>
      </c>
      <c r="P3663" s="229">
        <v>1</v>
      </c>
    </row>
    <row r="3664" spans="15:16" x14ac:dyDescent="0.25">
      <c r="O3664" s="193">
        <v>3954</v>
      </c>
      <c r="P3664" s="229">
        <v>1</v>
      </c>
    </row>
    <row r="3665" spans="15:16" x14ac:dyDescent="0.25">
      <c r="O3665" s="193">
        <v>3955</v>
      </c>
      <c r="P3665" s="229">
        <v>1</v>
      </c>
    </row>
    <row r="3666" spans="15:16" x14ac:dyDescent="0.25">
      <c r="O3666" s="193">
        <v>3957</v>
      </c>
      <c r="P3666" s="229">
        <v>1</v>
      </c>
    </row>
    <row r="3667" spans="15:16" x14ac:dyDescent="0.25">
      <c r="O3667" s="193">
        <v>3961</v>
      </c>
      <c r="P3667" s="229">
        <v>4</v>
      </c>
    </row>
    <row r="3668" spans="15:16" x14ac:dyDescent="0.25">
      <c r="O3668" s="193">
        <v>3962</v>
      </c>
      <c r="P3668" s="229">
        <v>1</v>
      </c>
    </row>
    <row r="3669" spans="15:16" x14ac:dyDescent="0.25">
      <c r="O3669" s="193">
        <v>3963</v>
      </c>
      <c r="P3669" s="229">
        <v>1</v>
      </c>
    </row>
    <row r="3670" spans="15:16" x14ac:dyDescent="0.25">
      <c r="O3670" s="193">
        <v>3968</v>
      </c>
      <c r="P3670" s="229">
        <v>1</v>
      </c>
    </row>
    <row r="3671" spans="15:16" x14ac:dyDescent="0.25">
      <c r="O3671" s="193">
        <v>3969</v>
      </c>
      <c r="P3671" s="229">
        <v>3</v>
      </c>
    </row>
    <row r="3672" spans="15:16" x14ac:dyDescent="0.25">
      <c r="O3672" s="193">
        <v>3970</v>
      </c>
      <c r="P3672" s="229">
        <v>1</v>
      </c>
    </row>
    <row r="3673" spans="15:16" x14ac:dyDescent="0.25">
      <c r="O3673" s="193">
        <v>3973</v>
      </c>
      <c r="P3673" s="229">
        <v>1</v>
      </c>
    </row>
    <row r="3674" spans="15:16" x14ac:dyDescent="0.25">
      <c r="O3674" s="193">
        <v>3975</v>
      </c>
      <c r="P3674" s="229">
        <v>1</v>
      </c>
    </row>
    <row r="3675" spans="15:16" x14ac:dyDescent="0.25">
      <c r="O3675" s="193">
        <v>3979</v>
      </c>
      <c r="P3675" s="229">
        <v>3</v>
      </c>
    </row>
    <row r="3676" spans="15:16" x14ac:dyDescent="0.25">
      <c r="O3676" s="193">
        <v>3981</v>
      </c>
      <c r="P3676" s="229">
        <v>1</v>
      </c>
    </row>
    <row r="3677" spans="15:16" x14ac:dyDescent="0.25">
      <c r="O3677" s="193">
        <v>3985</v>
      </c>
      <c r="P3677" s="229">
        <v>1</v>
      </c>
    </row>
    <row r="3678" spans="15:16" x14ac:dyDescent="0.25">
      <c r="O3678" s="193">
        <v>3987</v>
      </c>
      <c r="P3678" s="229">
        <v>1</v>
      </c>
    </row>
    <row r="3679" spans="15:16" x14ac:dyDescent="0.25">
      <c r="O3679" s="193">
        <v>3989</v>
      </c>
      <c r="P3679" s="229">
        <v>2</v>
      </c>
    </row>
    <row r="3680" spans="15:16" x14ac:dyDescent="0.25">
      <c r="O3680" s="193">
        <v>3997</v>
      </c>
      <c r="P3680" s="229">
        <v>5</v>
      </c>
    </row>
    <row r="3681" spans="15:16" x14ac:dyDescent="0.25">
      <c r="O3681" s="193">
        <v>3999</v>
      </c>
      <c r="P3681" s="229">
        <v>1</v>
      </c>
    </row>
    <row r="3682" spans="15:16" x14ac:dyDescent="0.25">
      <c r="O3682" s="193">
        <v>4006</v>
      </c>
      <c r="P3682" s="229">
        <v>1</v>
      </c>
    </row>
    <row r="3683" spans="15:16" x14ac:dyDescent="0.25">
      <c r="O3683" s="193">
        <v>4013</v>
      </c>
      <c r="P3683" s="229">
        <v>1</v>
      </c>
    </row>
    <row r="3684" spans="15:16" x14ac:dyDescent="0.25">
      <c r="O3684" s="193">
        <v>4014</v>
      </c>
      <c r="P3684" s="229">
        <v>1</v>
      </c>
    </row>
    <row r="3685" spans="15:16" x14ac:dyDescent="0.25">
      <c r="O3685" s="193">
        <v>4015</v>
      </c>
      <c r="P3685" s="229">
        <v>1</v>
      </c>
    </row>
    <row r="3686" spans="15:16" x14ac:dyDescent="0.25">
      <c r="O3686" s="193">
        <v>4023</v>
      </c>
      <c r="P3686" s="229">
        <v>1</v>
      </c>
    </row>
    <row r="3687" spans="15:16" x14ac:dyDescent="0.25">
      <c r="O3687" s="193">
        <v>4024</v>
      </c>
      <c r="P3687" s="229">
        <v>3</v>
      </c>
    </row>
    <row r="3688" spans="15:16" x14ac:dyDescent="0.25">
      <c r="O3688" s="193">
        <v>4027</v>
      </c>
      <c r="P3688" s="229">
        <v>1</v>
      </c>
    </row>
    <row r="3689" spans="15:16" x14ac:dyDescent="0.25">
      <c r="O3689" s="193">
        <v>4028</v>
      </c>
      <c r="P3689" s="229">
        <v>1</v>
      </c>
    </row>
    <row r="3690" spans="15:16" x14ac:dyDescent="0.25">
      <c r="O3690" s="193">
        <v>4040</v>
      </c>
      <c r="P3690" s="229">
        <v>1</v>
      </c>
    </row>
    <row r="3691" spans="15:16" x14ac:dyDescent="0.25">
      <c r="O3691" s="193">
        <v>4045</v>
      </c>
      <c r="P3691" s="229">
        <v>1</v>
      </c>
    </row>
    <row r="3692" spans="15:16" x14ac:dyDescent="0.25">
      <c r="O3692" s="193">
        <v>4052</v>
      </c>
      <c r="P3692" s="229">
        <v>1</v>
      </c>
    </row>
    <row r="3693" spans="15:16" x14ac:dyDescent="0.25">
      <c r="O3693" s="193">
        <v>4055</v>
      </c>
      <c r="P3693" s="229">
        <v>1</v>
      </c>
    </row>
    <row r="3694" spans="15:16" x14ac:dyDescent="0.25">
      <c r="O3694" s="193">
        <v>4056</v>
      </c>
      <c r="P3694" s="229">
        <v>1</v>
      </c>
    </row>
    <row r="3695" spans="15:16" x14ac:dyDescent="0.25">
      <c r="O3695" s="193">
        <v>4068</v>
      </c>
      <c r="P3695" s="229">
        <v>1</v>
      </c>
    </row>
    <row r="3696" spans="15:16" x14ac:dyDescent="0.25">
      <c r="O3696" s="193">
        <v>4069</v>
      </c>
      <c r="P3696" s="229">
        <v>2</v>
      </c>
    </row>
    <row r="3697" spans="15:16" x14ac:dyDescent="0.25">
      <c r="O3697" s="193">
        <v>4070</v>
      </c>
      <c r="P3697" s="229">
        <v>1</v>
      </c>
    </row>
    <row r="3698" spans="15:16" x14ac:dyDescent="0.25">
      <c r="O3698" s="193">
        <v>4078</v>
      </c>
      <c r="P3698" s="229">
        <v>2</v>
      </c>
    </row>
    <row r="3699" spans="15:16" x14ac:dyDescent="0.25">
      <c r="O3699" s="193">
        <v>4080</v>
      </c>
      <c r="P3699" s="229">
        <v>1</v>
      </c>
    </row>
    <row r="3700" spans="15:16" x14ac:dyDescent="0.25">
      <c r="O3700" s="193">
        <v>4081</v>
      </c>
      <c r="P3700" s="229">
        <v>1</v>
      </c>
    </row>
    <row r="3701" spans="15:16" x14ac:dyDescent="0.25">
      <c r="O3701" s="193">
        <v>4086</v>
      </c>
      <c r="P3701" s="229">
        <v>1</v>
      </c>
    </row>
    <row r="3702" spans="15:16" x14ac:dyDescent="0.25">
      <c r="O3702" s="193">
        <v>4089</v>
      </c>
      <c r="P3702" s="229">
        <v>1</v>
      </c>
    </row>
    <row r="3703" spans="15:16" x14ac:dyDescent="0.25">
      <c r="O3703" s="193">
        <v>4092</v>
      </c>
      <c r="P3703" s="229">
        <v>1</v>
      </c>
    </row>
    <row r="3704" spans="15:16" x14ac:dyDescent="0.25">
      <c r="O3704" s="193">
        <v>4094</v>
      </c>
      <c r="P3704" s="229">
        <v>1</v>
      </c>
    </row>
    <row r="3705" spans="15:16" x14ac:dyDescent="0.25">
      <c r="O3705" s="193">
        <v>4099</v>
      </c>
      <c r="P3705" s="229">
        <v>1</v>
      </c>
    </row>
    <row r="3706" spans="15:16" x14ac:dyDescent="0.25">
      <c r="O3706" s="193">
        <v>4103</v>
      </c>
      <c r="P3706" s="229">
        <v>2</v>
      </c>
    </row>
    <row r="3707" spans="15:16" x14ac:dyDescent="0.25">
      <c r="O3707" s="193">
        <v>4104</v>
      </c>
      <c r="P3707" s="229">
        <v>2</v>
      </c>
    </row>
    <row r="3708" spans="15:16" x14ac:dyDescent="0.25">
      <c r="O3708" s="193">
        <v>4105</v>
      </c>
      <c r="P3708" s="229">
        <v>3</v>
      </c>
    </row>
    <row r="3709" spans="15:16" x14ac:dyDescent="0.25">
      <c r="O3709" s="193">
        <v>4113</v>
      </c>
      <c r="P3709" s="229">
        <v>1</v>
      </c>
    </row>
    <row r="3710" spans="15:16" x14ac:dyDescent="0.25">
      <c r="O3710" s="193">
        <v>4114</v>
      </c>
      <c r="P3710" s="229">
        <v>1</v>
      </c>
    </row>
    <row r="3711" spans="15:16" x14ac:dyDescent="0.25">
      <c r="O3711" s="193">
        <v>4117</v>
      </c>
      <c r="P3711" s="229">
        <v>2</v>
      </c>
    </row>
    <row r="3712" spans="15:16" x14ac:dyDescent="0.25">
      <c r="O3712" s="193">
        <v>4118</v>
      </c>
      <c r="P3712" s="229">
        <v>1</v>
      </c>
    </row>
    <row r="3713" spans="15:16" x14ac:dyDescent="0.25">
      <c r="O3713" s="193">
        <v>4128</v>
      </c>
      <c r="P3713" s="229">
        <v>1</v>
      </c>
    </row>
    <row r="3714" spans="15:16" x14ac:dyDescent="0.25">
      <c r="O3714" s="193">
        <v>4135</v>
      </c>
      <c r="P3714" s="229">
        <v>1</v>
      </c>
    </row>
    <row r="3715" spans="15:16" x14ac:dyDescent="0.25">
      <c r="O3715" s="193">
        <v>4139</v>
      </c>
      <c r="P3715" s="229">
        <v>2</v>
      </c>
    </row>
    <row r="3716" spans="15:16" x14ac:dyDescent="0.25">
      <c r="O3716" s="193">
        <v>4140</v>
      </c>
      <c r="P3716" s="229">
        <v>2</v>
      </c>
    </row>
    <row r="3717" spans="15:16" x14ac:dyDescent="0.25">
      <c r="O3717" s="193">
        <v>4142</v>
      </c>
      <c r="P3717" s="229">
        <v>1</v>
      </c>
    </row>
    <row r="3718" spans="15:16" x14ac:dyDescent="0.25">
      <c r="O3718" s="193">
        <v>4143</v>
      </c>
      <c r="P3718" s="229">
        <v>3</v>
      </c>
    </row>
    <row r="3719" spans="15:16" x14ac:dyDescent="0.25">
      <c r="O3719" s="193">
        <v>4153</v>
      </c>
      <c r="P3719" s="229">
        <v>1</v>
      </c>
    </row>
    <row r="3720" spans="15:16" x14ac:dyDescent="0.25">
      <c r="O3720" s="193">
        <v>4157</v>
      </c>
      <c r="P3720" s="229">
        <v>1</v>
      </c>
    </row>
    <row r="3721" spans="15:16" x14ac:dyDescent="0.25">
      <c r="O3721" s="193">
        <v>4158</v>
      </c>
      <c r="P3721" s="229">
        <v>1</v>
      </c>
    </row>
    <row r="3722" spans="15:16" x14ac:dyDescent="0.25">
      <c r="O3722" s="193">
        <v>4159</v>
      </c>
      <c r="P3722" s="229">
        <v>2</v>
      </c>
    </row>
    <row r="3723" spans="15:16" x14ac:dyDescent="0.25">
      <c r="O3723" s="193">
        <v>4164</v>
      </c>
      <c r="P3723" s="229">
        <v>1</v>
      </c>
    </row>
    <row r="3724" spans="15:16" x14ac:dyDescent="0.25">
      <c r="O3724" s="193">
        <v>4165</v>
      </c>
      <c r="P3724" s="229">
        <v>1</v>
      </c>
    </row>
    <row r="3725" spans="15:16" x14ac:dyDescent="0.25">
      <c r="O3725" s="193">
        <v>4171</v>
      </c>
      <c r="P3725" s="229">
        <v>1</v>
      </c>
    </row>
    <row r="3726" spans="15:16" x14ac:dyDescent="0.25">
      <c r="O3726" s="193">
        <v>4175</v>
      </c>
      <c r="P3726" s="229">
        <v>1</v>
      </c>
    </row>
    <row r="3727" spans="15:16" x14ac:dyDescent="0.25">
      <c r="O3727" s="193">
        <v>4177</v>
      </c>
      <c r="P3727" s="229">
        <v>1</v>
      </c>
    </row>
    <row r="3728" spans="15:16" x14ac:dyDescent="0.25">
      <c r="O3728" s="193">
        <v>4185</v>
      </c>
      <c r="P3728" s="229">
        <v>1</v>
      </c>
    </row>
    <row r="3729" spans="15:16" x14ac:dyDescent="0.25">
      <c r="O3729" s="193">
        <v>4198</v>
      </c>
      <c r="P3729" s="229">
        <v>1</v>
      </c>
    </row>
    <row r="3730" spans="15:16" x14ac:dyDescent="0.25">
      <c r="O3730" s="193">
        <v>4200</v>
      </c>
      <c r="P3730" s="229">
        <v>1</v>
      </c>
    </row>
    <row r="3731" spans="15:16" x14ac:dyDescent="0.25">
      <c r="O3731" s="193">
        <v>4203</v>
      </c>
      <c r="P3731" s="229">
        <v>1</v>
      </c>
    </row>
    <row r="3732" spans="15:16" x14ac:dyDescent="0.25">
      <c r="O3732" s="193">
        <v>4204</v>
      </c>
      <c r="P3732" s="229">
        <v>1</v>
      </c>
    </row>
    <row r="3733" spans="15:16" x14ac:dyDescent="0.25">
      <c r="O3733" s="193">
        <v>4205</v>
      </c>
      <c r="P3733" s="229">
        <v>1</v>
      </c>
    </row>
    <row r="3734" spans="15:16" x14ac:dyDescent="0.25">
      <c r="O3734" s="193">
        <v>4206</v>
      </c>
      <c r="P3734" s="229">
        <v>2</v>
      </c>
    </row>
    <row r="3735" spans="15:16" x14ac:dyDescent="0.25">
      <c r="O3735" s="193">
        <v>4209</v>
      </c>
      <c r="P3735" s="229">
        <v>1</v>
      </c>
    </row>
    <row r="3736" spans="15:16" x14ac:dyDescent="0.25">
      <c r="O3736" s="193">
        <v>4213</v>
      </c>
      <c r="P3736" s="229">
        <v>1</v>
      </c>
    </row>
    <row r="3737" spans="15:16" x14ac:dyDescent="0.25">
      <c r="O3737" s="193">
        <v>4219</v>
      </c>
      <c r="P3737" s="229">
        <v>2</v>
      </c>
    </row>
    <row r="3738" spans="15:16" x14ac:dyDescent="0.25">
      <c r="O3738" s="193">
        <v>4221</v>
      </c>
      <c r="P3738" s="229">
        <v>1</v>
      </c>
    </row>
    <row r="3739" spans="15:16" x14ac:dyDescent="0.25">
      <c r="O3739" s="193">
        <v>4222</v>
      </c>
      <c r="P3739" s="229">
        <v>1</v>
      </c>
    </row>
    <row r="3740" spans="15:16" x14ac:dyDescent="0.25">
      <c r="O3740" s="193">
        <v>4228</v>
      </c>
      <c r="P3740" s="229">
        <v>1</v>
      </c>
    </row>
    <row r="3741" spans="15:16" x14ac:dyDescent="0.25">
      <c r="O3741" s="193">
        <v>4229</v>
      </c>
      <c r="P3741" s="229">
        <v>1</v>
      </c>
    </row>
    <row r="3742" spans="15:16" x14ac:dyDescent="0.25">
      <c r="O3742" s="193">
        <v>4237</v>
      </c>
      <c r="P3742" s="229">
        <v>1</v>
      </c>
    </row>
    <row r="3743" spans="15:16" x14ac:dyDescent="0.25">
      <c r="O3743" s="193">
        <v>4240</v>
      </c>
      <c r="P3743" s="229">
        <v>1</v>
      </c>
    </row>
    <row r="3744" spans="15:16" x14ac:dyDescent="0.25">
      <c r="O3744" s="193">
        <v>4241</v>
      </c>
      <c r="P3744" s="229">
        <v>1</v>
      </c>
    </row>
    <row r="3745" spans="15:16" x14ac:dyDescent="0.25">
      <c r="O3745" s="193">
        <v>4245</v>
      </c>
      <c r="P3745" s="229">
        <v>1</v>
      </c>
    </row>
    <row r="3746" spans="15:16" x14ac:dyDescent="0.25">
      <c r="O3746" s="193">
        <v>4246</v>
      </c>
      <c r="P3746" s="229">
        <v>1</v>
      </c>
    </row>
    <row r="3747" spans="15:16" x14ac:dyDescent="0.25">
      <c r="O3747" s="193">
        <v>4249</v>
      </c>
      <c r="P3747" s="229">
        <v>2</v>
      </c>
    </row>
    <row r="3748" spans="15:16" x14ac:dyDescent="0.25">
      <c r="O3748" s="193">
        <v>4254</v>
      </c>
      <c r="P3748" s="229">
        <v>1</v>
      </c>
    </row>
    <row r="3749" spans="15:16" x14ac:dyDescent="0.25">
      <c r="O3749" s="193">
        <v>4258</v>
      </c>
      <c r="P3749" s="229">
        <v>2</v>
      </c>
    </row>
    <row r="3750" spans="15:16" x14ac:dyDescent="0.25">
      <c r="O3750" s="193">
        <v>4265</v>
      </c>
      <c r="P3750" s="229">
        <v>1</v>
      </c>
    </row>
    <row r="3751" spans="15:16" x14ac:dyDescent="0.25">
      <c r="O3751" s="193">
        <v>4267</v>
      </c>
      <c r="P3751" s="229">
        <v>1</v>
      </c>
    </row>
    <row r="3752" spans="15:16" x14ac:dyDescent="0.25">
      <c r="O3752" s="193">
        <v>4270</v>
      </c>
      <c r="P3752" s="229">
        <v>1</v>
      </c>
    </row>
    <row r="3753" spans="15:16" x14ac:dyDescent="0.25">
      <c r="O3753" s="193">
        <v>4271</v>
      </c>
      <c r="P3753" s="229">
        <v>1</v>
      </c>
    </row>
    <row r="3754" spans="15:16" x14ac:dyDescent="0.25">
      <c r="O3754" s="193">
        <v>4273</v>
      </c>
      <c r="P3754" s="229">
        <v>1</v>
      </c>
    </row>
    <row r="3755" spans="15:16" x14ac:dyDescent="0.25">
      <c r="O3755" s="193">
        <v>4281</v>
      </c>
      <c r="P3755" s="229">
        <v>1</v>
      </c>
    </row>
    <row r="3756" spans="15:16" x14ac:dyDescent="0.25">
      <c r="O3756" s="193">
        <v>4284</v>
      </c>
      <c r="P3756" s="229">
        <v>1</v>
      </c>
    </row>
    <row r="3757" spans="15:16" x14ac:dyDescent="0.25">
      <c r="O3757" s="193">
        <v>4295</v>
      </c>
      <c r="P3757" s="229">
        <v>1</v>
      </c>
    </row>
    <row r="3758" spans="15:16" x14ac:dyDescent="0.25">
      <c r="O3758" s="193">
        <v>4300</v>
      </c>
      <c r="P3758" s="229">
        <v>1</v>
      </c>
    </row>
    <row r="3759" spans="15:16" x14ac:dyDescent="0.25">
      <c r="O3759" s="193">
        <v>4301</v>
      </c>
      <c r="P3759" s="229">
        <v>1</v>
      </c>
    </row>
    <row r="3760" spans="15:16" x14ac:dyDescent="0.25">
      <c r="O3760" s="193">
        <v>4306</v>
      </c>
      <c r="P3760" s="229">
        <v>1</v>
      </c>
    </row>
    <row r="3761" spans="15:16" x14ac:dyDescent="0.25">
      <c r="O3761" s="193">
        <v>4307</v>
      </c>
      <c r="P3761" s="229">
        <v>1</v>
      </c>
    </row>
    <row r="3762" spans="15:16" x14ac:dyDescent="0.25">
      <c r="O3762" s="193">
        <v>4312</v>
      </c>
      <c r="P3762" s="229">
        <v>1</v>
      </c>
    </row>
    <row r="3763" spans="15:16" x14ac:dyDescent="0.25">
      <c r="O3763" s="193">
        <v>4313</v>
      </c>
      <c r="P3763" s="229">
        <v>1</v>
      </c>
    </row>
    <row r="3764" spans="15:16" x14ac:dyDescent="0.25">
      <c r="O3764" s="193">
        <v>4314</v>
      </c>
      <c r="P3764" s="229">
        <v>1</v>
      </c>
    </row>
    <row r="3765" spans="15:16" x14ac:dyDescent="0.25">
      <c r="O3765" s="193">
        <v>4316</v>
      </c>
      <c r="P3765" s="229">
        <v>1</v>
      </c>
    </row>
    <row r="3766" spans="15:16" x14ac:dyDescent="0.25">
      <c r="O3766" s="193">
        <v>4320</v>
      </c>
      <c r="P3766" s="229">
        <v>30</v>
      </c>
    </row>
    <row r="3767" spans="15:16" x14ac:dyDescent="0.25">
      <c r="O3767" s="193">
        <v>4323</v>
      </c>
      <c r="P3767" s="229">
        <v>1</v>
      </c>
    </row>
    <row r="3768" spans="15:16" x14ac:dyDescent="0.25">
      <c r="O3768" s="193">
        <v>4325</v>
      </c>
      <c r="P3768" s="229">
        <v>1</v>
      </c>
    </row>
    <row r="3769" spans="15:16" x14ac:dyDescent="0.25">
      <c r="O3769" s="193">
        <v>4333</v>
      </c>
      <c r="P3769" s="229">
        <v>1</v>
      </c>
    </row>
    <row r="3770" spans="15:16" x14ac:dyDescent="0.25">
      <c r="O3770" s="193">
        <v>4336</v>
      </c>
      <c r="P3770" s="229">
        <v>1</v>
      </c>
    </row>
    <row r="3771" spans="15:16" x14ac:dyDescent="0.25">
      <c r="O3771" s="193">
        <v>4341</v>
      </c>
      <c r="P3771" s="229">
        <v>1</v>
      </c>
    </row>
    <row r="3772" spans="15:16" x14ac:dyDescent="0.25">
      <c r="O3772" s="193">
        <v>4349</v>
      </c>
      <c r="P3772" s="229">
        <v>1</v>
      </c>
    </row>
    <row r="3773" spans="15:16" x14ac:dyDescent="0.25">
      <c r="O3773" s="193">
        <v>4350</v>
      </c>
      <c r="P3773" s="229">
        <v>1</v>
      </c>
    </row>
    <row r="3774" spans="15:16" x14ac:dyDescent="0.25">
      <c r="O3774" s="193">
        <v>4357</v>
      </c>
      <c r="P3774" s="229">
        <v>2</v>
      </c>
    </row>
    <row r="3775" spans="15:16" x14ac:dyDescent="0.25">
      <c r="O3775" s="193">
        <v>4360</v>
      </c>
      <c r="P3775" s="229">
        <v>1</v>
      </c>
    </row>
    <row r="3776" spans="15:16" x14ac:dyDescent="0.25">
      <c r="O3776" s="193">
        <v>4363</v>
      </c>
      <c r="P3776" s="229">
        <v>1</v>
      </c>
    </row>
    <row r="3777" spans="15:16" x14ac:dyDescent="0.25">
      <c r="O3777" s="193">
        <v>4364</v>
      </c>
      <c r="P3777" s="229">
        <v>1</v>
      </c>
    </row>
    <row r="3778" spans="15:16" x14ac:dyDescent="0.25">
      <c r="O3778" s="193">
        <v>4368</v>
      </c>
      <c r="P3778" s="229">
        <v>1</v>
      </c>
    </row>
    <row r="3779" spans="15:16" x14ac:dyDescent="0.25">
      <c r="O3779" s="193">
        <v>4371</v>
      </c>
      <c r="P3779" s="229">
        <v>1</v>
      </c>
    </row>
    <row r="3780" spans="15:16" x14ac:dyDescent="0.25">
      <c r="O3780" s="193">
        <v>4372</v>
      </c>
      <c r="P3780" s="229">
        <v>1</v>
      </c>
    </row>
    <row r="3781" spans="15:16" x14ac:dyDescent="0.25">
      <c r="O3781" s="193">
        <v>4373</v>
      </c>
      <c r="P3781" s="229">
        <v>1</v>
      </c>
    </row>
    <row r="3782" spans="15:16" x14ac:dyDescent="0.25">
      <c r="O3782" s="193">
        <v>4375</v>
      </c>
      <c r="P3782" s="229">
        <v>1</v>
      </c>
    </row>
    <row r="3783" spans="15:16" x14ac:dyDescent="0.25">
      <c r="O3783" s="193">
        <v>4376</v>
      </c>
      <c r="P3783" s="229">
        <v>1</v>
      </c>
    </row>
    <row r="3784" spans="15:16" x14ac:dyDescent="0.25">
      <c r="O3784" s="193">
        <v>4378</v>
      </c>
      <c r="P3784" s="229">
        <v>1</v>
      </c>
    </row>
    <row r="3785" spans="15:16" x14ac:dyDescent="0.25">
      <c r="O3785" s="193">
        <v>4390</v>
      </c>
      <c r="P3785" s="229">
        <v>1</v>
      </c>
    </row>
    <row r="3786" spans="15:16" x14ac:dyDescent="0.25">
      <c r="O3786" s="193">
        <v>4401</v>
      </c>
      <c r="P3786" s="229">
        <v>1</v>
      </c>
    </row>
    <row r="3787" spans="15:16" x14ac:dyDescent="0.25">
      <c r="O3787" s="193">
        <v>4407</v>
      </c>
      <c r="P3787" s="229">
        <v>1</v>
      </c>
    </row>
    <row r="3788" spans="15:16" x14ac:dyDescent="0.25">
      <c r="O3788" s="193">
        <v>4420</v>
      </c>
      <c r="P3788" s="229">
        <v>1</v>
      </c>
    </row>
    <row r="3789" spans="15:16" x14ac:dyDescent="0.25">
      <c r="O3789" s="193">
        <v>4424</v>
      </c>
      <c r="P3789" s="229">
        <v>1</v>
      </c>
    </row>
    <row r="3790" spans="15:16" x14ac:dyDescent="0.25">
      <c r="O3790" s="193">
        <v>4429</v>
      </c>
      <c r="P3790" s="229">
        <v>1</v>
      </c>
    </row>
    <row r="3791" spans="15:16" x14ac:dyDescent="0.25">
      <c r="O3791" s="193">
        <v>4431</v>
      </c>
      <c r="P3791" s="229">
        <v>1</v>
      </c>
    </row>
    <row r="3792" spans="15:16" x14ac:dyDescent="0.25">
      <c r="O3792" s="193">
        <v>4432</v>
      </c>
      <c r="P3792" s="229">
        <v>1</v>
      </c>
    </row>
    <row r="3793" spans="15:16" x14ac:dyDescent="0.25">
      <c r="O3793" s="193">
        <v>4438</v>
      </c>
      <c r="P3793" s="229">
        <v>1</v>
      </c>
    </row>
    <row r="3794" spans="15:16" x14ac:dyDescent="0.25">
      <c r="O3794" s="193">
        <v>4439</v>
      </c>
      <c r="P3794" s="229">
        <v>1</v>
      </c>
    </row>
    <row r="3795" spans="15:16" x14ac:dyDescent="0.25">
      <c r="O3795" s="193">
        <v>4450</v>
      </c>
      <c r="P3795" s="229">
        <v>1</v>
      </c>
    </row>
    <row r="3796" spans="15:16" x14ac:dyDescent="0.25">
      <c r="O3796" s="193">
        <v>4455</v>
      </c>
      <c r="P3796" s="229">
        <v>1</v>
      </c>
    </row>
    <row r="3797" spans="15:16" x14ac:dyDescent="0.25">
      <c r="O3797" s="193">
        <v>4456</v>
      </c>
      <c r="P3797" s="229">
        <v>1</v>
      </c>
    </row>
    <row r="3798" spans="15:16" x14ac:dyDescent="0.25">
      <c r="O3798" s="193">
        <v>4459</v>
      </c>
      <c r="P3798" s="229">
        <v>1</v>
      </c>
    </row>
    <row r="3799" spans="15:16" x14ac:dyDescent="0.25">
      <c r="O3799" s="193">
        <v>4460</v>
      </c>
      <c r="P3799" s="229">
        <v>1</v>
      </c>
    </row>
    <row r="3800" spans="15:16" x14ac:dyDescent="0.25">
      <c r="O3800" s="193">
        <v>4491</v>
      </c>
      <c r="P3800" s="229">
        <v>1</v>
      </c>
    </row>
    <row r="3801" spans="15:16" x14ac:dyDescent="0.25">
      <c r="O3801" s="193">
        <v>4497</v>
      </c>
      <c r="P3801" s="229">
        <v>1</v>
      </c>
    </row>
    <row r="3802" spans="15:16" x14ac:dyDescent="0.25">
      <c r="O3802" s="193">
        <v>4500</v>
      </c>
      <c r="P3802" s="229">
        <v>10</v>
      </c>
    </row>
    <row r="3803" spans="15:16" x14ac:dyDescent="0.25">
      <c r="O3803" s="193">
        <v>4504</v>
      </c>
      <c r="P3803" s="229">
        <v>1</v>
      </c>
    </row>
    <row r="3804" spans="15:16" x14ac:dyDescent="0.25">
      <c r="O3804" s="193">
        <v>4518</v>
      </c>
      <c r="P3804" s="229">
        <v>1</v>
      </c>
    </row>
    <row r="3805" spans="15:16" x14ac:dyDescent="0.25">
      <c r="O3805" s="193">
        <v>4521</v>
      </c>
      <c r="P3805" s="229">
        <v>1</v>
      </c>
    </row>
    <row r="3806" spans="15:16" x14ac:dyDescent="0.25">
      <c r="O3806" s="193">
        <v>4522</v>
      </c>
      <c r="P3806" s="229">
        <v>1</v>
      </c>
    </row>
    <row r="3807" spans="15:16" x14ac:dyDescent="0.25">
      <c r="O3807" s="193">
        <v>4528</v>
      </c>
      <c r="P3807" s="229">
        <v>1</v>
      </c>
    </row>
    <row r="3808" spans="15:16" x14ac:dyDescent="0.25">
      <c r="O3808" s="193">
        <v>4531</v>
      </c>
      <c r="P3808" s="229">
        <v>1</v>
      </c>
    </row>
    <row r="3809" spans="15:16" x14ac:dyDescent="0.25">
      <c r="O3809" s="193">
        <v>4533</v>
      </c>
      <c r="P3809" s="229">
        <v>1</v>
      </c>
    </row>
    <row r="3810" spans="15:16" x14ac:dyDescent="0.25">
      <c r="O3810" s="193">
        <v>4536</v>
      </c>
      <c r="P3810" s="229">
        <v>1</v>
      </c>
    </row>
    <row r="3811" spans="15:16" x14ac:dyDescent="0.25">
      <c r="O3811" s="193">
        <v>4539</v>
      </c>
      <c r="P3811" s="229">
        <v>1</v>
      </c>
    </row>
    <row r="3812" spans="15:16" x14ac:dyDescent="0.25">
      <c r="O3812" s="193">
        <v>4542</v>
      </c>
      <c r="P3812" s="229">
        <v>1</v>
      </c>
    </row>
    <row r="3813" spans="15:16" x14ac:dyDescent="0.25">
      <c r="O3813" s="193">
        <v>4543</v>
      </c>
      <c r="P3813" s="229">
        <v>1</v>
      </c>
    </row>
    <row r="3814" spans="15:16" x14ac:dyDescent="0.25">
      <c r="O3814" s="193">
        <v>4550</v>
      </c>
      <c r="P3814" s="229">
        <v>1</v>
      </c>
    </row>
    <row r="3815" spans="15:16" x14ac:dyDescent="0.25">
      <c r="O3815" s="193">
        <v>4557</v>
      </c>
      <c r="P3815" s="229">
        <v>1</v>
      </c>
    </row>
    <row r="3816" spans="15:16" x14ac:dyDescent="0.25">
      <c r="O3816" s="193">
        <v>4566</v>
      </c>
      <c r="P3816" s="229">
        <v>1</v>
      </c>
    </row>
    <row r="3817" spans="15:16" x14ac:dyDescent="0.25">
      <c r="O3817" s="193">
        <v>4570</v>
      </c>
      <c r="P3817" s="229">
        <v>1</v>
      </c>
    </row>
    <row r="3818" spans="15:16" x14ac:dyDescent="0.25">
      <c r="O3818" s="193">
        <v>4577</v>
      </c>
      <c r="P3818" s="229">
        <v>1</v>
      </c>
    </row>
    <row r="3819" spans="15:16" x14ac:dyDescent="0.25">
      <c r="O3819" s="193">
        <v>4581</v>
      </c>
      <c r="P3819" s="229">
        <v>1</v>
      </c>
    </row>
    <row r="3820" spans="15:16" x14ac:dyDescent="0.25">
      <c r="O3820" s="193">
        <v>4586</v>
      </c>
      <c r="P3820" s="229">
        <v>1</v>
      </c>
    </row>
    <row r="3821" spans="15:16" x14ac:dyDescent="0.25">
      <c r="O3821" s="193">
        <v>4590</v>
      </c>
      <c r="P3821" s="229">
        <v>4</v>
      </c>
    </row>
    <row r="3822" spans="15:16" x14ac:dyDescent="0.25">
      <c r="O3822" s="193">
        <v>4591</v>
      </c>
      <c r="P3822" s="229">
        <v>1</v>
      </c>
    </row>
    <row r="3823" spans="15:16" x14ac:dyDescent="0.25">
      <c r="O3823" s="193">
        <v>4593</v>
      </c>
      <c r="P3823" s="229">
        <v>1</v>
      </c>
    </row>
    <row r="3824" spans="15:16" x14ac:dyDescent="0.25">
      <c r="O3824" s="193">
        <v>4607</v>
      </c>
      <c r="P3824" s="229">
        <v>2</v>
      </c>
    </row>
    <row r="3825" spans="15:16" x14ac:dyDescent="0.25">
      <c r="O3825" s="193">
        <v>4611</v>
      </c>
      <c r="P3825" s="229">
        <v>1</v>
      </c>
    </row>
    <row r="3826" spans="15:16" x14ac:dyDescent="0.25">
      <c r="O3826" s="193">
        <v>4618</v>
      </c>
      <c r="P3826" s="229">
        <v>2</v>
      </c>
    </row>
    <row r="3827" spans="15:16" x14ac:dyDescent="0.25">
      <c r="O3827" s="193">
        <v>4619</v>
      </c>
      <c r="P3827" s="229">
        <v>1</v>
      </c>
    </row>
    <row r="3828" spans="15:16" x14ac:dyDescent="0.25">
      <c r="O3828" s="193">
        <v>4625</v>
      </c>
      <c r="P3828" s="229">
        <v>1</v>
      </c>
    </row>
    <row r="3829" spans="15:16" x14ac:dyDescent="0.25">
      <c r="O3829" s="193">
        <v>4630</v>
      </c>
      <c r="P3829" s="229">
        <v>2</v>
      </c>
    </row>
    <row r="3830" spans="15:16" x14ac:dyDescent="0.25">
      <c r="O3830" s="193">
        <v>4636</v>
      </c>
      <c r="P3830" s="229">
        <v>2</v>
      </c>
    </row>
    <row r="3831" spans="15:16" x14ac:dyDescent="0.25">
      <c r="O3831" s="193">
        <v>4645</v>
      </c>
      <c r="P3831" s="229">
        <v>1</v>
      </c>
    </row>
    <row r="3832" spans="15:16" x14ac:dyDescent="0.25">
      <c r="O3832" s="193">
        <v>4646</v>
      </c>
      <c r="P3832" s="229">
        <v>1</v>
      </c>
    </row>
    <row r="3833" spans="15:16" x14ac:dyDescent="0.25">
      <c r="O3833" s="193">
        <v>4647</v>
      </c>
      <c r="P3833" s="229">
        <v>1</v>
      </c>
    </row>
    <row r="3834" spans="15:16" x14ac:dyDescent="0.25">
      <c r="O3834" s="193">
        <v>4654</v>
      </c>
      <c r="P3834" s="229">
        <v>1</v>
      </c>
    </row>
    <row r="3835" spans="15:16" x14ac:dyDescent="0.25">
      <c r="O3835" s="193">
        <v>4660</v>
      </c>
      <c r="P3835" s="229">
        <v>1</v>
      </c>
    </row>
    <row r="3836" spans="15:16" x14ac:dyDescent="0.25">
      <c r="O3836" s="193">
        <v>4661</v>
      </c>
      <c r="P3836" s="229">
        <v>1</v>
      </c>
    </row>
    <row r="3837" spans="15:16" x14ac:dyDescent="0.25">
      <c r="O3837" s="193">
        <v>4669</v>
      </c>
      <c r="P3837" s="229">
        <v>1</v>
      </c>
    </row>
    <row r="3838" spans="15:16" x14ac:dyDescent="0.25">
      <c r="O3838" s="193">
        <v>4671</v>
      </c>
      <c r="P3838" s="229">
        <v>1</v>
      </c>
    </row>
    <row r="3839" spans="15:16" x14ac:dyDescent="0.25">
      <c r="O3839" s="193">
        <v>4676</v>
      </c>
      <c r="P3839" s="229">
        <v>1</v>
      </c>
    </row>
    <row r="3840" spans="15:16" x14ac:dyDescent="0.25">
      <c r="O3840" s="193">
        <v>4680</v>
      </c>
      <c r="P3840" s="229">
        <v>3</v>
      </c>
    </row>
    <row r="3841" spans="15:16" x14ac:dyDescent="0.25">
      <c r="O3841" s="193">
        <v>4699</v>
      </c>
      <c r="P3841" s="229">
        <v>1</v>
      </c>
    </row>
    <row r="3842" spans="15:16" x14ac:dyDescent="0.25">
      <c r="O3842" s="193">
        <v>4705</v>
      </c>
      <c r="P3842" s="229">
        <v>1</v>
      </c>
    </row>
    <row r="3843" spans="15:16" x14ac:dyDescent="0.25">
      <c r="O3843" s="193">
        <v>4712</v>
      </c>
      <c r="P3843" s="229">
        <v>1</v>
      </c>
    </row>
    <row r="3844" spans="15:16" x14ac:dyDescent="0.25">
      <c r="O3844" s="193">
        <v>4721</v>
      </c>
      <c r="P3844" s="229">
        <v>1</v>
      </c>
    </row>
    <row r="3845" spans="15:16" x14ac:dyDescent="0.25">
      <c r="O3845" s="193">
        <v>4728</v>
      </c>
      <c r="P3845" s="229">
        <v>1</v>
      </c>
    </row>
    <row r="3846" spans="15:16" x14ac:dyDescent="0.25">
      <c r="O3846" s="193">
        <v>4735</v>
      </c>
      <c r="P3846" s="229">
        <v>4</v>
      </c>
    </row>
    <row r="3847" spans="15:16" x14ac:dyDescent="0.25">
      <c r="O3847" s="193">
        <v>4751</v>
      </c>
      <c r="P3847" s="229">
        <v>1</v>
      </c>
    </row>
    <row r="3848" spans="15:16" x14ac:dyDescent="0.25">
      <c r="O3848" s="193">
        <v>4753</v>
      </c>
      <c r="P3848" s="229">
        <v>1</v>
      </c>
    </row>
    <row r="3849" spans="15:16" x14ac:dyDescent="0.25">
      <c r="O3849" s="193">
        <v>4755</v>
      </c>
      <c r="P3849" s="229">
        <v>1</v>
      </c>
    </row>
    <row r="3850" spans="15:16" x14ac:dyDescent="0.25">
      <c r="O3850" s="193">
        <v>4761</v>
      </c>
      <c r="P3850" s="229">
        <v>1</v>
      </c>
    </row>
    <row r="3851" spans="15:16" x14ac:dyDescent="0.25">
      <c r="O3851" s="193">
        <v>4762</v>
      </c>
      <c r="P3851" s="229">
        <v>1</v>
      </c>
    </row>
    <row r="3852" spans="15:16" x14ac:dyDescent="0.25">
      <c r="O3852" s="193">
        <v>4773</v>
      </c>
      <c r="P3852" s="229">
        <v>1</v>
      </c>
    </row>
    <row r="3853" spans="15:16" x14ac:dyDescent="0.25">
      <c r="O3853" s="193">
        <v>4777</v>
      </c>
      <c r="P3853" s="229">
        <v>2</v>
      </c>
    </row>
    <row r="3854" spans="15:16" x14ac:dyDescent="0.25">
      <c r="O3854" s="193">
        <v>4779</v>
      </c>
      <c r="P3854" s="229">
        <v>1</v>
      </c>
    </row>
    <row r="3855" spans="15:16" x14ac:dyDescent="0.25">
      <c r="O3855" s="193">
        <v>4781</v>
      </c>
      <c r="P3855" s="229">
        <v>1</v>
      </c>
    </row>
    <row r="3856" spans="15:16" x14ac:dyDescent="0.25">
      <c r="O3856" s="193">
        <v>4789</v>
      </c>
      <c r="P3856" s="229">
        <v>1</v>
      </c>
    </row>
    <row r="3857" spans="15:16" x14ac:dyDescent="0.25">
      <c r="O3857" s="193">
        <v>4792</v>
      </c>
      <c r="P3857" s="229">
        <v>1</v>
      </c>
    </row>
    <row r="3858" spans="15:16" x14ac:dyDescent="0.25">
      <c r="O3858" s="193">
        <v>4797</v>
      </c>
      <c r="P3858" s="229">
        <v>1</v>
      </c>
    </row>
    <row r="3859" spans="15:16" x14ac:dyDescent="0.25">
      <c r="O3859" s="193">
        <v>4799</v>
      </c>
      <c r="P3859" s="229">
        <v>1</v>
      </c>
    </row>
    <row r="3860" spans="15:16" x14ac:dyDescent="0.25">
      <c r="O3860" s="193">
        <v>4806</v>
      </c>
      <c r="P3860" s="229">
        <v>1</v>
      </c>
    </row>
    <row r="3861" spans="15:16" x14ac:dyDescent="0.25">
      <c r="O3861" s="193">
        <v>4813</v>
      </c>
      <c r="P3861" s="229">
        <v>1</v>
      </c>
    </row>
    <row r="3862" spans="15:16" x14ac:dyDescent="0.25">
      <c r="O3862" s="193">
        <v>4825</v>
      </c>
      <c r="P3862" s="229">
        <v>1</v>
      </c>
    </row>
    <row r="3863" spans="15:16" x14ac:dyDescent="0.25">
      <c r="O3863" s="193">
        <v>4830</v>
      </c>
      <c r="P3863" s="229">
        <v>1</v>
      </c>
    </row>
    <row r="3864" spans="15:16" x14ac:dyDescent="0.25">
      <c r="O3864" s="193">
        <v>4849</v>
      </c>
      <c r="P3864" s="229">
        <v>1</v>
      </c>
    </row>
    <row r="3865" spans="15:16" x14ac:dyDescent="0.25">
      <c r="O3865" s="193">
        <v>4853</v>
      </c>
      <c r="P3865" s="229">
        <v>1</v>
      </c>
    </row>
    <row r="3866" spans="15:16" x14ac:dyDescent="0.25">
      <c r="O3866" s="193">
        <v>4855</v>
      </c>
      <c r="P3866" s="229">
        <v>1</v>
      </c>
    </row>
    <row r="3867" spans="15:16" x14ac:dyDescent="0.25">
      <c r="O3867" s="193">
        <v>4860</v>
      </c>
      <c r="P3867" s="229">
        <v>1</v>
      </c>
    </row>
    <row r="3868" spans="15:16" x14ac:dyDescent="0.25">
      <c r="O3868" s="193">
        <v>4870</v>
      </c>
      <c r="P3868" s="229">
        <v>1</v>
      </c>
    </row>
    <row r="3869" spans="15:16" x14ac:dyDescent="0.25">
      <c r="O3869" s="193">
        <v>4872</v>
      </c>
      <c r="P3869" s="229">
        <v>1</v>
      </c>
    </row>
    <row r="3870" spans="15:16" x14ac:dyDescent="0.25">
      <c r="O3870" s="193">
        <v>4877</v>
      </c>
      <c r="P3870" s="229">
        <v>1</v>
      </c>
    </row>
    <row r="3871" spans="15:16" x14ac:dyDescent="0.25">
      <c r="O3871" s="193">
        <v>4883</v>
      </c>
      <c r="P3871" s="229">
        <v>1</v>
      </c>
    </row>
    <row r="3872" spans="15:16" x14ac:dyDescent="0.25">
      <c r="O3872" s="193">
        <v>4890</v>
      </c>
      <c r="P3872" s="229">
        <v>1</v>
      </c>
    </row>
    <row r="3873" spans="15:16" x14ac:dyDescent="0.25">
      <c r="O3873" s="193">
        <v>4892</v>
      </c>
      <c r="P3873" s="229">
        <v>1</v>
      </c>
    </row>
    <row r="3874" spans="15:16" x14ac:dyDescent="0.25">
      <c r="O3874" s="193">
        <v>4897</v>
      </c>
      <c r="P3874" s="229">
        <v>1</v>
      </c>
    </row>
    <row r="3875" spans="15:16" x14ac:dyDescent="0.25">
      <c r="O3875" s="193">
        <v>4903</v>
      </c>
      <c r="P3875" s="229">
        <v>1</v>
      </c>
    </row>
    <row r="3876" spans="15:16" x14ac:dyDescent="0.25">
      <c r="O3876" s="193">
        <v>4905</v>
      </c>
      <c r="P3876" s="229">
        <v>1</v>
      </c>
    </row>
    <row r="3877" spans="15:16" x14ac:dyDescent="0.25">
      <c r="O3877" s="193">
        <v>4913</v>
      </c>
      <c r="P3877" s="229">
        <v>1</v>
      </c>
    </row>
    <row r="3878" spans="15:16" x14ac:dyDescent="0.25">
      <c r="O3878" s="193">
        <v>4926</v>
      </c>
      <c r="P3878" s="229">
        <v>1</v>
      </c>
    </row>
    <row r="3879" spans="15:16" x14ac:dyDescent="0.25">
      <c r="O3879" s="193">
        <v>4929</v>
      </c>
      <c r="P3879" s="229">
        <v>1</v>
      </c>
    </row>
    <row r="3880" spans="15:16" x14ac:dyDescent="0.25">
      <c r="O3880" s="193">
        <v>4950</v>
      </c>
      <c r="P3880" s="229">
        <v>1</v>
      </c>
    </row>
    <row r="3881" spans="15:16" x14ac:dyDescent="0.25">
      <c r="O3881" s="193">
        <v>4951</v>
      </c>
      <c r="P3881" s="229">
        <v>1</v>
      </c>
    </row>
    <row r="3882" spans="15:16" x14ac:dyDescent="0.25">
      <c r="O3882" s="193">
        <v>4953</v>
      </c>
      <c r="P3882" s="229">
        <v>1</v>
      </c>
    </row>
    <row r="3883" spans="15:16" x14ac:dyDescent="0.25">
      <c r="O3883" s="193">
        <v>4956</v>
      </c>
      <c r="P3883" s="229">
        <v>1</v>
      </c>
    </row>
    <row r="3884" spans="15:16" x14ac:dyDescent="0.25">
      <c r="O3884" s="193">
        <v>4962</v>
      </c>
      <c r="P3884" s="229">
        <v>1</v>
      </c>
    </row>
    <row r="3885" spans="15:16" x14ac:dyDescent="0.25">
      <c r="O3885" s="193">
        <v>4966</v>
      </c>
      <c r="P3885" s="229">
        <v>1</v>
      </c>
    </row>
    <row r="3886" spans="15:16" x14ac:dyDescent="0.25">
      <c r="O3886" s="193">
        <v>4977</v>
      </c>
      <c r="P3886" s="229">
        <v>1</v>
      </c>
    </row>
    <row r="3887" spans="15:16" x14ac:dyDescent="0.25">
      <c r="O3887" s="193">
        <v>4979</v>
      </c>
      <c r="P3887" s="229">
        <v>1</v>
      </c>
    </row>
    <row r="3888" spans="15:16" x14ac:dyDescent="0.25">
      <c r="O3888" s="193">
        <v>4981</v>
      </c>
      <c r="P3888" s="229">
        <v>1</v>
      </c>
    </row>
    <row r="3889" spans="15:16" x14ac:dyDescent="0.25">
      <c r="O3889" s="193">
        <v>4993</v>
      </c>
      <c r="P3889" s="229">
        <v>1</v>
      </c>
    </row>
    <row r="3890" spans="15:16" x14ac:dyDescent="0.25">
      <c r="O3890" s="193">
        <v>4995</v>
      </c>
      <c r="P3890" s="229">
        <v>1</v>
      </c>
    </row>
    <row r="3891" spans="15:16" x14ac:dyDescent="0.25">
      <c r="O3891" s="193">
        <v>4996</v>
      </c>
      <c r="P3891" s="229">
        <v>2</v>
      </c>
    </row>
    <row r="3892" spans="15:16" x14ac:dyDescent="0.25">
      <c r="O3892" s="193">
        <v>5001</v>
      </c>
      <c r="P3892" s="229">
        <v>2681</v>
      </c>
    </row>
    <row r="3893" spans="15:16" x14ac:dyDescent="0.25">
      <c r="O3893" s="193">
        <v>5002</v>
      </c>
      <c r="P3893" s="229">
        <v>4</v>
      </c>
    </row>
    <row r="3894" spans="15:16" x14ac:dyDescent="0.25">
      <c r="O3894" s="193">
        <v>5003</v>
      </c>
      <c r="P3894" s="229">
        <v>154</v>
      </c>
    </row>
    <row r="3895" spans="15:16" x14ac:dyDescent="0.25">
      <c r="O3895" s="193">
        <v>5004</v>
      </c>
      <c r="P3895" s="229">
        <v>2</v>
      </c>
    </row>
    <row r="3896" spans="15:16" x14ac:dyDescent="0.25">
      <c r="O3896" s="193">
        <v>5005</v>
      </c>
      <c r="P3896" s="229">
        <v>248</v>
      </c>
    </row>
    <row r="3897" spans="15:16" x14ac:dyDescent="0.25">
      <c r="O3897" s="193">
        <v>5006</v>
      </c>
      <c r="P3897" s="229">
        <v>43</v>
      </c>
    </row>
    <row r="3898" spans="15:16" x14ac:dyDescent="0.25">
      <c r="O3898" s="193">
        <v>5007</v>
      </c>
      <c r="P3898" s="229">
        <v>223</v>
      </c>
    </row>
    <row r="3899" spans="15:16" x14ac:dyDescent="0.25">
      <c r="O3899" s="193">
        <v>5008</v>
      </c>
      <c r="P3899" s="229">
        <v>29</v>
      </c>
    </row>
    <row r="3900" spans="15:16" x14ac:dyDescent="0.25">
      <c r="O3900" s="193">
        <v>5009</v>
      </c>
      <c r="P3900" s="229">
        <v>274</v>
      </c>
    </row>
    <row r="3901" spans="15:16" x14ac:dyDescent="0.25">
      <c r="O3901" s="193">
        <v>5010</v>
      </c>
      <c r="P3901" s="229">
        <v>4</v>
      </c>
    </row>
    <row r="3902" spans="15:16" x14ac:dyDescent="0.25">
      <c r="O3902" s="193">
        <v>5011</v>
      </c>
      <c r="P3902" s="229">
        <v>203</v>
      </c>
    </row>
    <row r="3903" spans="15:16" x14ac:dyDescent="0.25">
      <c r="O3903" s="193">
        <v>5012</v>
      </c>
      <c r="P3903" s="229">
        <v>2</v>
      </c>
    </row>
    <row r="3904" spans="15:16" x14ac:dyDescent="0.25">
      <c r="O3904" s="193">
        <v>5013</v>
      </c>
      <c r="P3904" s="229">
        <v>407</v>
      </c>
    </row>
    <row r="3905" spans="15:16" x14ac:dyDescent="0.25">
      <c r="O3905" s="193">
        <v>5014</v>
      </c>
      <c r="P3905" s="229">
        <v>10</v>
      </c>
    </row>
    <row r="3906" spans="15:16" x14ac:dyDescent="0.25">
      <c r="O3906" s="193">
        <v>5015</v>
      </c>
      <c r="P3906" s="229">
        <v>199</v>
      </c>
    </row>
    <row r="3907" spans="15:16" x14ac:dyDescent="0.25">
      <c r="O3907" s="193">
        <v>5016</v>
      </c>
      <c r="P3907" s="229">
        <v>141</v>
      </c>
    </row>
    <row r="3908" spans="15:16" x14ac:dyDescent="0.25">
      <c r="O3908" s="193">
        <v>5017</v>
      </c>
      <c r="P3908" s="229">
        <v>469</v>
      </c>
    </row>
    <row r="3909" spans="15:16" x14ac:dyDescent="0.25">
      <c r="O3909" s="193">
        <v>5018</v>
      </c>
      <c r="P3909" s="229">
        <v>14</v>
      </c>
    </row>
    <row r="3910" spans="15:16" x14ac:dyDescent="0.25">
      <c r="O3910" s="193">
        <v>5019</v>
      </c>
      <c r="P3910" s="229">
        <v>105</v>
      </c>
    </row>
    <row r="3911" spans="15:16" x14ac:dyDescent="0.25">
      <c r="O3911" s="193">
        <v>5020</v>
      </c>
      <c r="P3911" s="229">
        <v>19</v>
      </c>
    </row>
    <row r="3912" spans="15:16" x14ac:dyDescent="0.25">
      <c r="O3912" s="193">
        <v>5021</v>
      </c>
      <c r="P3912" s="229">
        <v>492</v>
      </c>
    </row>
    <row r="3913" spans="15:16" x14ac:dyDescent="0.25">
      <c r="O3913" s="193">
        <v>5022</v>
      </c>
      <c r="P3913" s="229">
        <v>68</v>
      </c>
    </row>
    <row r="3914" spans="15:16" x14ac:dyDescent="0.25">
      <c r="O3914" s="193">
        <v>5023</v>
      </c>
      <c r="P3914" s="229">
        <v>167</v>
      </c>
    </row>
    <row r="3915" spans="15:16" x14ac:dyDescent="0.25">
      <c r="O3915" s="193">
        <v>5024</v>
      </c>
      <c r="P3915" s="229">
        <v>23</v>
      </c>
    </row>
    <row r="3916" spans="15:16" x14ac:dyDescent="0.25">
      <c r="O3916" s="193">
        <v>5025</v>
      </c>
      <c r="P3916" s="229">
        <v>623</v>
      </c>
    </row>
    <row r="3917" spans="15:16" x14ac:dyDescent="0.25">
      <c r="O3917" s="193">
        <v>5026</v>
      </c>
      <c r="P3917" s="229">
        <v>76</v>
      </c>
    </row>
    <row r="3918" spans="15:16" x14ac:dyDescent="0.25">
      <c r="O3918" s="193">
        <v>5027</v>
      </c>
      <c r="P3918" s="229">
        <v>180</v>
      </c>
    </row>
    <row r="3919" spans="15:16" x14ac:dyDescent="0.25">
      <c r="O3919" s="193">
        <v>5028</v>
      </c>
      <c r="P3919" s="229">
        <v>24</v>
      </c>
    </row>
    <row r="3920" spans="15:16" x14ac:dyDescent="0.25">
      <c r="O3920" s="193">
        <v>5029</v>
      </c>
      <c r="P3920" s="229">
        <v>575</v>
      </c>
    </row>
    <row r="3921" spans="15:16" x14ac:dyDescent="0.25">
      <c r="O3921" s="193">
        <v>5030</v>
      </c>
      <c r="P3921" s="229">
        <v>22</v>
      </c>
    </row>
    <row r="3922" spans="15:16" x14ac:dyDescent="0.25">
      <c r="O3922" s="193">
        <v>5031</v>
      </c>
      <c r="P3922" s="229">
        <v>354</v>
      </c>
    </row>
    <row r="3923" spans="15:16" x14ac:dyDescent="0.25">
      <c r="O3923" s="193">
        <v>5032</v>
      </c>
      <c r="P3923" s="229">
        <v>40</v>
      </c>
    </row>
    <row r="3924" spans="15:16" x14ac:dyDescent="0.25">
      <c r="O3924" s="193">
        <v>5033</v>
      </c>
      <c r="P3924" s="229">
        <v>493</v>
      </c>
    </row>
    <row r="3925" spans="15:16" x14ac:dyDescent="0.25">
      <c r="O3925" s="193">
        <v>5034</v>
      </c>
      <c r="P3925" s="229">
        <v>32</v>
      </c>
    </row>
    <row r="3926" spans="15:16" x14ac:dyDescent="0.25">
      <c r="O3926" s="193">
        <v>5035</v>
      </c>
      <c r="P3926" s="229">
        <v>188</v>
      </c>
    </row>
    <row r="3927" spans="15:16" x14ac:dyDescent="0.25">
      <c r="O3927" s="193">
        <v>5036</v>
      </c>
      <c r="P3927" s="229">
        <v>135</v>
      </c>
    </row>
    <row r="3928" spans="15:16" x14ac:dyDescent="0.25">
      <c r="O3928" s="193">
        <v>5037</v>
      </c>
      <c r="P3928" s="229">
        <v>447</v>
      </c>
    </row>
    <row r="3929" spans="15:16" x14ac:dyDescent="0.25">
      <c r="O3929" s="193">
        <v>5038</v>
      </c>
      <c r="P3929" s="229">
        <v>37</v>
      </c>
    </row>
    <row r="3930" spans="15:16" x14ac:dyDescent="0.25">
      <c r="O3930" s="193">
        <v>5039</v>
      </c>
      <c r="P3930" s="229">
        <v>219</v>
      </c>
    </row>
    <row r="3931" spans="15:16" x14ac:dyDescent="0.25">
      <c r="O3931" s="193">
        <v>5040</v>
      </c>
      <c r="P3931" s="229">
        <v>53</v>
      </c>
    </row>
    <row r="3932" spans="15:16" x14ac:dyDescent="0.25">
      <c r="O3932" s="193">
        <v>5041</v>
      </c>
      <c r="P3932" s="229">
        <v>1024</v>
      </c>
    </row>
    <row r="3933" spans="15:16" x14ac:dyDescent="0.25">
      <c r="O3933" s="193">
        <v>5042</v>
      </c>
      <c r="P3933" s="229">
        <v>44</v>
      </c>
    </row>
    <row r="3934" spans="15:16" x14ac:dyDescent="0.25">
      <c r="O3934" s="193">
        <v>5043</v>
      </c>
      <c r="P3934" s="229">
        <v>240</v>
      </c>
    </row>
    <row r="3935" spans="15:16" x14ac:dyDescent="0.25">
      <c r="O3935" s="193">
        <v>5044</v>
      </c>
      <c r="P3935" s="229">
        <v>38</v>
      </c>
    </row>
    <row r="3936" spans="15:16" x14ac:dyDescent="0.25">
      <c r="O3936" s="193">
        <v>5045</v>
      </c>
      <c r="P3936" s="229">
        <v>733</v>
      </c>
    </row>
    <row r="3937" spans="15:16" x14ac:dyDescent="0.25">
      <c r="O3937" s="193">
        <v>5046</v>
      </c>
      <c r="P3937" s="229">
        <v>121</v>
      </c>
    </row>
    <row r="3938" spans="15:16" x14ac:dyDescent="0.25">
      <c r="O3938" s="193">
        <v>5047</v>
      </c>
      <c r="P3938" s="229">
        <v>283</v>
      </c>
    </row>
    <row r="3939" spans="15:16" x14ac:dyDescent="0.25">
      <c r="O3939" s="193">
        <v>5048</v>
      </c>
      <c r="P3939" s="229">
        <v>62</v>
      </c>
    </row>
    <row r="3940" spans="15:16" x14ac:dyDescent="0.25">
      <c r="O3940" s="193">
        <v>5049</v>
      </c>
      <c r="P3940" s="229">
        <v>582</v>
      </c>
    </row>
    <row r="3941" spans="15:16" x14ac:dyDescent="0.25">
      <c r="O3941" s="193">
        <v>5050</v>
      </c>
      <c r="P3941" s="229">
        <v>61</v>
      </c>
    </row>
    <row r="3942" spans="15:16" x14ac:dyDescent="0.25">
      <c r="O3942" s="193">
        <v>5051</v>
      </c>
      <c r="P3942" s="229">
        <v>395</v>
      </c>
    </row>
    <row r="3943" spans="15:16" x14ac:dyDescent="0.25">
      <c r="O3943" s="193">
        <v>5052</v>
      </c>
      <c r="P3943" s="229">
        <v>70</v>
      </c>
    </row>
    <row r="3944" spans="15:16" x14ac:dyDescent="0.25">
      <c r="O3944" s="193">
        <v>5053</v>
      </c>
      <c r="P3944" s="229">
        <v>944</v>
      </c>
    </row>
    <row r="3945" spans="15:16" x14ac:dyDescent="0.25">
      <c r="O3945" s="193">
        <v>5054</v>
      </c>
      <c r="P3945" s="229">
        <v>57</v>
      </c>
    </row>
    <row r="3946" spans="15:16" x14ac:dyDescent="0.25">
      <c r="O3946" s="193">
        <v>5055</v>
      </c>
      <c r="P3946" s="229">
        <v>275</v>
      </c>
    </row>
    <row r="3947" spans="15:16" x14ac:dyDescent="0.25">
      <c r="O3947" s="193">
        <v>5056</v>
      </c>
      <c r="P3947" s="229">
        <v>173</v>
      </c>
    </row>
    <row r="3948" spans="15:16" x14ac:dyDescent="0.25">
      <c r="O3948" s="193">
        <v>5057</v>
      </c>
      <c r="P3948" s="229">
        <v>594</v>
      </c>
    </row>
    <row r="3949" spans="15:16" x14ac:dyDescent="0.25">
      <c r="O3949" s="193">
        <v>5058</v>
      </c>
      <c r="P3949" s="229">
        <v>88</v>
      </c>
    </row>
    <row r="3950" spans="15:16" x14ac:dyDescent="0.25">
      <c r="O3950" s="193">
        <v>5059</v>
      </c>
      <c r="P3950" s="229">
        <v>256</v>
      </c>
    </row>
    <row r="3951" spans="15:16" x14ac:dyDescent="0.25">
      <c r="O3951" s="193">
        <v>5060</v>
      </c>
      <c r="P3951" s="229">
        <v>67</v>
      </c>
    </row>
    <row r="3952" spans="15:16" x14ac:dyDescent="0.25">
      <c r="O3952" s="193">
        <v>5061</v>
      </c>
      <c r="P3952" s="229">
        <v>583</v>
      </c>
    </row>
    <row r="3953" spans="15:16" x14ac:dyDescent="0.25">
      <c r="O3953" s="193">
        <v>5062</v>
      </c>
      <c r="P3953" s="229">
        <v>83</v>
      </c>
    </row>
    <row r="3954" spans="15:16" x14ac:dyDescent="0.25">
      <c r="O3954" s="193">
        <v>5063</v>
      </c>
      <c r="P3954" s="229">
        <v>293</v>
      </c>
    </row>
    <row r="3955" spans="15:16" x14ac:dyDescent="0.25">
      <c r="O3955" s="193">
        <v>5064</v>
      </c>
      <c r="P3955" s="229">
        <v>74</v>
      </c>
    </row>
    <row r="3956" spans="15:16" x14ac:dyDescent="0.25">
      <c r="O3956" s="193">
        <v>5065</v>
      </c>
      <c r="P3956" s="229">
        <v>993</v>
      </c>
    </row>
    <row r="3957" spans="15:16" x14ac:dyDescent="0.25">
      <c r="O3957" s="193">
        <v>5066</v>
      </c>
      <c r="P3957" s="229">
        <v>207</v>
      </c>
    </row>
    <row r="3958" spans="15:16" x14ac:dyDescent="0.25">
      <c r="O3958" s="193">
        <v>5067</v>
      </c>
      <c r="P3958" s="229">
        <v>296</v>
      </c>
    </row>
    <row r="3959" spans="15:16" x14ac:dyDescent="0.25">
      <c r="O3959" s="193">
        <v>5068</v>
      </c>
      <c r="P3959" s="229">
        <v>99</v>
      </c>
    </row>
    <row r="3960" spans="15:16" x14ac:dyDescent="0.25">
      <c r="O3960" s="193">
        <v>5069</v>
      </c>
      <c r="P3960" s="229">
        <v>1303</v>
      </c>
    </row>
    <row r="3961" spans="15:16" x14ac:dyDescent="0.25">
      <c r="O3961" s="193">
        <v>5070</v>
      </c>
      <c r="P3961" s="229">
        <v>88</v>
      </c>
    </row>
    <row r="3962" spans="15:16" x14ac:dyDescent="0.25">
      <c r="O3962" s="193">
        <v>5071</v>
      </c>
      <c r="P3962" s="229">
        <v>418</v>
      </c>
    </row>
    <row r="3963" spans="15:16" x14ac:dyDescent="0.25">
      <c r="O3963" s="193">
        <v>5072</v>
      </c>
      <c r="P3963" s="229">
        <v>90</v>
      </c>
    </row>
    <row r="3964" spans="15:16" x14ac:dyDescent="0.25">
      <c r="O3964" s="193">
        <v>5073</v>
      </c>
      <c r="P3964" s="229">
        <v>627</v>
      </c>
    </row>
    <row r="3965" spans="15:16" x14ac:dyDescent="0.25">
      <c r="O3965" s="193">
        <v>5074</v>
      </c>
      <c r="P3965" s="229">
        <v>116</v>
      </c>
    </row>
    <row r="3966" spans="15:16" x14ac:dyDescent="0.25">
      <c r="O3966" s="193">
        <v>5075</v>
      </c>
      <c r="P3966" s="229">
        <v>395</v>
      </c>
    </row>
    <row r="3967" spans="15:16" x14ac:dyDescent="0.25">
      <c r="O3967" s="193">
        <v>5076</v>
      </c>
      <c r="P3967" s="229">
        <v>164</v>
      </c>
    </row>
    <row r="3968" spans="15:16" x14ac:dyDescent="0.25">
      <c r="O3968" s="193">
        <v>5077</v>
      </c>
      <c r="P3968" s="229">
        <v>621</v>
      </c>
    </row>
    <row r="3969" spans="15:16" x14ac:dyDescent="0.25">
      <c r="O3969" s="193">
        <v>5078</v>
      </c>
      <c r="P3969" s="229">
        <v>120</v>
      </c>
    </row>
    <row r="3970" spans="15:16" x14ac:dyDescent="0.25">
      <c r="O3970" s="193">
        <v>5079</v>
      </c>
      <c r="P3970" s="229">
        <v>335</v>
      </c>
    </row>
    <row r="3971" spans="15:16" x14ac:dyDescent="0.25">
      <c r="O3971" s="193">
        <v>5080</v>
      </c>
      <c r="P3971" s="229">
        <v>131</v>
      </c>
    </row>
    <row r="3972" spans="15:16" x14ac:dyDescent="0.25">
      <c r="O3972" s="193">
        <v>5081</v>
      </c>
      <c r="P3972" s="229">
        <v>943</v>
      </c>
    </row>
    <row r="3973" spans="15:16" x14ac:dyDescent="0.25">
      <c r="O3973" s="193">
        <v>5082</v>
      </c>
      <c r="P3973" s="229">
        <v>118</v>
      </c>
    </row>
    <row r="3974" spans="15:16" x14ac:dyDescent="0.25">
      <c r="O3974" s="193">
        <v>5083</v>
      </c>
      <c r="P3974" s="229">
        <v>361</v>
      </c>
    </row>
    <row r="3975" spans="15:16" x14ac:dyDescent="0.25">
      <c r="O3975" s="193">
        <v>5084</v>
      </c>
      <c r="P3975" s="229">
        <v>150</v>
      </c>
    </row>
    <row r="3976" spans="15:16" x14ac:dyDescent="0.25">
      <c r="O3976" s="193">
        <v>5085</v>
      </c>
      <c r="P3976" s="229">
        <v>854</v>
      </c>
    </row>
    <row r="3977" spans="15:16" x14ac:dyDescent="0.25">
      <c r="O3977" s="193">
        <v>5086</v>
      </c>
      <c r="P3977" s="229">
        <v>230</v>
      </c>
    </row>
    <row r="3978" spans="15:16" x14ac:dyDescent="0.25">
      <c r="O3978" s="193">
        <v>5087</v>
      </c>
      <c r="P3978" s="229">
        <v>318</v>
      </c>
    </row>
    <row r="3979" spans="15:16" x14ac:dyDescent="0.25">
      <c r="O3979" s="193">
        <v>5088</v>
      </c>
      <c r="P3979" s="229">
        <v>104</v>
      </c>
    </row>
    <row r="3980" spans="15:16" x14ac:dyDescent="0.25">
      <c r="O3980" s="193">
        <v>5089</v>
      </c>
      <c r="P3980" s="229">
        <v>843</v>
      </c>
    </row>
    <row r="3981" spans="15:16" x14ac:dyDescent="0.25">
      <c r="O3981" s="193">
        <v>5090</v>
      </c>
      <c r="P3981" s="229">
        <v>154</v>
      </c>
    </row>
    <row r="3982" spans="15:16" x14ac:dyDescent="0.25">
      <c r="O3982" s="193">
        <v>5091</v>
      </c>
      <c r="P3982" s="229">
        <v>405</v>
      </c>
    </row>
    <row r="3983" spans="15:16" x14ac:dyDescent="0.25">
      <c r="O3983" s="193">
        <v>5092</v>
      </c>
      <c r="P3983" s="229">
        <v>122</v>
      </c>
    </row>
    <row r="3984" spans="15:16" x14ac:dyDescent="0.25">
      <c r="O3984" s="193">
        <v>5093</v>
      </c>
      <c r="P3984" s="229">
        <v>1094</v>
      </c>
    </row>
    <row r="3985" spans="15:16" x14ac:dyDescent="0.25">
      <c r="O3985" s="193">
        <v>5094</v>
      </c>
      <c r="P3985" s="229">
        <v>145</v>
      </c>
    </row>
    <row r="3986" spans="15:16" x14ac:dyDescent="0.25">
      <c r="O3986" s="193">
        <v>5095</v>
      </c>
      <c r="P3986" s="229">
        <v>437</v>
      </c>
    </row>
    <row r="3987" spans="15:16" x14ac:dyDescent="0.25">
      <c r="O3987" s="193">
        <v>5096</v>
      </c>
      <c r="P3987" s="229">
        <v>189</v>
      </c>
    </row>
    <row r="3988" spans="15:16" x14ac:dyDescent="0.25">
      <c r="O3988" s="193">
        <v>5097</v>
      </c>
      <c r="P3988" s="229">
        <v>1034</v>
      </c>
    </row>
    <row r="3989" spans="15:16" x14ac:dyDescent="0.25">
      <c r="O3989" s="193">
        <v>5098</v>
      </c>
      <c r="P3989" s="229">
        <v>157</v>
      </c>
    </row>
    <row r="3990" spans="15:16" x14ac:dyDescent="0.25">
      <c r="O3990" s="193">
        <v>5099</v>
      </c>
      <c r="P3990" s="229">
        <v>401</v>
      </c>
    </row>
    <row r="3991" spans="15:16" x14ac:dyDescent="0.25">
      <c r="O3991" s="193">
        <v>5100</v>
      </c>
      <c r="P3991" s="229">
        <v>172</v>
      </c>
    </row>
    <row r="3992" spans="15:16" x14ac:dyDescent="0.25">
      <c r="O3992" s="193">
        <v>5101</v>
      </c>
      <c r="P3992" s="229">
        <v>824</v>
      </c>
    </row>
    <row r="3993" spans="15:16" x14ac:dyDescent="0.25">
      <c r="O3993" s="193">
        <v>5102</v>
      </c>
      <c r="P3993" s="229">
        <v>152</v>
      </c>
    </row>
    <row r="3994" spans="15:16" x14ac:dyDescent="0.25">
      <c r="O3994" s="193">
        <v>5103</v>
      </c>
      <c r="P3994" s="229">
        <v>389</v>
      </c>
    </row>
    <row r="3995" spans="15:16" x14ac:dyDescent="0.25">
      <c r="O3995" s="193">
        <v>5104</v>
      </c>
      <c r="P3995" s="229">
        <v>186</v>
      </c>
    </row>
    <row r="3996" spans="15:16" x14ac:dyDescent="0.25">
      <c r="O3996" s="193">
        <v>5105</v>
      </c>
      <c r="P3996" s="229">
        <v>853</v>
      </c>
    </row>
    <row r="3997" spans="15:16" x14ac:dyDescent="0.25">
      <c r="O3997" s="193">
        <v>5106</v>
      </c>
      <c r="P3997" s="229">
        <v>180</v>
      </c>
    </row>
    <row r="3998" spans="15:16" x14ac:dyDescent="0.25">
      <c r="O3998" s="193">
        <v>5107</v>
      </c>
      <c r="P3998" s="229">
        <v>394</v>
      </c>
    </row>
    <row r="3999" spans="15:16" x14ac:dyDescent="0.25">
      <c r="O3999" s="193">
        <v>5108</v>
      </c>
      <c r="P3999" s="229">
        <v>162</v>
      </c>
    </row>
    <row r="4000" spans="15:16" x14ac:dyDescent="0.25">
      <c r="O4000" s="193">
        <v>5109</v>
      </c>
      <c r="P4000" s="229">
        <v>936</v>
      </c>
    </row>
    <row r="4001" spans="15:16" x14ac:dyDescent="0.25">
      <c r="O4001" s="193">
        <v>5110</v>
      </c>
      <c r="P4001" s="229">
        <v>178</v>
      </c>
    </row>
    <row r="4002" spans="15:16" x14ac:dyDescent="0.25">
      <c r="O4002" s="193">
        <v>5111</v>
      </c>
      <c r="P4002" s="229">
        <v>433</v>
      </c>
    </row>
    <row r="4003" spans="15:16" x14ac:dyDescent="0.25">
      <c r="O4003" s="193">
        <v>5112</v>
      </c>
      <c r="P4003" s="229">
        <v>154</v>
      </c>
    </row>
    <row r="4004" spans="15:16" x14ac:dyDescent="0.25">
      <c r="O4004" s="193">
        <v>5113</v>
      </c>
      <c r="P4004" s="229">
        <v>801</v>
      </c>
    </row>
    <row r="4005" spans="15:16" x14ac:dyDescent="0.25">
      <c r="O4005" s="193">
        <v>5114</v>
      </c>
      <c r="P4005" s="229">
        <v>159</v>
      </c>
    </row>
    <row r="4006" spans="15:16" x14ac:dyDescent="0.25">
      <c r="O4006" s="193">
        <v>5115</v>
      </c>
      <c r="P4006" s="229">
        <v>395</v>
      </c>
    </row>
    <row r="4007" spans="15:16" x14ac:dyDescent="0.25">
      <c r="O4007" s="193">
        <v>5116</v>
      </c>
      <c r="P4007" s="229">
        <v>212</v>
      </c>
    </row>
    <row r="4008" spans="15:16" x14ac:dyDescent="0.25">
      <c r="O4008" s="193">
        <v>5117</v>
      </c>
      <c r="P4008" s="229">
        <v>806</v>
      </c>
    </row>
    <row r="4009" spans="15:16" x14ac:dyDescent="0.25">
      <c r="O4009" s="193">
        <v>5118</v>
      </c>
      <c r="P4009" s="229">
        <v>181</v>
      </c>
    </row>
    <row r="4010" spans="15:16" x14ac:dyDescent="0.25">
      <c r="O4010" s="193">
        <v>5119</v>
      </c>
      <c r="P4010" s="229">
        <v>435</v>
      </c>
    </row>
    <row r="4011" spans="15:16" x14ac:dyDescent="0.25">
      <c r="O4011" s="193">
        <v>5120</v>
      </c>
      <c r="P4011" s="229">
        <v>184</v>
      </c>
    </row>
    <row r="4012" spans="15:16" x14ac:dyDescent="0.25">
      <c r="O4012" s="193">
        <v>5121</v>
      </c>
      <c r="P4012" s="229">
        <v>950</v>
      </c>
    </row>
    <row r="4013" spans="15:16" x14ac:dyDescent="0.25">
      <c r="O4013" s="193">
        <v>5122</v>
      </c>
      <c r="P4013" s="229">
        <v>171</v>
      </c>
    </row>
    <row r="4014" spans="15:16" x14ac:dyDescent="0.25">
      <c r="O4014" s="193">
        <v>5123</v>
      </c>
      <c r="P4014" s="229">
        <v>400</v>
      </c>
    </row>
    <row r="4015" spans="15:16" x14ac:dyDescent="0.25">
      <c r="O4015" s="193">
        <v>5124</v>
      </c>
      <c r="P4015" s="229">
        <v>164</v>
      </c>
    </row>
    <row r="4016" spans="15:16" x14ac:dyDescent="0.25">
      <c r="O4016" s="193">
        <v>5125</v>
      </c>
      <c r="P4016" s="229">
        <v>732</v>
      </c>
    </row>
    <row r="4017" spans="15:16" x14ac:dyDescent="0.25">
      <c r="O4017" s="193">
        <v>5126</v>
      </c>
      <c r="P4017" s="229">
        <v>199</v>
      </c>
    </row>
    <row r="4018" spans="15:16" x14ac:dyDescent="0.25">
      <c r="O4018" s="193">
        <v>5127</v>
      </c>
      <c r="P4018" s="229">
        <v>369</v>
      </c>
    </row>
    <row r="4019" spans="15:16" x14ac:dyDescent="0.25">
      <c r="O4019" s="193">
        <v>5128</v>
      </c>
      <c r="P4019" s="229">
        <v>149</v>
      </c>
    </row>
    <row r="4020" spans="15:16" x14ac:dyDescent="0.25">
      <c r="O4020" s="193">
        <v>5129</v>
      </c>
      <c r="P4020" s="229">
        <v>808</v>
      </c>
    </row>
    <row r="4021" spans="15:16" x14ac:dyDescent="0.25">
      <c r="O4021" s="193">
        <v>5130</v>
      </c>
      <c r="P4021" s="229">
        <v>185</v>
      </c>
    </row>
    <row r="4022" spans="15:16" x14ac:dyDescent="0.25">
      <c r="O4022" s="193">
        <v>5131</v>
      </c>
      <c r="P4022" s="229">
        <v>433</v>
      </c>
    </row>
    <row r="4023" spans="15:16" x14ac:dyDescent="0.25">
      <c r="O4023" s="193">
        <v>5132</v>
      </c>
      <c r="P4023" s="229">
        <v>166</v>
      </c>
    </row>
    <row r="4024" spans="15:16" x14ac:dyDescent="0.25">
      <c r="O4024" s="193">
        <v>5133</v>
      </c>
      <c r="P4024" s="229">
        <v>1824</v>
      </c>
    </row>
    <row r="4025" spans="15:16" x14ac:dyDescent="0.25">
      <c r="O4025" s="193">
        <v>5134</v>
      </c>
      <c r="P4025" s="229">
        <v>199</v>
      </c>
    </row>
    <row r="4026" spans="15:16" x14ac:dyDescent="0.25">
      <c r="O4026" s="193">
        <v>5135</v>
      </c>
      <c r="P4026" s="229">
        <v>464</v>
      </c>
    </row>
    <row r="4027" spans="15:16" x14ac:dyDescent="0.25">
      <c r="O4027" s="193">
        <v>5136</v>
      </c>
      <c r="P4027" s="229">
        <v>173</v>
      </c>
    </row>
    <row r="4028" spans="15:16" x14ac:dyDescent="0.25">
      <c r="O4028" s="193">
        <v>5137</v>
      </c>
      <c r="P4028" s="229">
        <v>1433</v>
      </c>
    </row>
    <row r="4029" spans="15:16" x14ac:dyDescent="0.25">
      <c r="O4029" s="193">
        <v>5138</v>
      </c>
      <c r="P4029" s="229">
        <v>209</v>
      </c>
    </row>
    <row r="4030" spans="15:16" x14ac:dyDescent="0.25">
      <c r="O4030" s="193">
        <v>5139</v>
      </c>
      <c r="P4030" s="229">
        <v>488</v>
      </c>
    </row>
    <row r="4031" spans="15:16" x14ac:dyDescent="0.25">
      <c r="O4031" s="193">
        <v>5140</v>
      </c>
      <c r="P4031" s="229">
        <v>205</v>
      </c>
    </row>
    <row r="4032" spans="15:16" x14ac:dyDescent="0.25">
      <c r="O4032" s="193">
        <v>5141</v>
      </c>
      <c r="P4032" s="229">
        <v>935</v>
      </c>
    </row>
    <row r="4033" spans="15:16" x14ac:dyDescent="0.25">
      <c r="O4033" s="193">
        <v>5142</v>
      </c>
      <c r="P4033" s="229">
        <v>185</v>
      </c>
    </row>
    <row r="4034" spans="15:16" x14ac:dyDescent="0.25">
      <c r="O4034" s="193">
        <v>5143</v>
      </c>
      <c r="P4034" s="229">
        <v>480</v>
      </c>
    </row>
    <row r="4035" spans="15:16" x14ac:dyDescent="0.25">
      <c r="O4035" s="193">
        <v>5144</v>
      </c>
      <c r="P4035" s="229">
        <v>200</v>
      </c>
    </row>
    <row r="4036" spans="15:16" x14ac:dyDescent="0.25">
      <c r="O4036" s="193">
        <v>5145</v>
      </c>
      <c r="P4036" s="229">
        <v>904</v>
      </c>
    </row>
    <row r="4037" spans="15:16" x14ac:dyDescent="0.25">
      <c r="O4037" s="193">
        <v>5146</v>
      </c>
      <c r="P4037" s="229">
        <v>214</v>
      </c>
    </row>
    <row r="4038" spans="15:16" x14ac:dyDescent="0.25">
      <c r="O4038" s="193">
        <v>5147</v>
      </c>
      <c r="P4038" s="229">
        <v>483</v>
      </c>
    </row>
    <row r="4039" spans="15:16" x14ac:dyDescent="0.25">
      <c r="O4039" s="193">
        <v>5148</v>
      </c>
      <c r="P4039" s="229">
        <v>234</v>
      </c>
    </row>
    <row r="4040" spans="15:16" x14ac:dyDescent="0.25">
      <c r="O4040" s="193">
        <v>5149</v>
      </c>
      <c r="P4040" s="229">
        <v>1003</v>
      </c>
    </row>
    <row r="4041" spans="15:16" x14ac:dyDescent="0.25">
      <c r="O4041" s="193">
        <v>5150</v>
      </c>
      <c r="P4041" s="229">
        <v>199</v>
      </c>
    </row>
    <row r="4042" spans="15:16" x14ac:dyDescent="0.25">
      <c r="O4042" s="193">
        <v>5151</v>
      </c>
      <c r="P4042" s="229">
        <v>544</v>
      </c>
    </row>
    <row r="4043" spans="15:16" x14ac:dyDescent="0.25">
      <c r="O4043" s="193">
        <v>5152</v>
      </c>
      <c r="P4043" s="229">
        <v>197</v>
      </c>
    </row>
    <row r="4044" spans="15:16" x14ac:dyDescent="0.25">
      <c r="O4044" s="193">
        <v>5153</v>
      </c>
      <c r="P4044" s="229">
        <v>997</v>
      </c>
    </row>
    <row r="4045" spans="15:16" x14ac:dyDescent="0.25">
      <c r="O4045" s="193">
        <v>5154</v>
      </c>
      <c r="P4045" s="229">
        <v>211</v>
      </c>
    </row>
    <row r="4046" spans="15:16" x14ac:dyDescent="0.25">
      <c r="O4046" s="193">
        <v>5155</v>
      </c>
      <c r="P4046" s="229">
        <v>434</v>
      </c>
    </row>
    <row r="4047" spans="15:16" x14ac:dyDescent="0.25">
      <c r="O4047" s="193">
        <v>5156</v>
      </c>
      <c r="P4047" s="229">
        <v>217</v>
      </c>
    </row>
    <row r="4048" spans="15:16" x14ac:dyDescent="0.25">
      <c r="O4048" s="193">
        <v>5157</v>
      </c>
      <c r="P4048" s="229">
        <v>1007</v>
      </c>
    </row>
    <row r="4049" spans="15:16" x14ac:dyDescent="0.25">
      <c r="O4049" s="193">
        <v>5158</v>
      </c>
      <c r="P4049" s="229">
        <v>251</v>
      </c>
    </row>
    <row r="4050" spans="15:16" x14ac:dyDescent="0.25">
      <c r="O4050" s="193">
        <v>5159</v>
      </c>
      <c r="P4050" s="229">
        <v>450</v>
      </c>
    </row>
    <row r="4051" spans="15:16" x14ac:dyDescent="0.25">
      <c r="O4051" s="193">
        <v>5160</v>
      </c>
      <c r="P4051" s="229">
        <v>190</v>
      </c>
    </row>
    <row r="4052" spans="15:16" x14ac:dyDescent="0.25">
      <c r="O4052" s="193">
        <v>5161</v>
      </c>
      <c r="P4052" s="229">
        <v>1021</v>
      </c>
    </row>
    <row r="4053" spans="15:16" x14ac:dyDescent="0.25">
      <c r="O4053" s="193">
        <v>5162</v>
      </c>
      <c r="P4053" s="229">
        <v>207</v>
      </c>
    </row>
    <row r="4054" spans="15:16" x14ac:dyDescent="0.25">
      <c r="O4054" s="193">
        <v>5163</v>
      </c>
      <c r="P4054" s="229">
        <v>548</v>
      </c>
    </row>
    <row r="4055" spans="15:16" x14ac:dyDescent="0.25">
      <c r="O4055" s="193">
        <v>5164</v>
      </c>
      <c r="P4055" s="229">
        <v>197</v>
      </c>
    </row>
    <row r="4056" spans="15:16" x14ac:dyDescent="0.25">
      <c r="O4056" s="193">
        <v>5165</v>
      </c>
      <c r="P4056" s="229">
        <v>992</v>
      </c>
    </row>
    <row r="4057" spans="15:16" x14ac:dyDescent="0.25">
      <c r="O4057" s="193">
        <v>5166</v>
      </c>
      <c r="P4057" s="229">
        <v>278</v>
      </c>
    </row>
    <row r="4058" spans="15:16" x14ac:dyDescent="0.25">
      <c r="O4058" s="193">
        <v>5167</v>
      </c>
      <c r="P4058" s="229">
        <v>524</v>
      </c>
    </row>
    <row r="4059" spans="15:16" x14ac:dyDescent="0.25">
      <c r="O4059" s="193">
        <v>5168</v>
      </c>
      <c r="P4059" s="229">
        <v>245</v>
      </c>
    </row>
    <row r="4060" spans="15:16" x14ac:dyDescent="0.25">
      <c r="O4060" s="193">
        <v>5169</v>
      </c>
      <c r="P4060" s="229">
        <v>895</v>
      </c>
    </row>
    <row r="4061" spans="15:16" x14ac:dyDescent="0.25">
      <c r="O4061" s="193">
        <v>5170</v>
      </c>
      <c r="P4061" s="229">
        <v>233</v>
      </c>
    </row>
    <row r="4062" spans="15:16" x14ac:dyDescent="0.25">
      <c r="O4062" s="193">
        <v>5171</v>
      </c>
      <c r="P4062" s="229">
        <v>441</v>
      </c>
    </row>
    <row r="4063" spans="15:16" x14ac:dyDescent="0.25">
      <c r="O4063" s="193">
        <v>5172</v>
      </c>
      <c r="P4063" s="229">
        <v>211</v>
      </c>
    </row>
    <row r="4064" spans="15:16" x14ac:dyDescent="0.25">
      <c r="O4064" s="193">
        <v>5173</v>
      </c>
      <c r="P4064" s="229">
        <v>1043</v>
      </c>
    </row>
    <row r="4065" spans="15:16" x14ac:dyDescent="0.25">
      <c r="O4065" s="193">
        <v>5174</v>
      </c>
      <c r="P4065" s="229">
        <v>226</v>
      </c>
    </row>
    <row r="4066" spans="15:16" x14ac:dyDescent="0.25">
      <c r="O4066" s="193">
        <v>5175</v>
      </c>
      <c r="P4066" s="229">
        <v>473</v>
      </c>
    </row>
    <row r="4067" spans="15:16" x14ac:dyDescent="0.25">
      <c r="O4067" s="193">
        <v>5176</v>
      </c>
      <c r="P4067" s="229">
        <v>238</v>
      </c>
    </row>
    <row r="4068" spans="15:16" x14ac:dyDescent="0.25">
      <c r="O4068" s="193">
        <v>5177</v>
      </c>
      <c r="P4068" s="229">
        <v>1093</v>
      </c>
    </row>
    <row r="4069" spans="15:16" x14ac:dyDescent="0.25">
      <c r="O4069" s="193">
        <v>5178</v>
      </c>
      <c r="P4069" s="229">
        <v>276</v>
      </c>
    </row>
    <row r="4070" spans="15:16" x14ac:dyDescent="0.25">
      <c r="O4070" s="193">
        <v>5179</v>
      </c>
      <c r="P4070" s="229">
        <v>454</v>
      </c>
    </row>
    <row r="4071" spans="15:16" x14ac:dyDescent="0.25">
      <c r="O4071" s="193">
        <v>5180</v>
      </c>
      <c r="P4071" s="229">
        <v>209</v>
      </c>
    </row>
    <row r="4072" spans="15:16" x14ac:dyDescent="0.25">
      <c r="O4072" s="193">
        <v>5181</v>
      </c>
      <c r="P4072" s="229">
        <v>1031</v>
      </c>
    </row>
    <row r="4073" spans="15:16" x14ac:dyDescent="0.25">
      <c r="O4073" s="193">
        <v>5182</v>
      </c>
      <c r="P4073" s="229">
        <v>227</v>
      </c>
    </row>
    <row r="4074" spans="15:16" x14ac:dyDescent="0.25">
      <c r="O4074" s="193">
        <v>5183</v>
      </c>
      <c r="P4074" s="229">
        <v>532</v>
      </c>
    </row>
    <row r="4075" spans="15:16" x14ac:dyDescent="0.25">
      <c r="O4075" s="193">
        <v>5184</v>
      </c>
      <c r="P4075" s="229">
        <v>232</v>
      </c>
    </row>
    <row r="4076" spans="15:16" x14ac:dyDescent="0.25">
      <c r="O4076" s="193">
        <v>5185</v>
      </c>
      <c r="P4076" s="229">
        <v>1064</v>
      </c>
    </row>
    <row r="4077" spans="15:16" x14ac:dyDescent="0.25">
      <c r="O4077" s="193">
        <v>5186</v>
      </c>
      <c r="P4077" s="229">
        <v>248</v>
      </c>
    </row>
    <row r="4078" spans="15:16" x14ac:dyDescent="0.25">
      <c r="O4078" s="193">
        <v>5187</v>
      </c>
      <c r="P4078" s="229">
        <v>490</v>
      </c>
    </row>
    <row r="4079" spans="15:16" x14ac:dyDescent="0.25">
      <c r="O4079" s="193">
        <v>5188</v>
      </c>
      <c r="P4079" s="229">
        <v>257</v>
      </c>
    </row>
    <row r="4080" spans="15:16" x14ac:dyDescent="0.25">
      <c r="O4080" s="193">
        <v>5189</v>
      </c>
      <c r="P4080" s="229">
        <v>970</v>
      </c>
    </row>
    <row r="4081" spans="15:16" x14ac:dyDescent="0.25">
      <c r="O4081" s="193">
        <v>5190</v>
      </c>
      <c r="P4081" s="229">
        <v>217</v>
      </c>
    </row>
    <row r="4082" spans="15:16" x14ac:dyDescent="0.25">
      <c r="O4082" s="193">
        <v>5191</v>
      </c>
      <c r="P4082" s="229">
        <v>509</v>
      </c>
    </row>
    <row r="4083" spans="15:16" x14ac:dyDescent="0.25">
      <c r="O4083" s="193">
        <v>5192</v>
      </c>
      <c r="P4083" s="229">
        <v>223</v>
      </c>
    </row>
    <row r="4084" spans="15:16" x14ac:dyDescent="0.25">
      <c r="O4084" s="193">
        <v>5193</v>
      </c>
      <c r="P4084" s="229">
        <v>914</v>
      </c>
    </row>
    <row r="4085" spans="15:16" x14ac:dyDescent="0.25">
      <c r="O4085" s="193">
        <v>5194</v>
      </c>
      <c r="P4085" s="229">
        <v>220</v>
      </c>
    </row>
    <row r="4086" spans="15:16" x14ac:dyDescent="0.25">
      <c r="O4086" s="193">
        <v>5195</v>
      </c>
      <c r="P4086" s="229">
        <v>481</v>
      </c>
    </row>
    <row r="4087" spans="15:16" x14ac:dyDescent="0.25">
      <c r="O4087" s="193">
        <v>5196</v>
      </c>
      <c r="P4087" s="229">
        <v>233</v>
      </c>
    </row>
    <row r="4088" spans="15:16" x14ac:dyDescent="0.25">
      <c r="O4088" s="193">
        <v>5197</v>
      </c>
      <c r="P4088" s="229">
        <v>960</v>
      </c>
    </row>
    <row r="4089" spans="15:16" x14ac:dyDescent="0.25">
      <c r="O4089" s="193">
        <v>5198</v>
      </c>
      <c r="P4089" s="229">
        <v>261</v>
      </c>
    </row>
    <row r="4090" spans="15:16" x14ac:dyDescent="0.25">
      <c r="O4090" s="193">
        <v>5199</v>
      </c>
      <c r="P4090" s="229">
        <v>487</v>
      </c>
    </row>
    <row r="4091" spans="15:16" x14ac:dyDescent="0.25">
      <c r="O4091" s="193">
        <v>5200</v>
      </c>
      <c r="P4091" s="229">
        <v>240</v>
      </c>
    </row>
    <row r="4092" spans="15:16" x14ac:dyDescent="0.25">
      <c r="O4092" s="193">
        <v>5201</v>
      </c>
      <c r="P4092" s="229">
        <v>1742</v>
      </c>
    </row>
    <row r="4093" spans="15:16" x14ac:dyDescent="0.25">
      <c r="O4093" s="193">
        <v>5202</v>
      </c>
      <c r="P4093" s="229">
        <v>249</v>
      </c>
    </row>
    <row r="4094" spans="15:16" x14ac:dyDescent="0.25">
      <c r="O4094" s="193">
        <v>5203</v>
      </c>
      <c r="P4094" s="229">
        <v>553</v>
      </c>
    </row>
    <row r="4095" spans="15:16" x14ac:dyDescent="0.25">
      <c r="O4095" s="193">
        <v>5204</v>
      </c>
      <c r="P4095" s="229">
        <v>228</v>
      </c>
    </row>
    <row r="4096" spans="15:16" x14ac:dyDescent="0.25">
      <c r="O4096" s="193">
        <v>5205</v>
      </c>
      <c r="P4096" s="229">
        <v>980</v>
      </c>
    </row>
    <row r="4097" spans="15:16" x14ac:dyDescent="0.25">
      <c r="O4097" s="193">
        <v>5206</v>
      </c>
      <c r="P4097" s="229">
        <v>288</v>
      </c>
    </row>
    <row r="4098" spans="15:16" x14ac:dyDescent="0.25">
      <c r="O4098" s="193">
        <v>5207</v>
      </c>
      <c r="P4098" s="229">
        <v>545</v>
      </c>
    </row>
    <row r="4099" spans="15:16" x14ac:dyDescent="0.25">
      <c r="O4099" s="193">
        <v>5208</v>
      </c>
      <c r="P4099" s="229">
        <v>266</v>
      </c>
    </row>
    <row r="4100" spans="15:16" x14ac:dyDescent="0.25">
      <c r="O4100" s="193">
        <v>5209</v>
      </c>
      <c r="P4100" s="229">
        <v>860</v>
      </c>
    </row>
    <row r="4101" spans="15:16" x14ac:dyDescent="0.25">
      <c r="O4101" s="193">
        <v>5210</v>
      </c>
      <c r="P4101" s="229">
        <v>251</v>
      </c>
    </row>
    <row r="4102" spans="15:16" x14ac:dyDescent="0.25">
      <c r="O4102" s="193">
        <v>5211</v>
      </c>
      <c r="P4102" s="229">
        <v>523</v>
      </c>
    </row>
    <row r="4103" spans="15:16" x14ac:dyDescent="0.25">
      <c r="O4103" s="193">
        <v>5212</v>
      </c>
      <c r="P4103" s="229">
        <v>232</v>
      </c>
    </row>
    <row r="4104" spans="15:16" x14ac:dyDescent="0.25">
      <c r="O4104" s="193">
        <v>5213</v>
      </c>
      <c r="P4104" s="229">
        <v>1018</v>
      </c>
    </row>
    <row r="4105" spans="15:16" x14ac:dyDescent="0.25">
      <c r="O4105" s="193">
        <v>5214</v>
      </c>
      <c r="P4105" s="229">
        <v>255</v>
      </c>
    </row>
    <row r="4106" spans="15:16" x14ac:dyDescent="0.25">
      <c r="O4106" s="193">
        <v>5215</v>
      </c>
      <c r="P4106" s="229">
        <v>507</v>
      </c>
    </row>
    <row r="4107" spans="15:16" x14ac:dyDescent="0.25">
      <c r="O4107" s="193">
        <v>5216</v>
      </c>
      <c r="P4107" s="229">
        <v>264</v>
      </c>
    </row>
    <row r="4108" spans="15:16" x14ac:dyDescent="0.25">
      <c r="O4108" s="193">
        <v>5217</v>
      </c>
      <c r="P4108" s="229">
        <v>1016</v>
      </c>
    </row>
    <row r="4109" spans="15:16" x14ac:dyDescent="0.25">
      <c r="O4109" s="193">
        <v>5218</v>
      </c>
      <c r="P4109" s="229">
        <v>264</v>
      </c>
    </row>
    <row r="4110" spans="15:16" x14ac:dyDescent="0.25">
      <c r="O4110" s="193">
        <v>5219</v>
      </c>
      <c r="P4110" s="229">
        <v>506</v>
      </c>
    </row>
    <row r="4111" spans="15:16" x14ac:dyDescent="0.25">
      <c r="O4111" s="193">
        <v>5220</v>
      </c>
      <c r="P4111" s="229">
        <v>247</v>
      </c>
    </row>
    <row r="4112" spans="15:16" x14ac:dyDescent="0.25">
      <c r="O4112" s="193">
        <v>5221</v>
      </c>
      <c r="P4112" s="229">
        <v>965</v>
      </c>
    </row>
    <row r="4113" spans="15:16" x14ac:dyDescent="0.25">
      <c r="O4113" s="193">
        <v>5222</v>
      </c>
      <c r="P4113" s="229">
        <v>257</v>
      </c>
    </row>
    <row r="4114" spans="15:16" x14ac:dyDescent="0.25">
      <c r="O4114" s="193">
        <v>5223</v>
      </c>
      <c r="P4114" s="229">
        <v>477</v>
      </c>
    </row>
    <row r="4115" spans="15:16" x14ac:dyDescent="0.25">
      <c r="O4115" s="193">
        <v>5224</v>
      </c>
      <c r="P4115" s="229">
        <v>209</v>
      </c>
    </row>
    <row r="4116" spans="15:16" x14ac:dyDescent="0.25">
      <c r="O4116" s="193">
        <v>5225</v>
      </c>
      <c r="P4116" s="229">
        <v>1074</v>
      </c>
    </row>
    <row r="4117" spans="15:16" x14ac:dyDescent="0.25">
      <c r="O4117" s="193">
        <v>5226</v>
      </c>
      <c r="P4117" s="229">
        <v>270</v>
      </c>
    </row>
    <row r="4118" spans="15:16" x14ac:dyDescent="0.25">
      <c r="O4118" s="193">
        <v>5227</v>
      </c>
      <c r="P4118" s="229">
        <v>524</v>
      </c>
    </row>
    <row r="4119" spans="15:16" x14ac:dyDescent="0.25">
      <c r="O4119" s="193">
        <v>5228</v>
      </c>
      <c r="P4119" s="229">
        <v>229</v>
      </c>
    </row>
    <row r="4120" spans="15:16" x14ac:dyDescent="0.25">
      <c r="O4120" s="193">
        <v>5229</v>
      </c>
      <c r="P4120" s="229">
        <v>1094</v>
      </c>
    </row>
    <row r="4121" spans="15:16" x14ac:dyDescent="0.25">
      <c r="O4121" s="193">
        <v>5230</v>
      </c>
      <c r="P4121" s="229">
        <v>232</v>
      </c>
    </row>
    <row r="4122" spans="15:16" x14ac:dyDescent="0.25">
      <c r="O4122" s="193">
        <v>5231</v>
      </c>
      <c r="P4122" s="229">
        <v>561</v>
      </c>
    </row>
    <row r="4123" spans="15:16" x14ac:dyDescent="0.25">
      <c r="O4123" s="193">
        <v>5232</v>
      </c>
      <c r="P4123" s="229">
        <v>262</v>
      </c>
    </row>
    <row r="4124" spans="15:16" x14ac:dyDescent="0.25">
      <c r="O4124" s="193">
        <v>5233</v>
      </c>
      <c r="P4124" s="229">
        <v>963</v>
      </c>
    </row>
    <row r="4125" spans="15:16" x14ac:dyDescent="0.25">
      <c r="O4125" s="193">
        <v>5234</v>
      </c>
      <c r="P4125" s="229">
        <v>228</v>
      </c>
    </row>
    <row r="4126" spans="15:16" x14ac:dyDescent="0.25">
      <c r="O4126" s="193">
        <v>5235</v>
      </c>
      <c r="P4126" s="229">
        <v>505</v>
      </c>
    </row>
    <row r="4127" spans="15:16" x14ac:dyDescent="0.25">
      <c r="O4127" s="193">
        <v>5236</v>
      </c>
      <c r="P4127" s="229">
        <v>274</v>
      </c>
    </row>
    <row r="4128" spans="15:16" x14ac:dyDescent="0.25">
      <c r="O4128" s="193">
        <v>5237</v>
      </c>
      <c r="P4128" s="229">
        <v>882</v>
      </c>
    </row>
    <row r="4129" spans="15:16" x14ac:dyDescent="0.25">
      <c r="O4129" s="193">
        <v>5238</v>
      </c>
      <c r="P4129" s="229">
        <v>267</v>
      </c>
    </row>
    <row r="4130" spans="15:16" x14ac:dyDescent="0.25">
      <c r="O4130" s="193">
        <v>5239</v>
      </c>
      <c r="P4130" s="229">
        <v>488</v>
      </c>
    </row>
    <row r="4131" spans="15:16" x14ac:dyDescent="0.25">
      <c r="O4131" s="193">
        <v>5240</v>
      </c>
      <c r="P4131" s="229">
        <v>284</v>
      </c>
    </row>
    <row r="4132" spans="15:16" x14ac:dyDescent="0.25">
      <c r="O4132" s="193">
        <v>5241</v>
      </c>
      <c r="P4132" s="229">
        <v>1055</v>
      </c>
    </row>
    <row r="4133" spans="15:16" x14ac:dyDescent="0.25">
      <c r="O4133" s="193">
        <v>5242</v>
      </c>
      <c r="P4133" s="229">
        <v>243</v>
      </c>
    </row>
    <row r="4134" spans="15:16" x14ac:dyDescent="0.25">
      <c r="O4134" s="193">
        <v>5243</v>
      </c>
      <c r="P4134" s="229">
        <v>451</v>
      </c>
    </row>
    <row r="4135" spans="15:16" x14ac:dyDescent="0.25">
      <c r="O4135" s="193">
        <v>5244</v>
      </c>
      <c r="P4135" s="229">
        <v>216</v>
      </c>
    </row>
    <row r="4136" spans="15:16" x14ac:dyDescent="0.25">
      <c r="O4136" s="193">
        <v>5245</v>
      </c>
      <c r="P4136" s="229">
        <v>923</v>
      </c>
    </row>
    <row r="4137" spans="15:16" x14ac:dyDescent="0.25">
      <c r="O4137" s="193">
        <v>5246</v>
      </c>
      <c r="P4137" s="229">
        <v>253</v>
      </c>
    </row>
    <row r="4138" spans="15:16" x14ac:dyDescent="0.25">
      <c r="O4138" s="193">
        <v>5247</v>
      </c>
      <c r="P4138" s="229">
        <v>538</v>
      </c>
    </row>
    <row r="4139" spans="15:16" x14ac:dyDescent="0.25">
      <c r="O4139" s="193">
        <v>5248</v>
      </c>
      <c r="P4139" s="229">
        <v>258</v>
      </c>
    </row>
    <row r="4140" spans="15:16" x14ac:dyDescent="0.25">
      <c r="O4140" s="193">
        <v>5249</v>
      </c>
      <c r="P4140" s="229">
        <v>880</v>
      </c>
    </row>
    <row r="4141" spans="15:16" x14ac:dyDescent="0.25">
      <c r="O4141" s="193">
        <v>5250</v>
      </c>
      <c r="P4141" s="229">
        <v>269</v>
      </c>
    </row>
    <row r="4142" spans="15:16" x14ac:dyDescent="0.25">
      <c r="O4142" s="193">
        <v>5251</v>
      </c>
      <c r="P4142" s="229">
        <v>570</v>
      </c>
    </row>
    <row r="4143" spans="15:16" x14ac:dyDescent="0.25">
      <c r="O4143" s="193">
        <v>5252</v>
      </c>
      <c r="P4143" s="229">
        <v>267</v>
      </c>
    </row>
    <row r="4144" spans="15:16" x14ac:dyDescent="0.25">
      <c r="O4144" s="193">
        <v>5253</v>
      </c>
      <c r="P4144" s="229">
        <v>981</v>
      </c>
    </row>
    <row r="4145" spans="15:16" x14ac:dyDescent="0.25">
      <c r="O4145" s="193">
        <v>5254</v>
      </c>
      <c r="P4145" s="229">
        <v>268</v>
      </c>
    </row>
    <row r="4146" spans="15:16" x14ac:dyDescent="0.25">
      <c r="O4146" s="193">
        <v>5255</v>
      </c>
      <c r="P4146" s="229">
        <v>488</v>
      </c>
    </row>
    <row r="4147" spans="15:16" x14ac:dyDescent="0.25">
      <c r="O4147" s="193">
        <v>5256</v>
      </c>
      <c r="P4147" s="229">
        <v>282</v>
      </c>
    </row>
    <row r="4148" spans="15:16" x14ac:dyDescent="0.25">
      <c r="O4148" s="193">
        <v>5257</v>
      </c>
      <c r="P4148" s="229">
        <v>881</v>
      </c>
    </row>
    <row r="4149" spans="15:16" x14ac:dyDescent="0.25">
      <c r="O4149" s="193">
        <v>5258</v>
      </c>
      <c r="P4149" s="229">
        <v>232</v>
      </c>
    </row>
    <row r="4150" spans="15:16" x14ac:dyDescent="0.25">
      <c r="O4150" s="193">
        <v>5259</v>
      </c>
      <c r="P4150" s="229">
        <v>517</v>
      </c>
    </row>
    <row r="4151" spans="15:16" x14ac:dyDescent="0.25">
      <c r="O4151" s="193">
        <v>5260</v>
      </c>
      <c r="P4151" s="229">
        <v>244</v>
      </c>
    </row>
    <row r="4152" spans="15:16" x14ac:dyDescent="0.25">
      <c r="O4152" s="193">
        <v>5261</v>
      </c>
      <c r="P4152" s="229">
        <v>874</v>
      </c>
    </row>
    <row r="4153" spans="15:16" x14ac:dyDescent="0.25">
      <c r="O4153" s="193">
        <v>5262</v>
      </c>
      <c r="P4153" s="229">
        <v>241</v>
      </c>
    </row>
    <row r="4154" spans="15:16" x14ac:dyDescent="0.25">
      <c r="O4154" s="193">
        <v>5263</v>
      </c>
      <c r="P4154" s="229">
        <v>464</v>
      </c>
    </row>
    <row r="4155" spans="15:16" x14ac:dyDescent="0.25">
      <c r="O4155" s="193">
        <v>5264</v>
      </c>
      <c r="P4155" s="229">
        <v>235</v>
      </c>
    </row>
    <row r="4156" spans="15:16" x14ac:dyDescent="0.25">
      <c r="O4156" s="193">
        <v>5265</v>
      </c>
      <c r="P4156" s="229">
        <v>1099</v>
      </c>
    </row>
    <row r="4157" spans="15:16" x14ac:dyDescent="0.25">
      <c r="O4157" s="193">
        <v>5266</v>
      </c>
      <c r="P4157" s="229">
        <v>262</v>
      </c>
    </row>
    <row r="4158" spans="15:16" x14ac:dyDescent="0.25">
      <c r="O4158" s="193">
        <v>5267</v>
      </c>
      <c r="P4158" s="229">
        <v>461</v>
      </c>
    </row>
    <row r="4159" spans="15:16" x14ac:dyDescent="0.25">
      <c r="O4159" s="193">
        <v>5268</v>
      </c>
      <c r="P4159" s="229">
        <v>239</v>
      </c>
    </row>
    <row r="4160" spans="15:16" x14ac:dyDescent="0.25">
      <c r="O4160" s="193">
        <v>5269</v>
      </c>
      <c r="P4160" s="229">
        <v>1248</v>
      </c>
    </row>
    <row r="4161" spans="2:16" x14ac:dyDescent="0.25">
      <c r="O4161" s="193">
        <v>5270</v>
      </c>
      <c r="P4161" s="229">
        <v>255</v>
      </c>
    </row>
    <row r="4162" spans="2:16" x14ac:dyDescent="0.25">
      <c r="O4162" s="193">
        <v>5271</v>
      </c>
      <c r="P4162" s="229">
        <v>513</v>
      </c>
    </row>
    <row r="4163" spans="2:16" x14ac:dyDescent="0.25">
      <c r="O4163" s="193">
        <v>5272</v>
      </c>
      <c r="P4163" s="229">
        <v>263</v>
      </c>
    </row>
    <row r="4164" spans="2:16" x14ac:dyDescent="0.25">
      <c r="O4164" s="193">
        <v>5273</v>
      </c>
      <c r="P4164" s="229">
        <v>958</v>
      </c>
    </row>
    <row r="4165" spans="2:16" x14ac:dyDescent="0.25">
      <c r="O4165" s="193">
        <v>5274</v>
      </c>
      <c r="P4165" s="229">
        <v>284</v>
      </c>
    </row>
    <row r="4166" spans="2:16" x14ac:dyDescent="0.25">
      <c r="B4166">
        <v>15300</v>
      </c>
      <c r="C4166">
        <v>18</v>
      </c>
      <c r="O4166" s="193">
        <v>5275</v>
      </c>
      <c r="P4166" s="229">
        <v>499</v>
      </c>
    </row>
    <row r="4167" spans="2:16" x14ac:dyDescent="0.25">
      <c r="B4167">
        <v>15301</v>
      </c>
      <c r="C4167">
        <v>5</v>
      </c>
      <c r="O4167" s="193">
        <v>5276</v>
      </c>
      <c r="P4167" s="229">
        <v>283</v>
      </c>
    </row>
    <row r="4168" spans="2:16" x14ac:dyDescent="0.25">
      <c r="B4168">
        <v>15302</v>
      </c>
      <c r="C4168">
        <v>28</v>
      </c>
      <c r="O4168" s="193">
        <v>5277</v>
      </c>
      <c r="P4168" s="229">
        <v>875</v>
      </c>
    </row>
    <row r="4169" spans="2:16" x14ac:dyDescent="0.25">
      <c r="B4169">
        <v>15303</v>
      </c>
      <c r="C4169">
        <v>6</v>
      </c>
      <c r="O4169" s="193">
        <v>5278</v>
      </c>
      <c r="P4169" s="229">
        <v>231</v>
      </c>
    </row>
    <row r="4170" spans="2:16" x14ac:dyDescent="0.25">
      <c r="B4170">
        <v>15304</v>
      </c>
      <c r="C4170">
        <v>24</v>
      </c>
      <c r="O4170" s="193">
        <v>5279</v>
      </c>
      <c r="P4170" s="229">
        <v>475</v>
      </c>
    </row>
    <row r="4171" spans="2:16" x14ac:dyDescent="0.25">
      <c r="B4171">
        <v>15305</v>
      </c>
      <c r="C4171">
        <v>15</v>
      </c>
      <c r="O4171" s="193">
        <v>5280</v>
      </c>
      <c r="P4171" s="229">
        <v>252</v>
      </c>
    </row>
    <row r="4172" spans="2:16" x14ac:dyDescent="0.25">
      <c r="B4172">
        <v>15306</v>
      </c>
      <c r="C4172">
        <v>5</v>
      </c>
      <c r="O4172" s="193">
        <v>5281</v>
      </c>
      <c r="P4172" s="229">
        <v>955</v>
      </c>
    </row>
    <row r="4173" spans="2:16" x14ac:dyDescent="0.25">
      <c r="B4173">
        <v>15307</v>
      </c>
      <c r="C4173">
        <v>7</v>
      </c>
      <c r="O4173" s="193">
        <v>5282</v>
      </c>
      <c r="P4173" s="229">
        <v>259</v>
      </c>
    </row>
    <row r="4174" spans="2:16" x14ac:dyDescent="0.25">
      <c r="B4174">
        <v>15308</v>
      </c>
      <c r="C4174">
        <v>17</v>
      </c>
      <c r="O4174" s="193">
        <v>5283</v>
      </c>
      <c r="P4174" s="229">
        <v>479</v>
      </c>
    </row>
    <row r="4175" spans="2:16" x14ac:dyDescent="0.25">
      <c r="B4175">
        <v>15309</v>
      </c>
      <c r="C4175">
        <v>5</v>
      </c>
      <c r="O4175" s="193">
        <v>5284</v>
      </c>
      <c r="P4175" s="229">
        <v>253</v>
      </c>
    </row>
    <row r="4176" spans="2:16" x14ac:dyDescent="0.25">
      <c r="B4176">
        <v>15310</v>
      </c>
      <c r="C4176">
        <v>24</v>
      </c>
      <c r="O4176" s="193">
        <v>5285</v>
      </c>
      <c r="P4176" s="229">
        <v>935</v>
      </c>
    </row>
    <row r="4177" spans="2:16" x14ac:dyDescent="0.25">
      <c r="B4177">
        <v>15311</v>
      </c>
      <c r="C4177">
        <v>6</v>
      </c>
      <c r="O4177" s="193">
        <v>5286</v>
      </c>
      <c r="P4177" s="229">
        <v>306</v>
      </c>
    </row>
    <row r="4178" spans="2:16" x14ac:dyDescent="0.25">
      <c r="B4178">
        <v>15312</v>
      </c>
      <c r="C4178">
        <v>12</v>
      </c>
      <c r="O4178" s="193">
        <v>5287</v>
      </c>
      <c r="P4178" s="229">
        <v>477</v>
      </c>
    </row>
    <row r="4179" spans="2:16" x14ac:dyDescent="0.25">
      <c r="B4179">
        <v>15313</v>
      </c>
      <c r="C4179">
        <v>6</v>
      </c>
      <c r="O4179" s="193">
        <v>5288</v>
      </c>
      <c r="P4179" s="229">
        <v>259</v>
      </c>
    </row>
    <row r="4180" spans="2:16" x14ac:dyDescent="0.25">
      <c r="B4180">
        <v>15314</v>
      </c>
      <c r="C4180">
        <v>15</v>
      </c>
      <c r="O4180" s="193">
        <v>5289</v>
      </c>
      <c r="P4180" s="229">
        <v>869</v>
      </c>
    </row>
    <row r="4181" spans="2:16" x14ac:dyDescent="0.25">
      <c r="B4181">
        <v>15315</v>
      </c>
      <c r="C4181">
        <v>5</v>
      </c>
      <c r="O4181" s="193">
        <v>5290</v>
      </c>
      <c r="P4181" s="229">
        <v>269</v>
      </c>
    </row>
    <row r="4182" spans="2:16" x14ac:dyDescent="0.25">
      <c r="B4182">
        <v>15316</v>
      </c>
      <c r="C4182">
        <v>5</v>
      </c>
      <c r="O4182" s="193">
        <v>5291</v>
      </c>
      <c r="P4182" s="229">
        <v>528</v>
      </c>
    </row>
    <row r="4183" spans="2:16" x14ac:dyDescent="0.25">
      <c r="B4183">
        <v>15317</v>
      </c>
      <c r="C4183">
        <v>6</v>
      </c>
      <c r="O4183" s="193">
        <v>5292</v>
      </c>
      <c r="P4183" s="229">
        <v>229</v>
      </c>
    </row>
    <row r="4184" spans="2:16" x14ac:dyDescent="0.25">
      <c r="B4184">
        <v>15318</v>
      </c>
      <c r="C4184">
        <v>13</v>
      </c>
      <c r="O4184" s="193">
        <v>5293</v>
      </c>
      <c r="P4184" s="229">
        <v>915</v>
      </c>
    </row>
    <row r="4185" spans="2:16" x14ac:dyDescent="0.25">
      <c r="B4185">
        <v>15319</v>
      </c>
      <c r="C4185">
        <v>4</v>
      </c>
      <c r="O4185" s="193">
        <v>5294</v>
      </c>
      <c r="P4185" s="229">
        <v>278</v>
      </c>
    </row>
    <row r="4186" spans="2:16" x14ac:dyDescent="0.25">
      <c r="B4186">
        <v>15320</v>
      </c>
      <c r="C4186">
        <v>9</v>
      </c>
      <c r="O4186" s="193">
        <v>5295</v>
      </c>
      <c r="P4186" s="229">
        <v>493</v>
      </c>
    </row>
    <row r="4187" spans="2:16" x14ac:dyDescent="0.25">
      <c r="B4187">
        <v>15321</v>
      </c>
      <c r="C4187">
        <v>1</v>
      </c>
      <c r="O4187" s="193">
        <v>5296</v>
      </c>
      <c r="P4187" s="229">
        <v>265</v>
      </c>
    </row>
    <row r="4188" spans="2:16" x14ac:dyDescent="0.25">
      <c r="B4188">
        <v>15322</v>
      </c>
      <c r="C4188">
        <v>9</v>
      </c>
      <c r="O4188" s="193">
        <v>5297</v>
      </c>
      <c r="P4188" s="229">
        <v>941</v>
      </c>
    </row>
    <row r="4189" spans="2:16" x14ac:dyDescent="0.25">
      <c r="B4189">
        <v>15323</v>
      </c>
      <c r="C4189">
        <v>2</v>
      </c>
      <c r="O4189" s="193">
        <v>5298</v>
      </c>
      <c r="P4189" s="229">
        <v>294</v>
      </c>
    </row>
    <row r="4190" spans="2:16" x14ac:dyDescent="0.25">
      <c r="B4190">
        <v>15324</v>
      </c>
      <c r="C4190">
        <v>9</v>
      </c>
      <c r="O4190" s="193">
        <v>5299</v>
      </c>
      <c r="P4190" s="229">
        <v>483</v>
      </c>
    </row>
    <row r="4191" spans="2:16" x14ac:dyDescent="0.25">
      <c r="B4191">
        <v>15325</v>
      </c>
      <c r="C4191">
        <v>2</v>
      </c>
      <c r="O4191" s="193">
        <v>5300</v>
      </c>
      <c r="P4191" s="229">
        <v>273</v>
      </c>
    </row>
    <row r="4192" spans="2:16" x14ac:dyDescent="0.25">
      <c r="B4192">
        <v>15326</v>
      </c>
      <c r="C4192">
        <v>2</v>
      </c>
      <c r="O4192" s="193">
        <v>5301</v>
      </c>
      <c r="P4192" s="229">
        <v>765</v>
      </c>
    </row>
    <row r="4193" spans="2:16" x14ac:dyDescent="0.25">
      <c r="B4193">
        <v>15328</v>
      </c>
      <c r="C4193">
        <v>7</v>
      </c>
      <c r="O4193" s="193">
        <v>5302</v>
      </c>
      <c r="P4193" s="229">
        <v>272</v>
      </c>
    </row>
    <row r="4194" spans="2:16" x14ac:dyDescent="0.25">
      <c r="B4194">
        <v>15329</v>
      </c>
      <c r="C4194">
        <v>2</v>
      </c>
      <c r="O4194" s="193">
        <v>5303</v>
      </c>
      <c r="P4194" s="229">
        <v>485</v>
      </c>
    </row>
    <row r="4195" spans="2:16" x14ac:dyDescent="0.25">
      <c r="B4195">
        <v>15330</v>
      </c>
      <c r="C4195">
        <v>2</v>
      </c>
      <c r="O4195" s="193">
        <v>5304</v>
      </c>
      <c r="P4195" s="229">
        <v>256</v>
      </c>
    </row>
    <row r="4196" spans="2:16" x14ac:dyDescent="0.25">
      <c r="B4196">
        <v>15332</v>
      </c>
      <c r="C4196">
        <v>3</v>
      </c>
      <c r="O4196" s="193">
        <v>5305</v>
      </c>
      <c r="P4196" s="229">
        <v>799</v>
      </c>
    </row>
    <row r="4197" spans="2:16" x14ac:dyDescent="0.25">
      <c r="B4197">
        <v>15333</v>
      </c>
      <c r="C4197">
        <v>3</v>
      </c>
      <c r="O4197" s="193">
        <v>5306</v>
      </c>
      <c r="P4197" s="229">
        <v>245</v>
      </c>
    </row>
    <row r="4198" spans="2:16" x14ac:dyDescent="0.25">
      <c r="B4198">
        <v>15334</v>
      </c>
      <c r="C4198">
        <v>2</v>
      </c>
      <c r="O4198" s="193">
        <v>5307</v>
      </c>
      <c r="P4198" s="229">
        <v>417</v>
      </c>
    </row>
    <row r="4199" spans="2:16" x14ac:dyDescent="0.25">
      <c r="B4199">
        <v>15335</v>
      </c>
      <c r="C4199">
        <v>15</v>
      </c>
      <c r="O4199" s="193">
        <v>5308</v>
      </c>
      <c r="P4199" s="229">
        <v>213</v>
      </c>
    </row>
    <row r="4200" spans="2:16" x14ac:dyDescent="0.25">
      <c r="B4200">
        <v>15336</v>
      </c>
      <c r="C4200">
        <v>6</v>
      </c>
      <c r="O4200" s="193">
        <v>5309</v>
      </c>
      <c r="P4200" s="229">
        <v>856</v>
      </c>
    </row>
    <row r="4201" spans="2:16" x14ac:dyDescent="0.25">
      <c r="B4201">
        <v>15337</v>
      </c>
      <c r="C4201">
        <v>3</v>
      </c>
      <c r="O4201" s="193">
        <v>5310</v>
      </c>
      <c r="P4201" s="229">
        <v>261</v>
      </c>
    </row>
    <row r="4202" spans="2:16" x14ac:dyDescent="0.25">
      <c r="B4202">
        <v>15338</v>
      </c>
      <c r="C4202">
        <v>2</v>
      </c>
      <c r="O4202" s="193">
        <v>5311</v>
      </c>
      <c r="P4202" s="229">
        <v>470</v>
      </c>
    </row>
    <row r="4203" spans="2:16" x14ac:dyDescent="0.25">
      <c r="B4203">
        <v>15339</v>
      </c>
      <c r="C4203">
        <v>9</v>
      </c>
      <c r="O4203" s="193">
        <v>5312</v>
      </c>
      <c r="P4203" s="229">
        <v>244</v>
      </c>
    </row>
    <row r="4204" spans="2:16" x14ac:dyDescent="0.25">
      <c r="B4204">
        <v>15340</v>
      </c>
      <c r="C4204">
        <v>6</v>
      </c>
      <c r="O4204" s="193">
        <v>5313</v>
      </c>
      <c r="P4204" s="229">
        <v>835</v>
      </c>
    </row>
    <row r="4205" spans="2:16" x14ac:dyDescent="0.25">
      <c r="B4205">
        <v>15342</v>
      </c>
      <c r="C4205">
        <v>2</v>
      </c>
      <c r="O4205" s="193">
        <v>5314</v>
      </c>
      <c r="P4205" s="229">
        <v>266</v>
      </c>
    </row>
    <row r="4206" spans="2:16" x14ac:dyDescent="0.25">
      <c r="B4206">
        <v>15343</v>
      </c>
      <c r="C4206">
        <v>4</v>
      </c>
      <c r="O4206" s="193">
        <v>5315</v>
      </c>
      <c r="P4206" s="229">
        <v>461</v>
      </c>
    </row>
    <row r="4207" spans="2:16" x14ac:dyDescent="0.25">
      <c r="B4207">
        <v>15344</v>
      </c>
      <c r="C4207">
        <v>10</v>
      </c>
      <c r="O4207" s="193">
        <v>5316</v>
      </c>
      <c r="P4207" s="229">
        <v>233</v>
      </c>
    </row>
    <row r="4208" spans="2:16" x14ac:dyDescent="0.25">
      <c r="B4208">
        <v>15346</v>
      </c>
      <c r="C4208">
        <v>3</v>
      </c>
      <c r="O4208" s="193">
        <v>5317</v>
      </c>
      <c r="P4208" s="229">
        <v>794</v>
      </c>
    </row>
    <row r="4209" spans="2:16" x14ac:dyDescent="0.25">
      <c r="B4209">
        <v>15347</v>
      </c>
      <c r="C4209">
        <v>1</v>
      </c>
      <c r="O4209" s="193">
        <v>5318</v>
      </c>
      <c r="P4209" s="229">
        <v>256</v>
      </c>
    </row>
    <row r="4210" spans="2:16" x14ac:dyDescent="0.25">
      <c r="B4210">
        <v>15348</v>
      </c>
      <c r="C4210">
        <v>3</v>
      </c>
      <c r="O4210" s="193">
        <v>5319</v>
      </c>
      <c r="P4210" s="229">
        <v>448</v>
      </c>
    </row>
    <row r="4211" spans="2:16" x14ac:dyDescent="0.25">
      <c r="B4211">
        <v>15349</v>
      </c>
      <c r="C4211">
        <v>5</v>
      </c>
      <c r="O4211" s="193">
        <v>5320</v>
      </c>
      <c r="P4211" s="229">
        <v>256</v>
      </c>
    </row>
    <row r="4212" spans="2:16" x14ac:dyDescent="0.25">
      <c r="B4212">
        <v>15350</v>
      </c>
      <c r="C4212">
        <v>2</v>
      </c>
      <c r="O4212" s="193">
        <v>5321</v>
      </c>
      <c r="P4212" s="229">
        <v>787</v>
      </c>
    </row>
    <row r="4213" spans="2:16" x14ac:dyDescent="0.25">
      <c r="B4213">
        <v>15353</v>
      </c>
      <c r="C4213">
        <v>1</v>
      </c>
      <c r="O4213" s="193">
        <v>5322</v>
      </c>
      <c r="P4213" s="229">
        <v>240</v>
      </c>
    </row>
    <row r="4214" spans="2:16" x14ac:dyDescent="0.25">
      <c r="B4214">
        <v>15354</v>
      </c>
      <c r="C4214">
        <v>1</v>
      </c>
      <c r="O4214" s="193">
        <v>5323</v>
      </c>
      <c r="P4214" s="229">
        <v>419</v>
      </c>
    </row>
    <row r="4215" spans="2:16" x14ac:dyDescent="0.25">
      <c r="B4215">
        <v>15355</v>
      </c>
      <c r="C4215">
        <v>1</v>
      </c>
      <c r="O4215" s="193">
        <v>5324</v>
      </c>
      <c r="P4215" s="229">
        <v>241</v>
      </c>
    </row>
    <row r="4216" spans="2:16" x14ac:dyDescent="0.25">
      <c r="B4216">
        <v>15357</v>
      </c>
      <c r="C4216">
        <v>3</v>
      </c>
      <c r="O4216" s="193">
        <v>5325</v>
      </c>
      <c r="P4216" s="229">
        <v>697</v>
      </c>
    </row>
    <row r="4217" spans="2:16" x14ac:dyDescent="0.25">
      <c r="B4217">
        <v>15359</v>
      </c>
      <c r="C4217">
        <v>2</v>
      </c>
      <c r="O4217" s="193">
        <v>5326</v>
      </c>
      <c r="P4217" s="229">
        <v>271</v>
      </c>
    </row>
    <row r="4218" spans="2:16" x14ac:dyDescent="0.25">
      <c r="B4218">
        <v>15360</v>
      </c>
      <c r="C4218">
        <v>12</v>
      </c>
      <c r="O4218" s="193">
        <v>5327</v>
      </c>
      <c r="P4218" s="229">
        <v>457</v>
      </c>
    </row>
    <row r="4219" spans="2:16" x14ac:dyDescent="0.25">
      <c r="B4219">
        <v>15361</v>
      </c>
      <c r="C4219">
        <v>1</v>
      </c>
      <c r="O4219" s="193">
        <v>5328</v>
      </c>
      <c r="P4219" s="229">
        <v>231</v>
      </c>
    </row>
    <row r="4220" spans="2:16" x14ac:dyDescent="0.25">
      <c r="B4220">
        <v>15362</v>
      </c>
      <c r="C4220">
        <v>1</v>
      </c>
      <c r="O4220" s="193">
        <v>5329</v>
      </c>
      <c r="P4220" s="229">
        <v>754</v>
      </c>
    </row>
    <row r="4221" spans="2:16" x14ac:dyDescent="0.25">
      <c r="B4221">
        <v>15363</v>
      </c>
      <c r="C4221">
        <v>4</v>
      </c>
      <c r="O4221" s="193">
        <v>5330</v>
      </c>
      <c r="P4221" s="229">
        <v>260</v>
      </c>
    </row>
    <row r="4222" spans="2:16" x14ac:dyDescent="0.25">
      <c r="B4222">
        <v>15364</v>
      </c>
      <c r="C4222">
        <v>9</v>
      </c>
      <c r="O4222" s="193">
        <v>5331</v>
      </c>
      <c r="P4222" s="229">
        <v>439</v>
      </c>
    </row>
    <row r="4223" spans="2:16" x14ac:dyDescent="0.25">
      <c r="B4223">
        <v>15365</v>
      </c>
      <c r="C4223">
        <v>2</v>
      </c>
      <c r="O4223" s="193">
        <v>5332</v>
      </c>
      <c r="P4223" s="229">
        <v>221</v>
      </c>
    </row>
    <row r="4224" spans="2:16" x14ac:dyDescent="0.25">
      <c r="B4224">
        <v>15366</v>
      </c>
      <c r="C4224">
        <v>1</v>
      </c>
      <c r="O4224" s="193">
        <v>5333</v>
      </c>
      <c r="P4224" s="229">
        <v>986</v>
      </c>
    </row>
    <row r="4225" spans="2:16" x14ac:dyDescent="0.25">
      <c r="B4225">
        <v>15367</v>
      </c>
      <c r="C4225">
        <v>2</v>
      </c>
      <c r="O4225" s="193">
        <v>5334</v>
      </c>
      <c r="P4225" s="229">
        <v>263</v>
      </c>
    </row>
    <row r="4226" spans="2:16" x14ac:dyDescent="0.25">
      <c r="B4226">
        <v>15368</v>
      </c>
      <c r="C4226">
        <v>3</v>
      </c>
      <c r="O4226" s="193">
        <v>5335</v>
      </c>
      <c r="P4226" s="229">
        <v>432</v>
      </c>
    </row>
    <row r="4227" spans="2:16" x14ac:dyDescent="0.25">
      <c r="B4227">
        <v>15369</v>
      </c>
      <c r="C4227">
        <v>4</v>
      </c>
      <c r="O4227" s="193">
        <v>5336</v>
      </c>
      <c r="P4227" s="229">
        <v>223</v>
      </c>
    </row>
    <row r="4228" spans="2:16" x14ac:dyDescent="0.25">
      <c r="B4228">
        <v>15370</v>
      </c>
      <c r="C4228">
        <v>3</v>
      </c>
      <c r="O4228" s="193">
        <v>5337</v>
      </c>
      <c r="P4228" s="229">
        <v>853</v>
      </c>
    </row>
    <row r="4229" spans="2:16" x14ac:dyDescent="0.25">
      <c r="B4229">
        <v>15371</v>
      </c>
      <c r="C4229">
        <v>1</v>
      </c>
      <c r="O4229" s="193">
        <v>5338</v>
      </c>
      <c r="P4229" s="229">
        <v>229</v>
      </c>
    </row>
    <row r="4230" spans="2:16" x14ac:dyDescent="0.25">
      <c r="B4230">
        <v>15372</v>
      </c>
      <c r="C4230">
        <v>5</v>
      </c>
      <c r="O4230" s="193">
        <v>5339</v>
      </c>
      <c r="P4230" s="229">
        <v>433</v>
      </c>
    </row>
    <row r="4231" spans="2:16" x14ac:dyDescent="0.25">
      <c r="B4231">
        <v>15374</v>
      </c>
      <c r="C4231">
        <v>7</v>
      </c>
      <c r="O4231" s="193">
        <v>5340</v>
      </c>
      <c r="P4231" s="229">
        <v>234</v>
      </c>
    </row>
    <row r="4232" spans="2:16" x14ac:dyDescent="0.25">
      <c r="B4232">
        <v>15375</v>
      </c>
      <c r="C4232">
        <v>3</v>
      </c>
      <c r="O4232" s="193">
        <v>5341</v>
      </c>
      <c r="P4232" s="229">
        <v>725</v>
      </c>
    </row>
    <row r="4233" spans="2:16" x14ac:dyDescent="0.25">
      <c r="B4233">
        <v>15377</v>
      </c>
      <c r="C4233">
        <v>1</v>
      </c>
      <c r="O4233" s="193">
        <v>5342</v>
      </c>
      <c r="P4233" s="229">
        <v>251</v>
      </c>
    </row>
    <row r="4234" spans="2:16" x14ac:dyDescent="0.25">
      <c r="B4234">
        <v>15379</v>
      </c>
      <c r="C4234">
        <v>1</v>
      </c>
      <c r="O4234" s="193">
        <v>5343</v>
      </c>
      <c r="P4234" s="229">
        <v>423</v>
      </c>
    </row>
    <row r="4235" spans="2:16" x14ac:dyDescent="0.25">
      <c r="B4235">
        <v>15380</v>
      </c>
      <c r="C4235">
        <v>2</v>
      </c>
      <c r="O4235" s="193">
        <v>5344</v>
      </c>
      <c r="P4235" s="229">
        <v>219</v>
      </c>
    </row>
    <row r="4236" spans="2:16" x14ac:dyDescent="0.25">
      <c r="B4236">
        <v>15382</v>
      </c>
      <c r="C4236">
        <v>4</v>
      </c>
      <c r="O4236" s="193">
        <v>5345</v>
      </c>
      <c r="P4236" s="229">
        <v>770</v>
      </c>
    </row>
    <row r="4237" spans="2:16" x14ac:dyDescent="0.25">
      <c r="B4237">
        <v>15383</v>
      </c>
      <c r="C4237">
        <v>2</v>
      </c>
      <c r="O4237" s="193">
        <v>5346</v>
      </c>
      <c r="P4237" s="229">
        <v>238</v>
      </c>
    </row>
    <row r="4238" spans="2:16" x14ac:dyDescent="0.25">
      <c r="B4238">
        <v>15384</v>
      </c>
      <c r="C4238">
        <v>2</v>
      </c>
      <c r="O4238" s="193">
        <v>5347</v>
      </c>
      <c r="P4238" s="229">
        <v>458</v>
      </c>
    </row>
    <row r="4239" spans="2:16" x14ac:dyDescent="0.25">
      <c r="B4239">
        <v>15385</v>
      </c>
      <c r="C4239">
        <v>1</v>
      </c>
      <c r="O4239" s="193">
        <v>5348</v>
      </c>
      <c r="P4239" s="229">
        <v>263</v>
      </c>
    </row>
    <row r="4240" spans="2:16" x14ac:dyDescent="0.25">
      <c r="B4240">
        <v>15387</v>
      </c>
      <c r="C4240">
        <v>1</v>
      </c>
      <c r="O4240" s="193">
        <v>5349</v>
      </c>
      <c r="P4240" s="229">
        <v>728</v>
      </c>
    </row>
    <row r="4241" spans="2:16" x14ac:dyDescent="0.25">
      <c r="B4241">
        <v>15388</v>
      </c>
      <c r="C4241">
        <v>1</v>
      </c>
      <c r="O4241" s="193">
        <v>5350</v>
      </c>
      <c r="P4241" s="229">
        <v>239</v>
      </c>
    </row>
    <row r="4242" spans="2:16" x14ac:dyDescent="0.25">
      <c r="B4242">
        <v>15389</v>
      </c>
      <c r="C4242">
        <v>1</v>
      </c>
      <c r="O4242" s="193">
        <v>5351</v>
      </c>
      <c r="P4242" s="229">
        <v>407</v>
      </c>
    </row>
    <row r="4243" spans="2:16" x14ac:dyDescent="0.25">
      <c r="B4243">
        <v>15390</v>
      </c>
      <c r="C4243">
        <v>1</v>
      </c>
      <c r="O4243" s="193">
        <v>5352</v>
      </c>
      <c r="P4243" s="229">
        <v>224</v>
      </c>
    </row>
    <row r="4244" spans="2:16" x14ac:dyDescent="0.25">
      <c r="B4244">
        <v>15392</v>
      </c>
      <c r="C4244">
        <v>1</v>
      </c>
      <c r="O4244" s="193">
        <v>5353</v>
      </c>
      <c r="P4244" s="229">
        <v>710</v>
      </c>
    </row>
    <row r="4245" spans="2:16" x14ac:dyDescent="0.25">
      <c r="B4245">
        <v>15394</v>
      </c>
      <c r="C4245">
        <v>3</v>
      </c>
      <c r="O4245" s="193">
        <v>5354</v>
      </c>
      <c r="P4245" s="229">
        <v>269</v>
      </c>
    </row>
    <row r="4246" spans="2:16" x14ac:dyDescent="0.25">
      <c r="B4246">
        <v>15396</v>
      </c>
      <c r="C4246">
        <v>1</v>
      </c>
      <c r="O4246" s="193">
        <v>5355</v>
      </c>
      <c r="P4246" s="229">
        <v>375</v>
      </c>
    </row>
    <row r="4247" spans="2:16" x14ac:dyDescent="0.25">
      <c r="B4247">
        <v>15400</v>
      </c>
      <c r="C4247">
        <v>2</v>
      </c>
      <c r="O4247" s="193">
        <v>5356</v>
      </c>
      <c r="P4247" s="229">
        <v>238</v>
      </c>
    </row>
    <row r="4248" spans="2:16" x14ac:dyDescent="0.25">
      <c r="B4248">
        <v>15404</v>
      </c>
      <c r="C4248">
        <v>1</v>
      </c>
      <c r="O4248" s="193">
        <v>5357</v>
      </c>
      <c r="P4248" s="229">
        <v>721</v>
      </c>
    </row>
    <row r="4249" spans="2:16" x14ac:dyDescent="0.25">
      <c r="B4249">
        <v>15405</v>
      </c>
      <c r="C4249">
        <v>1</v>
      </c>
      <c r="O4249" s="193">
        <v>5358</v>
      </c>
      <c r="P4249" s="229">
        <v>266</v>
      </c>
    </row>
    <row r="4250" spans="2:16" x14ac:dyDescent="0.25">
      <c r="B4250">
        <v>15414</v>
      </c>
      <c r="C4250">
        <v>1</v>
      </c>
      <c r="O4250" s="193">
        <v>5359</v>
      </c>
      <c r="P4250" s="229">
        <v>403</v>
      </c>
    </row>
    <row r="4251" spans="2:16" x14ac:dyDescent="0.25">
      <c r="B4251">
        <v>15418</v>
      </c>
      <c r="C4251">
        <v>1</v>
      </c>
      <c r="O4251" s="193">
        <v>5360</v>
      </c>
      <c r="P4251" s="229">
        <v>230</v>
      </c>
    </row>
    <row r="4252" spans="2:16" x14ac:dyDescent="0.25">
      <c r="B4252">
        <v>15427</v>
      </c>
      <c r="C4252">
        <v>1</v>
      </c>
      <c r="O4252" s="193">
        <v>5361</v>
      </c>
      <c r="P4252" s="229">
        <v>816</v>
      </c>
    </row>
    <row r="4253" spans="2:16" x14ac:dyDescent="0.25">
      <c r="B4253">
        <v>15429</v>
      </c>
      <c r="C4253">
        <v>1</v>
      </c>
      <c r="O4253" s="193">
        <v>5362</v>
      </c>
      <c r="P4253" s="229">
        <v>229</v>
      </c>
    </row>
    <row r="4254" spans="2:16" x14ac:dyDescent="0.25">
      <c r="B4254">
        <v>15432</v>
      </c>
      <c r="C4254">
        <v>1</v>
      </c>
      <c r="O4254" s="193">
        <v>5363</v>
      </c>
      <c r="P4254" s="229">
        <v>433</v>
      </c>
    </row>
    <row r="4255" spans="2:16" x14ac:dyDescent="0.25">
      <c r="B4255">
        <v>15436</v>
      </c>
      <c r="C4255">
        <v>1</v>
      </c>
      <c r="O4255" s="193">
        <v>5364</v>
      </c>
      <c r="P4255" s="229">
        <v>211</v>
      </c>
    </row>
    <row r="4256" spans="2:16" x14ac:dyDescent="0.25">
      <c r="B4256">
        <v>15446</v>
      </c>
      <c r="C4256">
        <v>1</v>
      </c>
      <c r="O4256" s="193">
        <v>5365</v>
      </c>
      <c r="P4256" s="229">
        <v>691</v>
      </c>
    </row>
    <row r="4257" spans="2:16" x14ac:dyDescent="0.25">
      <c r="B4257">
        <v>15477</v>
      </c>
      <c r="C4257">
        <v>1</v>
      </c>
      <c r="O4257" s="193">
        <v>5366</v>
      </c>
      <c r="P4257" s="229">
        <v>243</v>
      </c>
    </row>
    <row r="4258" spans="2:16" x14ac:dyDescent="0.25">
      <c r="B4258">
        <v>15479</v>
      </c>
      <c r="C4258">
        <v>1</v>
      </c>
      <c r="O4258" s="193">
        <v>5367</v>
      </c>
      <c r="P4258" s="229">
        <v>383</v>
      </c>
    </row>
    <row r="4259" spans="2:16" x14ac:dyDescent="0.25">
      <c r="B4259">
        <v>15510</v>
      </c>
      <c r="C4259">
        <v>12</v>
      </c>
      <c r="O4259" s="193">
        <v>5368</v>
      </c>
      <c r="P4259" s="229">
        <v>244</v>
      </c>
    </row>
    <row r="4260" spans="2:16" x14ac:dyDescent="0.25">
      <c r="B4260">
        <v>15512</v>
      </c>
      <c r="C4260">
        <v>1</v>
      </c>
      <c r="O4260" s="193">
        <v>5369</v>
      </c>
      <c r="P4260" s="229">
        <v>612</v>
      </c>
    </row>
    <row r="4261" spans="2:16" x14ac:dyDescent="0.25">
      <c r="B4261">
        <v>15514</v>
      </c>
      <c r="C4261">
        <v>12</v>
      </c>
      <c r="O4261" s="193">
        <v>5370</v>
      </c>
      <c r="P4261" s="229">
        <v>261</v>
      </c>
    </row>
    <row r="4262" spans="2:16" x14ac:dyDescent="0.25">
      <c r="B4262">
        <v>15515</v>
      </c>
      <c r="C4262">
        <v>1</v>
      </c>
      <c r="O4262" s="193">
        <v>5371</v>
      </c>
      <c r="P4262" s="229">
        <v>389</v>
      </c>
    </row>
    <row r="4263" spans="2:16" x14ac:dyDescent="0.25">
      <c r="B4263">
        <v>15518</v>
      </c>
      <c r="C4263">
        <v>8</v>
      </c>
      <c r="O4263" s="193">
        <v>5372</v>
      </c>
      <c r="P4263" s="229">
        <v>217</v>
      </c>
    </row>
    <row r="4264" spans="2:16" x14ac:dyDescent="0.25">
      <c r="B4264">
        <v>15519</v>
      </c>
      <c r="C4264">
        <v>2</v>
      </c>
      <c r="O4264" s="193">
        <v>5373</v>
      </c>
      <c r="P4264" s="229">
        <v>674</v>
      </c>
    </row>
    <row r="4265" spans="2:16" x14ac:dyDescent="0.25">
      <c r="B4265">
        <v>15520</v>
      </c>
      <c r="C4265">
        <v>1</v>
      </c>
      <c r="O4265" s="193">
        <v>5374</v>
      </c>
      <c r="P4265" s="229">
        <v>246</v>
      </c>
    </row>
    <row r="4266" spans="2:16" x14ac:dyDescent="0.25">
      <c r="B4266">
        <v>15522</v>
      </c>
      <c r="C4266">
        <v>2</v>
      </c>
      <c r="O4266" s="193">
        <v>5375</v>
      </c>
      <c r="P4266" s="229">
        <v>389</v>
      </c>
    </row>
    <row r="4267" spans="2:16" x14ac:dyDescent="0.25">
      <c r="B4267">
        <v>15523</v>
      </c>
      <c r="C4267">
        <v>1</v>
      </c>
      <c r="O4267" s="193">
        <v>5376</v>
      </c>
      <c r="P4267" s="229">
        <v>172</v>
      </c>
    </row>
    <row r="4268" spans="2:16" x14ac:dyDescent="0.25">
      <c r="B4268">
        <v>15524</v>
      </c>
      <c r="C4268">
        <v>4</v>
      </c>
      <c r="O4268" s="193">
        <v>5377</v>
      </c>
      <c r="P4268" s="229">
        <v>649</v>
      </c>
    </row>
    <row r="4269" spans="2:16" x14ac:dyDescent="0.25">
      <c r="B4269">
        <v>15528</v>
      </c>
      <c r="C4269">
        <v>3</v>
      </c>
      <c r="O4269" s="193">
        <v>5378</v>
      </c>
      <c r="P4269" s="229">
        <v>216</v>
      </c>
    </row>
    <row r="4270" spans="2:16" x14ac:dyDescent="0.25">
      <c r="B4270">
        <v>15529</v>
      </c>
      <c r="C4270">
        <v>2</v>
      </c>
      <c r="O4270" s="193">
        <v>5379</v>
      </c>
      <c r="P4270" s="229">
        <v>379</v>
      </c>
    </row>
    <row r="4271" spans="2:16" x14ac:dyDescent="0.25">
      <c r="B4271">
        <v>15530</v>
      </c>
      <c r="C4271">
        <v>4</v>
      </c>
      <c r="O4271" s="193">
        <v>5380</v>
      </c>
      <c r="P4271" s="229">
        <v>220</v>
      </c>
    </row>
    <row r="4272" spans="2:16" x14ac:dyDescent="0.25">
      <c r="B4272">
        <v>15531</v>
      </c>
      <c r="C4272">
        <v>1</v>
      </c>
      <c r="O4272" s="193">
        <v>5381</v>
      </c>
      <c r="P4272" s="229">
        <v>652</v>
      </c>
    </row>
    <row r="4273" spans="2:16" x14ac:dyDescent="0.25">
      <c r="B4273">
        <v>15532</v>
      </c>
      <c r="C4273">
        <v>1</v>
      </c>
      <c r="O4273" s="193">
        <v>5382</v>
      </c>
      <c r="P4273" s="229">
        <v>222</v>
      </c>
    </row>
    <row r="4274" spans="2:16" x14ac:dyDescent="0.25">
      <c r="B4274">
        <v>15533</v>
      </c>
      <c r="C4274">
        <v>3</v>
      </c>
      <c r="O4274" s="193">
        <v>5383</v>
      </c>
      <c r="P4274" s="229">
        <v>366</v>
      </c>
    </row>
    <row r="4275" spans="2:16" x14ac:dyDescent="0.25">
      <c r="B4275">
        <v>15534</v>
      </c>
      <c r="C4275">
        <v>4</v>
      </c>
      <c r="O4275" s="193">
        <v>5384</v>
      </c>
      <c r="P4275" s="229">
        <v>207</v>
      </c>
    </row>
    <row r="4276" spans="2:16" x14ac:dyDescent="0.25">
      <c r="B4276">
        <v>15536</v>
      </c>
      <c r="C4276">
        <v>1</v>
      </c>
      <c r="O4276" s="193">
        <v>5385</v>
      </c>
      <c r="P4276" s="229">
        <v>647</v>
      </c>
    </row>
    <row r="4277" spans="2:16" x14ac:dyDescent="0.25">
      <c r="B4277">
        <v>15537</v>
      </c>
      <c r="C4277">
        <v>1</v>
      </c>
      <c r="O4277" s="193">
        <v>5386</v>
      </c>
      <c r="P4277" s="229">
        <v>258</v>
      </c>
    </row>
    <row r="4278" spans="2:16" x14ac:dyDescent="0.25">
      <c r="B4278">
        <v>15538</v>
      </c>
      <c r="C4278">
        <v>1</v>
      </c>
      <c r="O4278" s="193">
        <v>5387</v>
      </c>
      <c r="P4278" s="229">
        <v>375</v>
      </c>
    </row>
    <row r="4279" spans="2:16" x14ac:dyDescent="0.25">
      <c r="B4279">
        <v>15540</v>
      </c>
      <c r="C4279">
        <v>2</v>
      </c>
      <c r="O4279" s="193">
        <v>5388</v>
      </c>
      <c r="P4279" s="229">
        <v>242</v>
      </c>
    </row>
    <row r="4280" spans="2:16" x14ac:dyDescent="0.25">
      <c r="B4280">
        <v>15542</v>
      </c>
      <c r="C4280">
        <v>3</v>
      </c>
      <c r="O4280" s="193">
        <v>5389</v>
      </c>
      <c r="P4280" s="229">
        <v>646</v>
      </c>
    </row>
    <row r="4281" spans="2:16" x14ac:dyDescent="0.25">
      <c r="B4281">
        <v>15544</v>
      </c>
      <c r="C4281">
        <v>1</v>
      </c>
      <c r="O4281" s="193">
        <v>5390</v>
      </c>
      <c r="P4281" s="229">
        <v>219</v>
      </c>
    </row>
    <row r="4282" spans="2:16" x14ac:dyDescent="0.25">
      <c r="B4282">
        <v>15546</v>
      </c>
      <c r="C4282">
        <v>1</v>
      </c>
      <c r="O4282" s="193">
        <v>5391</v>
      </c>
      <c r="P4282" s="229">
        <v>381</v>
      </c>
    </row>
    <row r="4283" spans="2:16" x14ac:dyDescent="0.25">
      <c r="B4283">
        <v>15547</v>
      </c>
      <c r="C4283">
        <v>2</v>
      </c>
      <c r="O4283" s="193">
        <v>5392</v>
      </c>
      <c r="P4283" s="229">
        <v>220</v>
      </c>
    </row>
    <row r="4284" spans="2:16" x14ac:dyDescent="0.25">
      <c r="B4284">
        <v>15550</v>
      </c>
      <c r="C4284">
        <v>2</v>
      </c>
      <c r="O4284" s="193">
        <v>5393</v>
      </c>
      <c r="P4284" s="229">
        <v>565</v>
      </c>
    </row>
    <row r="4285" spans="2:16" x14ac:dyDescent="0.25">
      <c r="B4285">
        <v>15551</v>
      </c>
      <c r="C4285">
        <v>1</v>
      </c>
      <c r="O4285" s="193">
        <v>5394</v>
      </c>
      <c r="P4285" s="229">
        <v>212</v>
      </c>
    </row>
    <row r="4286" spans="2:16" x14ac:dyDescent="0.25">
      <c r="B4286">
        <v>15552</v>
      </c>
      <c r="C4286">
        <v>1</v>
      </c>
      <c r="O4286" s="193">
        <v>5395</v>
      </c>
      <c r="P4286" s="229">
        <v>369</v>
      </c>
    </row>
    <row r="4287" spans="2:16" x14ac:dyDescent="0.25">
      <c r="B4287">
        <v>15553</v>
      </c>
      <c r="C4287">
        <v>1</v>
      </c>
      <c r="O4287" s="193">
        <v>5396</v>
      </c>
      <c r="P4287" s="229">
        <v>220</v>
      </c>
    </row>
    <row r="4288" spans="2:16" x14ac:dyDescent="0.25">
      <c r="B4288">
        <v>15554</v>
      </c>
      <c r="C4288">
        <v>2</v>
      </c>
      <c r="O4288" s="193">
        <v>5397</v>
      </c>
      <c r="P4288" s="229">
        <v>631</v>
      </c>
    </row>
    <row r="4289" spans="2:16" x14ac:dyDescent="0.25">
      <c r="B4289">
        <v>15558</v>
      </c>
      <c r="C4289">
        <v>1</v>
      </c>
      <c r="O4289" s="193">
        <v>5398</v>
      </c>
      <c r="P4289" s="229">
        <v>213</v>
      </c>
    </row>
    <row r="4290" spans="2:16" x14ac:dyDescent="0.25">
      <c r="B4290">
        <v>15560</v>
      </c>
      <c r="C4290">
        <v>1</v>
      </c>
      <c r="O4290" s="193">
        <v>5399</v>
      </c>
      <c r="P4290" s="229">
        <v>346</v>
      </c>
    </row>
    <row r="4291" spans="2:16" x14ac:dyDescent="0.25">
      <c r="B4291">
        <v>15562</v>
      </c>
      <c r="C4291">
        <v>1</v>
      </c>
      <c r="O4291" s="193">
        <v>5400</v>
      </c>
      <c r="P4291" s="229">
        <v>255</v>
      </c>
    </row>
    <row r="4292" spans="2:16" x14ac:dyDescent="0.25">
      <c r="B4292">
        <v>15565</v>
      </c>
      <c r="C4292">
        <v>1</v>
      </c>
      <c r="O4292" s="193">
        <v>5401</v>
      </c>
      <c r="P4292" s="229">
        <v>692</v>
      </c>
    </row>
    <row r="4293" spans="2:16" x14ac:dyDescent="0.25">
      <c r="B4293">
        <v>15566</v>
      </c>
      <c r="C4293">
        <v>1</v>
      </c>
      <c r="O4293" s="193">
        <v>5402</v>
      </c>
      <c r="P4293" s="229">
        <v>215</v>
      </c>
    </row>
    <row r="4294" spans="2:16" x14ac:dyDescent="0.25">
      <c r="B4294">
        <v>15576</v>
      </c>
      <c r="C4294">
        <v>2</v>
      </c>
      <c r="O4294" s="193">
        <v>5403</v>
      </c>
      <c r="P4294" s="229">
        <v>326</v>
      </c>
    </row>
    <row r="4295" spans="2:16" x14ac:dyDescent="0.25">
      <c r="B4295">
        <v>15578</v>
      </c>
      <c r="C4295">
        <v>1</v>
      </c>
      <c r="O4295" s="193">
        <v>5404</v>
      </c>
      <c r="P4295" s="229">
        <v>204</v>
      </c>
    </row>
    <row r="4296" spans="2:16" x14ac:dyDescent="0.25">
      <c r="B4296">
        <v>15585</v>
      </c>
      <c r="C4296">
        <v>2</v>
      </c>
      <c r="O4296" s="193">
        <v>5405</v>
      </c>
      <c r="P4296" s="229">
        <v>572</v>
      </c>
    </row>
    <row r="4297" spans="2:16" x14ac:dyDescent="0.25">
      <c r="B4297">
        <v>15588</v>
      </c>
      <c r="C4297">
        <v>1</v>
      </c>
      <c r="O4297" s="193">
        <v>5406</v>
      </c>
      <c r="P4297" s="229">
        <v>224</v>
      </c>
    </row>
    <row r="4298" spans="2:16" x14ac:dyDescent="0.25">
      <c r="B4298">
        <v>15606</v>
      </c>
      <c r="C4298">
        <v>1</v>
      </c>
      <c r="O4298" s="193">
        <v>5407</v>
      </c>
      <c r="P4298" s="229">
        <v>347</v>
      </c>
    </row>
    <row r="4299" spans="2:16" x14ac:dyDescent="0.25">
      <c r="B4299">
        <v>15607</v>
      </c>
      <c r="C4299">
        <v>1</v>
      </c>
      <c r="O4299" s="193">
        <v>5408</v>
      </c>
      <c r="P4299" s="229">
        <v>215</v>
      </c>
    </row>
    <row r="4300" spans="2:16" x14ac:dyDescent="0.25">
      <c r="B4300">
        <v>15608</v>
      </c>
      <c r="C4300">
        <v>1</v>
      </c>
      <c r="O4300" s="193">
        <v>5409</v>
      </c>
      <c r="P4300" s="229">
        <v>534</v>
      </c>
    </row>
    <row r="4301" spans="2:16" x14ac:dyDescent="0.25">
      <c r="B4301">
        <v>15750</v>
      </c>
      <c r="C4301">
        <v>13</v>
      </c>
      <c r="O4301" s="193">
        <v>5410</v>
      </c>
      <c r="P4301" s="229">
        <v>209</v>
      </c>
    </row>
    <row r="4302" spans="2:16" x14ac:dyDescent="0.25">
      <c r="B4302">
        <v>15754</v>
      </c>
      <c r="C4302">
        <v>10</v>
      </c>
      <c r="O4302" s="193">
        <v>5411</v>
      </c>
      <c r="P4302" s="229">
        <v>364</v>
      </c>
    </row>
    <row r="4303" spans="2:16" x14ac:dyDescent="0.25">
      <c r="B4303">
        <v>15755</v>
      </c>
      <c r="C4303">
        <v>4</v>
      </c>
      <c r="O4303" s="193">
        <v>5412</v>
      </c>
      <c r="P4303" s="229">
        <v>203</v>
      </c>
    </row>
    <row r="4304" spans="2:16" x14ac:dyDescent="0.25">
      <c r="B4304">
        <v>15758</v>
      </c>
      <c r="C4304">
        <v>5</v>
      </c>
      <c r="O4304" s="193">
        <v>5413</v>
      </c>
      <c r="P4304" s="229">
        <v>583</v>
      </c>
    </row>
    <row r="4305" spans="2:16" x14ac:dyDescent="0.25">
      <c r="B4305">
        <v>15759</v>
      </c>
      <c r="C4305">
        <v>1</v>
      </c>
      <c r="O4305" s="193">
        <v>5414</v>
      </c>
      <c r="P4305" s="229">
        <v>222</v>
      </c>
    </row>
    <row r="4306" spans="2:16" x14ac:dyDescent="0.25">
      <c r="B4306">
        <v>15760</v>
      </c>
      <c r="C4306">
        <v>522</v>
      </c>
      <c r="O4306" s="193">
        <v>5415</v>
      </c>
      <c r="P4306" s="229">
        <v>322</v>
      </c>
    </row>
    <row r="4307" spans="2:16" x14ac:dyDescent="0.25">
      <c r="B4307">
        <v>15762</v>
      </c>
      <c r="C4307">
        <v>25</v>
      </c>
      <c r="O4307" s="193">
        <v>5416</v>
      </c>
      <c r="P4307" s="229">
        <v>213</v>
      </c>
    </row>
    <row r="4308" spans="2:16" x14ac:dyDescent="0.25">
      <c r="B4308">
        <v>15764</v>
      </c>
      <c r="C4308">
        <v>467</v>
      </c>
      <c r="O4308" s="193">
        <v>5417</v>
      </c>
      <c r="P4308" s="229">
        <v>548</v>
      </c>
    </row>
    <row r="4309" spans="2:16" x14ac:dyDescent="0.25">
      <c r="B4309">
        <v>15765</v>
      </c>
      <c r="C4309">
        <v>48</v>
      </c>
      <c r="O4309" s="193">
        <v>5418</v>
      </c>
      <c r="P4309" s="229">
        <v>230</v>
      </c>
    </row>
    <row r="4310" spans="2:16" x14ac:dyDescent="0.25">
      <c r="B4310">
        <v>15766</v>
      </c>
      <c r="C4310">
        <v>19</v>
      </c>
      <c r="O4310" s="193">
        <v>5419</v>
      </c>
      <c r="P4310" s="229">
        <v>311</v>
      </c>
    </row>
    <row r="4311" spans="2:16" x14ac:dyDescent="0.25">
      <c r="B4311">
        <v>15767</v>
      </c>
      <c r="C4311">
        <v>5</v>
      </c>
      <c r="O4311" s="193">
        <v>5420</v>
      </c>
      <c r="P4311" s="229">
        <v>205</v>
      </c>
    </row>
    <row r="4312" spans="2:16" x14ac:dyDescent="0.25">
      <c r="B4312">
        <v>15768</v>
      </c>
      <c r="C4312">
        <v>233</v>
      </c>
      <c r="O4312" s="193">
        <v>5421</v>
      </c>
      <c r="P4312" s="229">
        <v>581</v>
      </c>
    </row>
    <row r="4313" spans="2:16" x14ac:dyDescent="0.25">
      <c r="B4313">
        <v>15769</v>
      </c>
      <c r="C4313">
        <v>42</v>
      </c>
      <c r="O4313" s="193">
        <v>5422</v>
      </c>
      <c r="P4313" s="229">
        <v>235</v>
      </c>
    </row>
    <row r="4314" spans="2:16" x14ac:dyDescent="0.25">
      <c r="B4314">
        <v>15770</v>
      </c>
      <c r="C4314">
        <v>43</v>
      </c>
      <c r="O4314" s="193">
        <v>5423</v>
      </c>
      <c r="P4314" s="229">
        <v>337</v>
      </c>
    </row>
    <row r="4315" spans="2:16" x14ac:dyDescent="0.25">
      <c r="B4315">
        <v>15771</v>
      </c>
      <c r="C4315">
        <v>6</v>
      </c>
      <c r="O4315" s="193">
        <v>5424</v>
      </c>
      <c r="P4315" s="229">
        <v>189</v>
      </c>
    </row>
    <row r="4316" spans="2:16" x14ac:dyDescent="0.25">
      <c r="B4316">
        <v>15772</v>
      </c>
      <c r="C4316">
        <v>80</v>
      </c>
      <c r="O4316" s="193">
        <v>5425</v>
      </c>
      <c r="P4316" s="229">
        <v>526</v>
      </c>
    </row>
    <row r="4317" spans="2:16" x14ac:dyDescent="0.25">
      <c r="B4317">
        <v>15773</v>
      </c>
      <c r="C4317">
        <v>27</v>
      </c>
      <c r="O4317" s="193">
        <v>5426</v>
      </c>
      <c r="P4317" s="229">
        <v>221</v>
      </c>
    </row>
    <row r="4318" spans="2:16" x14ac:dyDescent="0.25">
      <c r="B4318">
        <v>15774</v>
      </c>
      <c r="C4318">
        <v>113</v>
      </c>
      <c r="O4318" s="193">
        <v>5427</v>
      </c>
      <c r="P4318" s="229">
        <v>351</v>
      </c>
    </row>
    <row r="4319" spans="2:16" x14ac:dyDescent="0.25">
      <c r="B4319">
        <v>15775</v>
      </c>
      <c r="C4319">
        <v>11</v>
      </c>
      <c r="O4319" s="193">
        <v>5428</v>
      </c>
      <c r="P4319" s="229">
        <v>186</v>
      </c>
    </row>
    <row r="4320" spans="2:16" x14ac:dyDescent="0.25">
      <c r="B4320">
        <v>15776</v>
      </c>
      <c r="C4320">
        <v>16</v>
      </c>
      <c r="O4320" s="193">
        <v>5429</v>
      </c>
      <c r="P4320" s="229">
        <v>528</v>
      </c>
    </row>
    <row r="4321" spans="2:16" x14ac:dyDescent="0.25">
      <c r="B4321">
        <v>15777</v>
      </c>
      <c r="C4321">
        <v>10</v>
      </c>
      <c r="O4321" s="193">
        <v>5430</v>
      </c>
      <c r="P4321" s="229">
        <v>227</v>
      </c>
    </row>
    <row r="4322" spans="2:16" x14ac:dyDescent="0.25">
      <c r="B4322">
        <v>15778</v>
      </c>
      <c r="C4322">
        <v>84</v>
      </c>
      <c r="O4322" s="193">
        <v>5431</v>
      </c>
      <c r="P4322" s="229">
        <v>350</v>
      </c>
    </row>
    <row r="4323" spans="2:16" x14ac:dyDescent="0.25">
      <c r="B4323">
        <v>15779</v>
      </c>
      <c r="C4323">
        <v>18</v>
      </c>
      <c r="O4323" s="193">
        <v>5432</v>
      </c>
      <c r="P4323" s="229">
        <v>207</v>
      </c>
    </row>
    <row r="4324" spans="2:16" x14ac:dyDescent="0.25">
      <c r="B4324">
        <v>15780</v>
      </c>
      <c r="C4324">
        <v>63</v>
      </c>
      <c r="O4324" s="193">
        <v>5433</v>
      </c>
      <c r="P4324" s="229">
        <v>506</v>
      </c>
    </row>
    <row r="4325" spans="2:16" x14ac:dyDescent="0.25">
      <c r="B4325">
        <v>15781</v>
      </c>
      <c r="C4325">
        <v>4</v>
      </c>
      <c r="O4325" s="193">
        <v>5434</v>
      </c>
      <c r="P4325" s="229">
        <v>197</v>
      </c>
    </row>
    <row r="4326" spans="2:16" x14ac:dyDescent="0.25">
      <c r="B4326">
        <v>15782</v>
      </c>
      <c r="C4326">
        <v>54</v>
      </c>
      <c r="O4326" s="193">
        <v>5435</v>
      </c>
      <c r="P4326" s="229">
        <v>317</v>
      </c>
    </row>
    <row r="4327" spans="2:16" x14ac:dyDescent="0.25">
      <c r="B4327">
        <v>15783</v>
      </c>
      <c r="C4327">
        <v>24</v>
      </c>
      <c r="O4327" s="193">
        <v>5436</v>
      </c>
      <c r="P4327" s="229">
        <v>211</v>
      </c>
    </row>
    <row r="4328" spans="2:16" x14ac:dyDescent="0.25">
      <c r="B4328">
        <v>15784</v>
      </c>
      <c r="C4328">
        <v>47</v>
      </c>
      <c r="O4328" s="193">
        <v>5437</v>
      </c>
      <c r="P4328" s="229">
        <v>527</v>
      </c>
    </row>
    <row r="4329" spans="2:16" x14ac:dyDescent="0.25">
      <c r="B4329">
        <v>15785</v>
      </c>
      <c r="C4329">
        <v>15</v>
      </c>
      <c r="O4329" s="193">
        <v>5438</v>
      </c>
      <c r="P4329" s="229">
        <v>207</v>
      </c>
    </row>
    <row r="4330" spans="2:16" x14ac:dyDescent="0.25">
      <c r="B4330">
        <v>15786</v>
      </c>
      <c r="C4330">
        <v>20</v>
      </c>
      <c r="O4330" s="193">
        <v>5439</v>
      </c>
      <c r="P4330" s="229">
        <v>309</v>
      </c>
    </row>
    <row r="4331" spans="2:16" x14ac:dyDescent="0.25">
      <c r="B4331">
        <v>15787</v>
      </c>
      <c r="C4331">
        <v>8</v>
      </c>
      <c r="O4331" s="193">
        <v>5440</v>
      </c>
      <c r="P4331" s="229">
        <v>187</v>
      </c>
    </row>
    <row r="4332" spans="2:16" x14ac:dyDescent="0.25">
      <c r="B4332">
        <v>15788</v>
      </c>
      <c r="C4332">
        <v>35</v>
      </c>
      <c r="O4332" s="193">
        <v>5441</v>
      </c>
      <c r="P4332" s="229">
        <v>518</v>
      </c>
    </row>
    <row r="4333" spans="2:16" x14ac:dyDescent="0.25">
      <c r="B4333">
        <v>15789</v>
      </c>
      <c r="C4333">
        <v>13</v>
      </c>
      <c r="O4333" s="193">
        <v>5442</v>
      </c>
      <c r="P4333" s="229">
        <v>190</v>
      </c>
    </row>
    <row r="4334" spans="2:16" x14ac:dyDescent="0.25">
      <c r="B4334">
        <v>15790</v>
      </c>
      <c r="C4334">
        <v>27</v>
      </c>
      <c r="O4334" s="193">
        <v>5443</v>
      </c>
      <c r="P4334" s="229">
        <v>297</v>
      </c>
    </row>
    <row r="4335" spans="2:16" x14ac:dyDescent="0.25">
      <c r="B4335">
        <v>15791</v>
      </c>
      <c r="C4335">
        <v>4</v>
      </c>
      <c r="O4335" s="193">
        <v>5444</v>
      </c>
      <c r="P4335" s="229">
        <v>179</v>
      </c>
    </row>
    <row r="4336" spans="2:16" x14ac:dyDescent="0.25">
      <c r="B4336">
        <v>15792</v>
      </c>
      <c r="C4336">
        <v>16</v>
      </c>
      <c r="O4336" s="193">
        <v>5445</v>
      </c>
      <c r="P4336" s="229">
        <v>511</v>
      </c>
    </row>
    <row r="4337" spans="2:16" x14ac:dyDescent="0.25">
      <c r="B4337">
        <v>15793</v>
      </c>
      <c r="C4337">
        <v>10</v>
      </c>
      <c r="O4337" s="193">
        <v>5446</v>
      </c>
      <c r="P4337" s="229">
        <v>212</v>
      </c>
    </row>
    <row r="4338" spans="2:16" x14ac:dyDescent="0.25">
      <c r="B4338">
        <v>15794</v>
      </c>
      <c r="C4338">
        <v>27</v>
      </c>
      <c r="O4338" s="193">
        <v>5447</v>
      </c>
      <c r="P4338" s="229">
        <v>287</v>
      </c>
    </row>
    <row r="4339" spans="2:16" x14ac:dyDescent="0.25">
      <c r="B4339">
        <v>15795</v>
      </c>
      <c r="C4339">
        <v>11</v>
      </c>
      <c r="O4339" s="193">
        <v>5448</v>
      </c>
      <c r="P4339" s="229">
        <v>181</v>
      </c>
    </row>
    <row r="4340" spans="2:16" x14ac:dyDescent="0.25">
      <c r="B4340">
        <v>15796</v>
      </c>
      <c r="C4340">
        <v>13</v>
      </c>
      <c r="O4340" s="193">
        <v>5449</v>
      </c>
      <c r="P4340" s="229">
        <v>482</v>
      </c>
    </row>
    <row r="4341" spans="2:16" x14ac:dyDescent="0.25">
      <c r="B4341">
        <v>15797</v>
      </c>
      <c r="C4341">
        <v>3</v>
      </c>
      <c r="O4341" s="193">
        <v>5450</v>
      </c>
      <c r="P4341" s="229">
        <v>184</v>
      </c>
    </row>
    <row r="4342" spans="2:16" x14ac:dyDescent="0.25">
      <c r="B4342">
        <v>15798</v>
      </c>
      <c r="C4342">
        <v>22</v>
      </c>
      <c r="O4342" s="193">
        <v>5451</v>
      </c>
      <c r="P4342" s="229">
        <v>311</v>
      </c>
    </row>
    <row r="4343" spans="2:16" x14ac:dyDescent="0.25">
      <c r="B4343">
        <v>15799</v>
      </c>
      <c r="C4343">
        <v>6</v>
      </c>
      <c r="O4343" s="193">
        <v>5452</v>
      </c>
      <c r="P4343" s="229">
        <v>205</v>
      </c>
    </row>
    <row r="4344" spans="2:16" x14ac:dyDescent="0.25">
      <c r="B4344">
        <v>15800</v>
      </c>
      <c r="C4344">
        <v>11</v>
      </c>
      <c r="O4344" s="193">
        <v>5453</v>
      </c>
      <c r="P4344" s="229">
        <v>504</v>
      </c>
    </row>
    <row r="4345" spans="2:16" x14ac:dyDescent="0.25">
      <c r="B4345">
        <v>15801</v>
      </c>
      <c r="C4345">
        <v>4</v>
      </c>
      <c r="O4345" s="193">
        <v>5454</v>
      </c>
      <c r="P4345" s="229">
        <v>160</v>
      </c>
    </row>
    <row r="4346" spans="2:16" x14ac:dyDescent="0.25">
      <c r="B4346">
        <v>15802</v>
      </c>
      <c r="C4346">
        <v>15</v>
      </c>
      <c r="O4346" s="193">
        <v>5455</v>
      </c>
      <c r="P4346" s="229">
        <v>278</v>
      </c>
    </row>
    <row r="4347" spans="2:16" x14ac:dyDescent="0.25">
      <c r="B4347">
        <v>15803</v>
      </c>
      <c r="C4347">
        <v>4</v>
      </c>
      <c r="O4347" s="193">
        <v>5456</v>
      </c>
      <c r="P4347" s="229">
        <v>178</v>
      </c>
    </row>
    <row r="4348" spans="2:16" x14ac:dyDescent="0.25">
      <c r="B4348">
        <v>15804</v>
      </c>
      <c r="C4348">
        <v>12</v>
      </c>
      <c r="O4348" s="193">
        <v>5457</v>
      </c>
      <c r="P4348" s="229">
        <v>478</v>
      </c>
    </row>
    <row r="4349" spans="2:16" x14ac:dyDescent="0.25">
      <c r="B4349">
        <v>15805</v>
      </c>
      <c r="C4349">
        <v>2</v>
      </c>
      <c r="O4349" s="193">
        <v>5458</v>
      </c>
      <c r="P4349" s="229">
        <v>185</v>
      </c>
    </row>
    <row r="4350" spans="2:16" x14ac:dyDescent="0.25">
      <c r="B4350">
        <v>15806</v>
      </c>
      <c r="C4350">
        <v>7</v>
      </c>
      <c r="O4350" s="193">
        <v>5459</v>
      </c>
      <c r="P4350" s="229">
        <v>307</v>
      </c>
    </row>
    <row r="4351" spans="2:16" x14ac:dyDescent="0.25">
      <c r="B4351">
        <v>15807</v>
      </c>
      <c r="C4351">
        <v>4</v>
      </c>
      <c r="O4351" s="193">
        <v>5460</v>
      </c>
      <c r="P4351" s="229">
        <v>181</v>
      </c>
    </row>
    <row r="4352" spans="2:16" x14ac:dyDescent="0.25">
      <c r="B4352">
        <v>15808</v>
      </c>
      <c r="C4352">
        <v>11</v>
      </c>
      <c r="O4352" s="193">
        <v>5461</v>
      </c>
      <c r="P4352" s="229">
        <v>482</v>
      </c>
    </row>
    <row r="4353" spans="2:16" x14ac:dyDescent="0.25">
      <c r="B4353">
        <v>15809</v>
      </c>
      <c r="C4353">
        <v>4</v>
      </c>
      <c r="O4353" s="193">
        <v>5462</v>
      </c>
      <c r="P4353" s="229">
        <v>188</v>
      </c>
    </row>
    <row r="4354" spans="2:16" x14ac:dyDescent="0.25">
      <c r="B4354">
        <v>15810</v>
      </c>
      <c r="C4354">
        <v>13</v>
      </c>
      <c r="O4354" s="193">
        <v>5463</v>
      </c>
      <c r="P4354" s="229">
        <v>284</v>
      </c>
    </row>
    <row r="4355" spans="2:16" x14ac:dyDescent="0.25">
      <c r="B4355">
        <v>15811</v>
      </c>
      <c r="C4355">
        <v>4</v>
      </c>
      <c r="O4355" s="193">
        <v>5464</v>
      </c>
      <c r="P4355" s="229">
        <v>179</v>
      </c>
    </row>
    <row r="4356" spans="2:16" x14ac:dyDescent="0.25">
      <c r="B4356">
        <v>15812</v>
      </c>
      <c r="C4356">
        <v>5</v>
      </c>
      <c r="O4356" s="193">
        <v>5465</v>
      </c>
      <c r="P4356" s="229">
        <v>499</v>
      </c>
    </row>
    <row r="4357" spans="2:16" x14ac:dyDescent="0.25">
      <c r="B4357">
        <v>15813</v>
      </c>
      <c r="C4357">
        <v>4</v>
      </c>
      <c r="O4357" s="193">
        <v>5466</v>
      </c>
      <c r="P4357" s="229">
        <v>198</v>
      </c>
    </row>
    <row r="4358" spans="2:16" x14ac:dyDescent="0.25">
      <c r="B4358">
        <v>15814</v>
      </c>
      <c r="C4358">
        <v>9</v>
      </c>
      <c r="O4358" s="193">
        <v>5467</v>
      </c>
      <c r="P4358" s="229">
        <v>295</v>
      </c>
    </row>
    <row r="4359" spans="2:16" x14ac:dyDescent="0.25">
      <c r="B4359">
        <v>15815</v>
      </c>
      <c r="C4359">
        <v>1</v>
      </c>
      <c r="O4359" s="193">
        <v>5468</v>
      </c>
      <c r="P4359" s="229">
        <v>164</v>
      </c>
    </row>
    <row r="4360" spans="2:16" x14ac:dyDescent="0.25">
      <c r="B4360">
        <v>15816</v>
      </c>
      <c r="C4360">
        <v>5</v>
      </c>
      <c r="O4360" s="193">
        <v>5469</v>
      </c>
      <c r="P4360" s="229">
        <v>504</v>
      </c>
    </row>
    <row r="4361" spans="2:16" x14ac:dyDescent="0.25">
      <c r="B4361">
        <v>15817</v>
      </c>
      <c r="C4361">
        <v>2</v>
      </c>
      <c r="O4361" s="193">
        <v>5470</v>
      </c>
      <c r="P4361" s="229">
        <v>186</v>
      </c>
    </row>
    <row r="4362" spans="2:16" x14ac:dyDescent="0.25">
      <c r="B4362">
        <v>15818</v>
      </c>
      <c r="C4362">
        <v>9</v>
      </c>
      <c r="O4362" s="193">
        <v>5471</v>
      </c>
      <c r="P4362" s="229">
        <v>314</v>
      </c>
    </row>
    <row r="4363" spans="2:16" x14ac:dyDescent="0.25">
      <c r="B4363">
        <v>15819</v>
      </c>
      <c r="C4363">
        <v>2</v>
      </c>
      <c r="O4363" s="193">
        <v>5472</v>
      </c>
      <c r="P4363" s="229">
        <v>162</v>
      </c>
    </row>
    <row r="4364" spans="2:16" x14ac:dyDescent="0.25">
      <c r="B4364">
        <v>15820</v>
      </c>
      <c r="C4364">
        <v>7</v>
      </c>
      <c r="O4364" s="193">
        <v>5473</v>
      </c>
      <c r="P4364" s="229">
        <v>454</v>
      </c>
    </row>
    <row r="4365" spans="2:16" x14ac:dyDescent="0.25">
      <c r="B4365">
        <v>15822</v>
      </c>
      <c r="C4365">
        <v>7</v>
      </c>
      <c r="O4365" s="193">
        <v>5474</v>
      </c>
      <c r="P4365" s="229">
        <v>166</v>
      </c>
    </row>
    <row r="4366" spans="2:16" x14ac:dyDescent="0.25">
      <c r="B4366">
        <v>15823</v>
      </c>
      <c r="C4366">
        <v>1</v>
      </c>
      <c r="O4366" s="193">
        <v>5475</v>
      </c>
      <c r="P4366" s="229">
        <v>257</v>
      </c>
    </row>
    <row r="4367" spans="2:16" x14ac:dyDescent="0.25">
      <c r="B4367">
        <v>15824</v>
      </c>
      <c r="C4367">
        <v>7</v>
      </c>
      <c r="O4367" s="193">
        <v>5476</v>
      </c>
      <c r="P4367" s="229">
        <v>168</v>
      </c>
    </row>
    <row r="4368" spans="2:16" x14ac:dyDescent="0.25">
      <c r="B4368">
        <v>15826</v>
      </c>
      <c r="C4368">
        <v>3</v>
      </c>
      <c r="O4368" s="193">
        <v>5477</v>
      </c>
      <c r="P4368" s="229">
        <v>430</v>
      </c>
    </row>
    <row r="4369" spans="2:16" x14ac:dyDescent="0.25">
      <c r="B4369">
        <v>15827</v>
      </c>
      <c r="C4369">
        <v>1</v>
      </c>
      <c r="O4369" s="193">
        <v>5478</v>
      </c>
      <c r="P4369" s="229">
        <v>196</v>
      </c>
    </row>
    <row r="4370" spans="2:16" x14ac:dyDescent="0.25">
      <c r="B4370">
        <v>15828</v>
      </c>
      <c r="C4370">
        <v>3</v>
      </c>
      <c r="O4370" s="193">
        <v>5479</v>
      </c>
      <c r="P4370" s="229">
        <v>287</v>
      </c>
    </row>
    <row r="4371" spans="2:16" x14ac:dyDescent="0.25">
      <c r="B4371">
        <v>15829</v>
      </c>
      <c r="C4371">
        <v>1</v>
      </c>
      <c r="O4371" s="193">
        <v>5480</v>
      </c>
      <c r="P4371" s="229">
        <v>157</v>
      </c>
    </row>
    <row r="4372" spans="2:16" x14ac:dyDescent="0.25">
      <c r="B4372">
        <v>15830</v>
      </c>
      <c r="C4372">
        <v>2</v>
      </c>
      <c r="O4372" s="193">
        <v>5481</v>
      </c>
      <c r="P4372" s="229">
        <v>432</v>
      </c>
    </row>
    <row r="4373" spans="2:16" x14ac:dyDescent="0.25">
      <c r="B4373">
        <v>15831</v>
      </c>
      <c r="C4373">
        <v>1</v>
      </c>
      <c r="O4373" s="193">
        <v>5482</v>
      </c>
      <c r="P4373" s="229">
        <v>192</v>
      </c>
    </row>
    <row r="4374" spans="2:16" x14ac:dyDescent="0.25">
      <c r="B4374">
        <v>15832</v>
      </c>
      <c r="C4374">
        <v>2</v>
      </c>
      <c r="O4374" s="193">
        <v>5483</v>
      </c>
      <c r="P4374" s="229">
        <v>275</v>
      </c>
    </row>
    <row r="4375" spans="2:16" x14ac:dyDescent="0.25">
      <c r="B4375">
        <v>15834</v>
      </c>
      <c r="C4375">
        <v>3</v>
      </c>
      <c r="O4375" s="193">
        <v>5484</v>
      </c>
      <c r="P4375" s="229">
        <v>168</v>
      </c>
    </row>
    <row r="4376" spans="2:16" x14ac:dyDescent="0.25">
      <c r="B4376">
        <v>15835</v>
      </c>
      <c r="C4376">
        <v>7</v>
      </c>
      <c r="O4376" s="193">
        <v>5485</v>
      </c>
      <c r="P4376" s="229">
        <v>448</v>
      </c>
    </row>
    <row r="4377" spans="2:16" x14ac:dyDescent="0.25">
      <c r="B4377">
        <v>15836</v>
      </c>
      <c r="C4377">
        <v>2</v>
      </c>
      <c r="O4377" s="193">
        <v>5486</v>
      </c>
      <c r="P4377" s="229">
        <v>183</v>
      </c>
    </row>
    <row r="4378" spans="2:16" x14ac:dyDescent="0.25">
      <c r="B4378">
        <v>15837</v>
      </c>
      <c r="C4378">
        <v>1</v>
      </c>
      <c r="O4378" s="193">
        <v>5487</v>
      </c>
      <c r="P4378" s="229">
        <v>268</v>
      </c>
    </row>
    <row r="4379" spans="2:16" x14ac:dyDescent="0.25">
      <c r="B4379">
        <v>15838</v>
      </c>
      <c r="C4379">
        <v>3</v>
      </c>
      <c r="O4379" s="193">
        <v>5488</v>
      </c>
      <c r="P4379" s="229">
        <v>164</v>
      </c>
    </row>
    <row r="4380" spans="2:16" x14ac:dyDescent="0.25">
      <c r="B4380">
        <v>15839</v>
      </c>
      <c r="C4380">
        <v>7</v>
      </c>
      <c r="O4380" s="193">
        <v>5489</v>
      </c>
      <c r="P4380" s="229">
        <v>437</v>
      </c>
    </row>
    <row r="4381" spans="2:16" x14ac:dyDescent="0.25">
      <c r="B4381">
        <v>15840</v>
      </c>
      <c r="C4381">
        <v>2</v>
      </c>
      <c r="O4381" s="193">
        <v>5490</v>
      </c>
      <c r="P4381" s="229">
        <v>191</v>
      </c>
    </row>
    <row r="4382" spans="2:16" x14ac:dyDescent="0.25">
      <c r="B4382">
        <v>15842</v>
      </c>
      <c r="C4382">
        <v>1</v>
      </c>
      <c r="O4382" s="193">
        <v>5491</v>
      </c>
      <c r="P4382" s="229">
        <v>274</v>
      </c>
    </row>
    <row r="4383" spans="2:16" x14ac:dyDescent="0.25">
      <c r="B4383">
        <v>15843</v>
      </c>
      <c r="C4383">
        <v>2</v>
      </c>
      <c r="O4383" s="193">
        <v>5492</v>
      </c>
      <c r="P4383" s="229">
        <v>171</v>
      </c>
    </row>
    <row r="4384" spans="2:16" x14ac:dyDescent="0.25">
      <c r="B4384">
        <v>15844</v>
      </c>
      <c r="C4384">
        <v>1</v>
      </c>
      <c r="O4384" s="193">
        <v>5493</v>
      </c>
      <c r="P4384" s="229">
        <v>462</v>
      </c>
    </row>
    <row r="4385" spans="2:16" x14ac:dyDescent="0.25">
      <c r="B4385">
        <v>15845</v>
      </c>
      <c r="C4385">
        <v>1</v>
      </c>
      <c r="O4385" s="193">
        <v>5494</v>
      </c>
      <c r="P4385" s="229">
        <v>142</v>
      </c>
    </row>
    <row r="4386" spans="2:16" x14ac:dyDescent="0.25">
      <c r="B4386">
        <v>15846</v>
      </c>
      <c r="C4386">
        <v>3</v>
      </c>
      <c r="O4386" s="193">
        <v>5495</v>
      </c>
      <c r="P4386" s="229">
        <v>271</v>
      </c>
    </row>
    <row r="4387" spans="2:16" x14ac:dyDescent="0.25">
      <c r="B4387">
        <v>15847</v>
      </c>
      <c r="C4387">
        <v>2</v>
      </c>
      <c r="O4387" s="193">
        <v>5496</v>
      </c>
      <c r="P4387" s="229">
        <v>173</v>
      </c>
    </row>
    <row r="4388" spans="2:16" x14ac:dyDescent="0.25">
      <c r="B4388">
        <v>15849</v>
      </c>
      <c r="C4388">
        <v>1</v>
      </c>
      <c r="O4388" s="193">
        <v>5497</v>
      </c>
      <c r="P4388" s="229">
        <v>418</v>
      </c>
    </row>
    <row r="4389" spans="2:16" x14ac:dyDescent="0.25">
      <c r="B4389">
        <v>15850</v>
      </c>
      <c r="C4389">
        <v>1</v>
      </c>
      <c r="O4389" s="193">
        <v>5498</v>
      </c>
      <c r="P4389" s="229">
        <v>181</v>
      </c>
    </row>
    <row r="4390" spans="2:16" x14ac:dyDescent="0.25">
      <c r="B4390">
        <v>15852</v>
      </c>
      <c r="C4390">
        <v>2</v>
      </c>
      <c r="O4390" s="193">
        <v>5499</v>
      </c>
      <c r="P4390" s="229">
        <v>275</v>
      </c>
    </row>
    <row r="4391" spans="2:16" x14ac:dyDescent="0.25">
      <c r="B4391">
        <v>15853</v>
      </c>
      <c r="C4391">
        <v>2</v>
      </c>
      <c r="O4391" s="193">
        <v>5500</v>
      </c>
      <c r="P4391" s="229">
        <v>176</v>
      </c>
    </row>
    <row r="4392" spans="2:16" x14ac:dyDescent="0.25">
      <c r="B4392">
        <v>15855</v>
      </c>
      <c r="C4392">
        <v>1</v>
      </c>
      <c r="O4392" s="193">
        <v>5501</v>
      </c>
      <c r="P4392" s="229">
        <v>390</v>
      </c>
    </row>
    <row r="4393" spans="2:16" x14ac:dyDescent="0.25">
      <c r="B4393">
        <v>15857</v>
      </c>
      <c r="C4393">
        <v>3</v>
      </c>
      <c r="O4393" s="193">
        <v>5502</v>
      </c>
      <c r="P4393" s="229">
        <v>174</v>
      </c>
    </row>
    <row r="4394" spans="2:16" x14ac:dyDescent="0.25">
      <c r="B4394">
        <v>15859</v>
      </c>
      <c r="C4394">
        <v>1</v>
      </c>
      <c r="O4394" s="193">
        <v>5503</v>
      </c>
      <c r="P4394" s="229">
        <v>233</v>
      </c>
    </row>
    <row r="4395" spans="2:16" x14ac:dyDescent="0.25">
      <c r="B4395">
        <v>15860</v>
      </c>
      <c r="C4395">
        <v>3</v>
      </c>
      <c r="O4395" s="193">
        <v>5504</v>
      </c>
      <c r="P4395" s="229">
        <v>152</v>
      </c>
    </row>
    <row r="4396" spans="2:16" x14ac:dyDescent="0.25">
      <c r="B4396">
        <v>15862</v>
      </c>
      <c r="C4396">
        <v>1</v>
      </c>
      <c r="O4396" s="193">
        <v>5505</v>
      </c>
      <c r="P4396" s="229">
        <v>407</v>
      </c>
    </row>
    <row r="4397" spans="2:16" x14ac:dyDescent="0.25">
      <c r="B4397">
        <v>15864</v>
      </c>
      <c r="C4397">
        <v>11</v>
      </c>
      <c r="O4397" s="193">
        <v>5506</v>
      </c>
      <c r="P4397" s="229">
        <v>181</v>
      </c>
    </row>
    <row r="4398" spans="2:16" x14ac:dyDescent="0.25">
      <c r="B4398">
        <v>15865</v>
      </c>
      <c r="C4398">
        <v>3</v>
      </c>
      <c r="O4398" s="193">
        <v>5507</v>
      </c>
      <c r="P4398" s="229">
        <v>236</v>
      </c>
    </row>
    <row r="4399" spans="2:16" x14ac:dyDescent="0.25">
      <c r="B4399">
        <v>15867</v>
      </c>
      <c r="C4399">
        <v>2</v>
      </c>
      <c r="O4399" s="193">
        <v>5508</v>
      </c>
      <c r="P4399" s="229">
        <v>154</v>
      </c>
    </row>
    <row r="4400" spans="2:16" x14ac:dyDescent="0.25">
      <c r="B4400">
        <v>15868</v>
      </c>
      <c r="C4400">
        <v>3</v>
      </c>
      <c r="O4400" s="193">
        <v>5509</v>
      </c>
      <c r="P4400" s="229">
        <v>378</v>
      </c>
    </row>
    <row r="4401" spans="2:16" x14ac:dyDescent="0.25">
      <c r="B4401">
        <v>15870</v>
      </c>
      <c r="C4401">
        <v>1</v>
      </c>
      <c r="O4401" s="193">
        <v>5510</v>
      </c>
      <c r="P4401" s="229">
        <v>176</v>
      </c>
    </row>
    <row r="4402" spans="2:16" x14ac:dyDescent="0.25">
      <c r="B4402">
        <v>15871</v>
      </c>
      <c r="C4402">
        <v>1</v>
      </c>
      <c r="O4402" s="193">
        <v>5511</v>
      </c>
      <c r="P4402" s="229">
        <v>265</v>
      </c>
    </row>
    <row r="4403" spans="2:16" x14ac:dyDescent="0.25">
      <c r="B4403">
        <v>15872</v>
      </c>
      <c r="C4403">
        <v>2</v>
      </c>
      <c r="O4403" s="193">
        <v>5512</v>
      </c>
      <c r="P4403" s="229">
        <v>137</v>
      </c>
    </row>
    <row r="4404" spans="2:16" x14ac:dyDescent="0.25">
      <c r="B4404">
        <v>15874</v>
      </c>
      <c r="C4404">
        <v>6</v>
      </c>
      <c r="O4404" s="193">
        <v>5513</v>
      </c>
      <c r="P4404" s="229">
        <v>390</v>
      </c>
    </row>
    <row r="4405" spans="2:16" x14ac:dyDescent="0.25">
      <c r="B4405">
        <v>15877</v>
      </c>
      <c r="C4405">
        <v>1</v>
      </c>
      <c r="O4405" s="193">
        <v>5514</v>
      </c>
      <c r="P4405" s="229">
        <v>169</v>
      </c>
    </row>
    <row r="4406" spans="2:16" x14ac:dyDescent="0.25">
      <c r="B4406">
        <v>15878</v>
      </c>
      <c r="C4406">
        <v>3</v>
      </c>
      <c r="O4406" s="193">
        <v>5515</v>
      </c>
      <c r="P4406" s="229">
        <v>255</v>
      </c>
    </row>
    <row r="4407" spans="2:16" x14ac:dyDescent="0.25">
      <c r="B4407">
        <v>15880</v>
      </c>
      <c r="C4407">
        <v>2</v>
      </c>
      <c r="O4407" s="193">
        <v>5516</v>
      </c>
      <c r="P4407" s="229">
        <v>158</v>
      </c>
    </row>
    <row r="4408" spans="2:16" x14ac:dyDescent="0.25">
      <c r="B4408">
        <v>15881</v>
      </c>
      <c r="C4408">
        <v>1</v>
      </c>
      <c r="O4408" s="193">
        <v>5517</v>
      </c>
      <c r="P4408" s="229">
        <v>403</v>
      </c>
    </row>
    <row r="4409" spans="2:16" x14ac:dyDescent="0.25">
      <c r="B4409">
        <v>15882</v>
      </c>
      <c r="C4409">
        <v>1</v>
      </c>
      <c r="O4409" s="193">
        <v>5518</v>
      </c>
      <c r="P4409" s="229">
        <v>156</v>
      </c>
    </row>
    <row r="4410" spans="2:16" x14ac:dyDescent="0.25">
      <c r="B4410">
        <v>15883</v>
      </c>
      <c r="C4410">
        <v>1</v>
      </c>
      <c r="O4410" s="193">
        <v>5519</v>
      </c>
      <c r="P4410" s="229">
        <v>230</v>
      </c>
    </row>
    <row r="4411" spans="2:16" x14ac:dyDescent="0.25">
      <c r="B4411">
        <v>15884</v>
      </c>
      <c r="C4411">
        <v>1</v>
      </c>
      <c r="O4411" s="193">
        <v>5520</v>
      </c>
      <c r="P4411" s="229">
        <v>139</v>
      </c>
    </row>
    <row r="4412" spans="2:16" x14ac:dyDescent="0.25">
      <c r="B4412">
        <v>15885</v>
      </c>
      <c r="C4412">
        <v>1</v>
      </c>
      <c r="O4412" s="193">
        <v>5521</v>
      </c>
      <c r="P4412" s="229">
        <v>410</v>
      </c>
    </row>
    <row r="4413" spans="2:16" x14ac:dyDescent="0.25">
      <c r="B4413">
        <v>15886</v>
      </c>
      <c r="C4413">
        <v>1</v>
      </c>
      <c r="O4413" s="193">
        <v>5522</v>
      </c>
      <c r="P4413" s="229">
        <v>139</v>
      </c>
    </row>
    <row r="4414" spans="2:16" x14ac:dyDescent="0.25">
      <c r="B4414">
        <v>15887</v>
      </c>
      <c r="C4414">
        <v>1</v>
      </c>
      <c r="O4414" s="193">
        <v>5523</v>
      </c>
      <c r="P4414" s="229">
        <v>239</v>
      </c>
    </row>
    <row r="4415" spans="2:16" x14ac:dyDescent="0.25">
      <c r="B4415">
        <v>15888</v>
      </c>
      <c r="C4415">
        <v>1</v>
      </c>
      <c r="O4415" s="193">
        <v>5524</v>
      </c>
      <c r="P4415" s="229">
        <v>145</v>
      </c>
    </row>
    <row r="4416" spans="2:16" x14ac:dyDescent="0.25">
      <c r="B4416">
        <v>15893</v>
      </c>
      <c r="C4416">
        <v>1</v>
      </c>
      <c r="O4416" s="193">
        <v>5525</v>
      </c>
      <c r="P4416" s="229">
        <v>375</v>
      </c>
    </row>
    <row r="4417" spans="2:16" x14ac:dyDescent="0.25">
      <c r="B4417">
        <v>15894</v>
      </c>
      <c r="C4417">
        <v>1</v>
      </c>
      <c r="O4417" s="193">
        <v>5526</v>
      </c>
      <c r="P4417" s="229">
        <v>163</v>
      </c>
    </row>
    <row r="4418" spans="2:16" x14ac:dyDescent="0.25">
      <c r="B4418">
        <v>15901</v>
      </c>
      <c r="C4418">
        <v>1</v>
      </c>
      <c r="O4418" s="193">
        <v>5527</v>
      </c>
      <c r="P4418" s="229">
        <v>248</v>
      </c>
    </row>
    <row r="4419" spans="2:16" x14ac:dyDescent="0.25">
      <c r="B4419">
        <v>15902</v>
      </c>
      <c r="C4419">
        <v>1</v>
      </c>
      <c r="O4419" s="193">
        <v>5528</v>
      </c>
      <c r="P4419" s="229">
        <v>171</v>
      </c>
    </row>
    <row r="4420" spans="2:16" x14ac:dyDescent="0.25">
      <c r="B4420">
        <v>15908</v>
      </c>
      <c r="C4420">
        <v>1</v>
      </c>
      <c r="O4420" s="193">
        <v>5529</v>
      </c>
      <c r="P4420" s="229">
        <v>367</v>
      </c>
    </row>
    <row r="4421" spans="2:16" x14ac:dyDescent="0.25">
      <c r="B4421">
        <v>15915</v>
      </c>
      <c r="C4421">
        <v>1</v>
      </c>
      <c r="O4421" s="193">
        <v>5530</v>
      </c>
      <c r="P4421" s="229">
        <v>163</v>
      </c>
    </row>
    <row r="4422" spans="2:16" x14ac:dyDescent="0.25">
      <c r="B4422">
        <v>15919</v>
      </c>
      <c r="C4422">
        <v>1</v>
      </c>
      <c r="O4422" s="193">
        <v>5531</v>
      </c>
      <c r="P4422" s="229">
        <v>224</v>
      </c>
    </row>
    <row r="4423" spans="2:16" x14ac:dyDescent="0.25">
      <c r="B4423">
        <v>15924</v>
      </c>
      <c r="C4423">
        <v>1</v>
      </c>
      <c r="O4423" s="193">
        <v>5532</v>
      </c>
      <c r="P4423" s="229">
        <v>163</v>
      </c>
    </row>
    <row r="4424" spans="2:16" x14ac:dyDescent="0.25">
      <c r="B4424">
        <v>15930</v>
      </c>
      <c r="C4424">
        <v>1</v>
      </c>
      <c r="O4424" s="193">
        <v>5533</v>
      </c>
      <c r="P4424" s="229">
        <v>386</v>
      </c>
    </row>
    <row r="4425" spans="2:16" x14ac:dyDescent="0.25">
      <c r="B4425">
        <v>15934</v>
      </c>
      <c r="C4425">
        <v>1</v>
      </c>
      <c r="O4425" s="193">
        <v>5534</v>
      </c>
      <c r="P4425" s="229">
        <v>150</v>
      </c>
    </row>
    <row r="4426" spans="2:16" x14ac:dyDescent="0.25">
      <c r="B4426">
        <v>15935</v>
      </c>
      <c r="C4426">
        <v>1</v>
      </c>
      <c r="O4426" s="193">
        <v>5535</v>
      </c>
      <c r="P4426" s="229">
        <v>228</v>
      </c>
    </row>
    <row r="4427" spans="2:16" x14ac:dyDescent="0.25">
      <c r="B4427">
        <v>15948</v>
      </c>
      <c r="C4427">
        <v>1</v>
      </c>
      <c r="O4427" s="193">
        <v>5536</v>
      </c>
      <c r="P4427" s="229">
        <v>155</v>
      </c>
    </row>
    <row r="4428" spans="2:16" x14ac:dyDescent="0.25">
      <c r="B4428">
        <v>15955</v>
      </c>
      <c r="C4428">
        <v>1</v>
      </c>
      <c r="O4428" s="193">
        <v>5537</v>
      </c>
      <c r="P4428" s="229">
        <v>324</v>
      </c>
    </row>
    <row r="4429" spans="2:16" x14ac:dyDescent="0.25">
      <c r="B4429">
        <v>15970</v>
      </c>
      <c r="C4429">
        <v>1</v>
      </c>
      <c r="O4429" s="193">
        <v>5538</v>
      </c>
      <c r="P4429" s="229">
        <v>155</v>
      </c>
    </row>
    <row r="4430" spans="2:16" x14ac:dyDescent="0.25">
      <c r="B4430">
        <v>15978</v>
      </c>
      <c r="C4430">
        <v>1</v>
      </c>
      <c r="O4430" s="193">
        <v>5539</v>
      </c>
      <c r="P4430" s="229">
        <v>228</v>
      </c>
    </row>
    <row r="4431" spans="2:16" x14ac:dyDescent="0.25">
      <c r="B4431">
        <v>16000</v>
      </c>
      <c r="C4431">
        <v>2</v>
      </c>
      <c r="O4431" s="193">
        <v>5540</v>
      </c>
      <c r="P4431" s="229">
        <v>134</v>
      </c>
    </row>
    <row r="4432" spans="2:16" x14ac:dyDescent="0.25">
      <c r="B4432">
        <v>16008</v>
      </c>
      <c r="C4432">
        <v>1</v>
      </c>
      <c r="O4432" s="193">
        <v>5541</v>
      </c>
      <c r="P4432" s="229">
        <v>373</v>
      </c>
    </row>
    <row r="4433" spans="2:16" x14ac:dyDescent="0.25">
      <c r="B4433">
        <v>16010</v>
      </c>
      <c r="C4433">
        <v>13</v>
      </c>
      <c r="O4433" s="193">
        <v>5542</v>
      </c>
      <c r="P4433" s="229">
        <v>136</v>
      </c>
    </row>
    <row r="4434" spans="2:16" x14ac:dyDescent="0.25">
      <c r="B4434">
        <v>16014</v>
      </c>
      <c r="C4434">
        <v>14</v>
      </c>
      <c r="O4434" s="193">
        <v>5543</v>
      </c>
      <c r="P4434" s="229">
        <v>248</v>
      </c>
    </row>
    <row r="4435" spans="2:16" x14ac:dyDescent="0.25">
      <c r="B4435">
        <v>16015</v>
      </c>
      <c r="C4435">
        <v>3</v>
      </c>
      <c r="O4435" s="193">
        <v>5544</v>
      </c>
      <c r="P4435" s="229">
        <v>146</v>
      </c>
    </row>
    <row r="4436" spans="2:16" x14ac:dyDescent="0.25">
      <c r="B4436">
        <v>16016</v>
      </c>
      <c r="C4436">
        <v>1</v>
      </c>
      <c r="O4436" s="193">
        <v>5545</v>
      </c>
      <c r="P4436" s="229">
        <v>331</v>
      </c>
    </row>
    <row r="4437" spans="2:16" x14ac:dyDescent="0.25">
      <c r="B4437">
        <v>16018</v>
      </c>
      <c r="C4437">
        <v>4</v>
      </c>
      <c r="O4437" s="193">
        <v>5546</v>
      </c>
      <c r="P4437" s="229">
        <v>159</v>
      </c>
    </row>
    <row r="4438" spans="2:16" x14ac:dyDescent="0.25">
      <c r="B4438">
        <v>16019</v>
      </c>
      <c r="C4438">
        <v>1</v>
      </c>
      <c r="O4438" s="193">
        <v>5547</v>
      </c>
      <c r="P4438" s="229">
        <v>238</v>
      </c>
    </row>
    <row r="4439" spans="2:16" x14ac:dyDescent="0.25">
      <c r="B4439">
        <v>16020</v>
      </c>
      <c r="C4439">
        <v>2</v>
      </c>
      <c r="O4439" s="193">
        <v>5548</v>
      </c>
      <c r="P4439" s="229">
        <v>157</v>
      </c>
    </row>
    <row r="4440" spans="2:16" x14ac:dyDescent="0.25">
      <c r="B4440">
        <v>16022</v>
      </c>
      <c r="C4440">
        <v>2</v>
      </c>
      <c r="O4440" s="193">
        <v>5549</v>
      </c>
      <c r="P4440" s="229">
        <v>309</v>
      </c>
    </row>
    <row r="4441" spans="2:16" x14ac:dyDescent="0.25">
      <c r="B4441">
        <v>16023</v>
      </c>
      <c r="C4441">
        <v>1</v>
      </c>
      <c r="O4441" s="193">
        <v>5550</v>
      </c>
      <c r="P4441" s="229">
        <v>137</v>
      </c>
    </row>
    <row r="4442" spans="2:16" x14ac:dyDescent="0.25">
      <c r="B4442">
        <v>16024</v>
      </c>
      <c r="C4442">
        <v>4</v>
      </c>
      <c r="O4442" s="193">
        <v>5551</v>
      </c>
      <c r="P4442" s="229">
        <v>229</v>
      </c>
    </row>
    <row r="4443" spans="2:16" x14ac:dyDescent="0.25">
      <c r="B4443">
        <v>16028</v>
      </c>
      <c r="C4443">
        <v>8</v>
      </c>
      <c r="O4443" s="193">
        <v>5552</v>
      </c>
      <c r="P4443" s="229">
        <v>145</v>
      </c>
    </row>
    <row r="4444" spans="2:16" x14ac:dyDescent="0.25">
      <c r="B4444">
        <v>16030</v>
      </c>
      <c r="C4444">
        <v>1</v>
      </c>
      <c r="O4444" s="193">
        <v>5553</v>
      </c>
      <c r="P4444" s="229">
        <v>310</v>
      </c>
    </row>
    <row r="4445" spans="2:16" x14ac:dyDescent="0.25">
      <c r="B4445">
        <v>16032</v>
      </c>
      <c r="C4445">
        <v>2</v>
      </c>
      <c r="O4445" s="193">
        <v>5554</v>
      </c>
      <c r="P4445" s="229">
        <v>157</v>
      </c>
    </row>
    <row r="4446" spans="2:16" x14ac:dyDescent="0.25">
      <c r="B4446">
        <v>16033</v>
      </c>
      <c r="C4446">
        <v>2</v>
      </c>
      <c r="O4446" s="193">
        <v>5555</v>
      </c>
      <c r="P4446" s="229">
        <v>218</v>
      </c>
    </row>
    <row r="4447" spans="2:16" x14ac:dyDescent="0.25">
      <c r="B4447">
        <v>16035</v>
      </c>
      <c r="C4447">
        <v>1</v>
      </c>
      <c r="O4447" s="193">
        <v>5556</v>
      </c>
      <c r="P4447" s="229">
        <v>151</v>
      </c>
    </row>
    <row r="4448" spans="2:16" x14ac:dyDescent="0.25">
      <c r="B4448">
        <v>16037</v>
      </c>
      <c r="C4448">
        <v>1</v>
      </c>
      <c r="O4448" s="193">
        <v>5557</v>
      </c>
      <c r="P4448" s="229">
        <v>322</v>
      </c>
    </row>
    <row r="4449" spans="2:16" x14ac:dyDescent="0.25">
      <c r="B4449">
        <v>16038</v>
      </c>
      <c r="C4449">
        <v>1</v>
      </c>
      <c r="O4449" s="193">
        <v>5558</v>
      </c>
      <c r="P4449" s="229">
        <v>141</v>
      </c>
    </row>
    <row r="4450" spans="2:16" x14ac:dyDescent="0.25">
      <c r="B4450">
        <v>16042</v>
      </c>
      <c r="C4450">
        <v>1</v>
      </c>
      <c r="O4450" s="193">
        <v>5559</v>
      </c>
      <c r="P4450" s="229">
        <v>192</v>
      </c>
    </row>
    <row r="4451" spans="2:16" x14ac:dyDescent="0.25">
      <c r="B4451">
        <v>16043</v>
      </c>
      <c r="C4451">
        <v>2</v>
      </c>
      <c r="O4451" s="193">
        <v>5560</v>
      </c>
      <c r="P4451" s="229">
        <v>153</v>
      </c>
    </row>
    <row r="4452" spans="2:16" x14ac:dyDescent="0.25">
      <c r="B4452">
        <v>16044</v>
      </c>
      <c r="C4452">
        <v>2</v>
      </c>
      <c r="O4452" s="193">
        <v>5561</v>
      </c>
      <c r="P4452" s="229">
        <v>331</v>
      </c>
    </row>
    <row r="4453" spans="2:16" x14ac:dyDescent="0.25">
      <c r="B4453">
        <v>16046</v>
      </c>
      <c r="C4453">
        <v>1</v>
      </c>
      <c r="O4453" s="193">
        <v>5562</v>
      </c>
      <c r="P4453" s="229">
        <v>146</v>
      </c>
    </row>
    <row r="4454" spans="2:16" x14ac:dyDescent="0.25">
      <c r="B4454">
        <v>16048</v>
      </c>
      <c r="C4454">
        <v>1</v>
      </c>
      <c r="O4454" s="193">
        <v>5563</v>
      </c>
      <c r="P4454" s="229">
        <v>202</v>
      </c>
    </row>
    <row r="4455" spans="2:16" x14ac:dyDescent="0.25">
      <c r="B4455">
        <v>16049</v>
      </c>
      <c r="C4455">
        <v>2</v>
      </c>
      <c r="O4455" s="193">
        <v>5564</v>
      </c>
      <c r="P4455" s="229">
        <v>127</v>
      </c>
    </row>
    <row r="4456" spans="2:16" x14ac:dyDescent="0.25">
      <c r="B4456">
        <v>16050</v>
      </c>
      <c r="C4456">
        <v>2</v>
      </c>
      <c r="O4456" s="193">
        <v>5565</v>
      </c>
      <c r="P4456" s="229">
        <v>300</v>
      </c>
    </row>
    <row r="4457" spans="2:16" x14ac:dyDescent="0.25">
      <c r="B4457">
        <v>16054</v>
      </c>
      <c r="C4457">
        <v>4</v>
      </c>
      <c r="O4457" s="193">
        <v>5566</v>
      </c>
      <c r="P4457" s="229">
        <v>126</v>
      </c>
    </row>
    <row r="4458" spans="2:16" x14ac:dyDescent="0.25">
      <c r="B4458">
        <v>16057</v>
      </c>
      <c r="C4458">
        <v>1</v>
      </c>
      <c r="O4458" s="193">
        <v>5567</v>
      </c>
      <c r="P4458" s="229">
        <v>177</v>
      </c>
    </row>
    <row r="4459" spans="2:16" x14ac:dyDescent="0.25">
      <c r="B4459">
        <v>16058</v>
      </c>
      <c r="C4459">
        <v>1</v>
      </c>
      <c r="O4459" s="193">
        <v>5568</v>
      </c>
      <c r="P4459" s="229">
        <v>135</v>
      </c>
    </row>
    <row r="4460" spans="2:16" x14ac:dyDescent="0.25">
      <c r="B4460">
        <v>16059</v>
      </c>
      <c r="C4460">
        <v>1</v>
      </c>
      <c r="O4460" s="193">
        <v>5569</v>
      </c>
      <c r="P4460" s="229">
        <v>310</v>
      </c>
    </row>
    <row r="4461" spans="2:16" x14ac:dyDescent="0.25">
      <c r="B4461">
        <v>16060</v>
      </c>
      <c r="C4461">
        <v>1</v>
      </c>
      <c r="O4461" s="193">
        <v>5570</v>
      </c>
      <c r="P4461" s="229">
        <v>160</v>
      </c>
    </row>
    <row r="4462" spans="2:16" x14ac:dyDescent="0.25">
      <c r="B4462">
        <v>16076</v>
      </c>
      <c r="C4462">
        <v>1</v>
      </c>
      <c r="O4462" s="193">
        <v>5571</v>
      </c>
      <c r="P4462" s="229">
        <v>201</v>
      </c>
    </row>
    <row r="4463" spans="2:16" x14ac:dyDescent="0.25">
      <c r="B4463">
        <v>16079</v>
      </c>
      <c r="C4463">
        <v>1</v>
      </c>
      <c r="O4463" s="193">
        <v>5572</v>
      </c>
      <c r="P4463" s="229">
        <v>146</v>
      </c>
    </row>
    <row r="4464" spans="2:16" x14ac:dyDescent="0.25">
      <c r="B4464">
        <v>16087</v>
      </c>
      <c r="C4464">
        <v>1</v>
      </c>
      <c r="O4464" s="193">
        <v>5573</v>
      </c>
      <c r="P4464" s="229">
        <v>345</v>
      </c>
    </row>
    <row r="4465" spans="2:16" x14ac:dyDescent="0.25">
      <c r="B4465">
        <v>16099</v>
      </c>
      <c r="C4465">
        <v>1</v>
      </c>
      <c r="O4465" s="193">
        <v>5574</v>
      </c>
      <c r="P4465" s="229">
        <v>142</v>
      </c>
    </row>
    <row r="4466" spans="2:16" x14ac:dyDescent="0.25">
      <c r="B4466">
        <v>16110</v>
      </c>
      <c r="C4466">
        <v>1</v>
      </c>
      <c r="O4466" s="193">
        <v>5575</v>
      </c>
      <c r="P4466" s="229">
        <v>213</v>
      </c>
    </row>
    <row r="4467" spans="2:16" x14ac:dyDescent="0.25">
      <c r="B4467">
        <v>16264</v>
      </c>
      <c r="C4467">
        <v>1</v>
      </c>
      <c r="O4467" s="193">
        <v>5576</v>
      </c>
      <c r="P4467" s="229">
        <v>138</v>
      </c>
    </row>
    <row r="4468" spans="2:16" x14ac:dyDescent="0.25">
      <c r="B4468">
        <v>16270</v>
      </c>
      <c r="C4468">
        <v>1</v>
      </c>
      <c r="O4468" s="193">
        <v>5577</v>
      </c>
      <c r="P4468" s="229">
        <v>297</v>
      </c>
    </row>
    <row r="4469" spans="2:16" x14ac:dyDescent="0.25">
      <c r="B4469">
        <v>16366</v>
      </c>
      <c r="C4469">
        <v>1</v>
      </c>
      <c r="O4469" s="193">
        <v>5578</v>
      </c>
      <c r="P4469" s="229">
        <v>158</v>
      </c>
    </row>
    <row r="4470" spans="2:16" x14ac:dyDescent="0.25">
      <c r="B4470">
        <v>16504</v>
      </c>
      <c r="C4470">
        <v>1</v>
      </c>
      <c r="O4470" s="193">
        <v>5579</v>
      </c>
      <c r="P4470" s="229">
        <v>171</v>
      </c>
    </row>
    <row r="4471" spans="2:16" x14ac:dyDescent="0.25">
      <c r="B4471">
        <v>16510</v>
      </c>
      <c r="C4471">
        <v>1</v>
      </c>
      <c r="O4471" s="193">
        <v>5580</v>
      </c>
      <c r="P4471" s="229">
        <v>118</v>
      </c>
    </row>
    <row r="4472" spans="2:16" x14ac:dyDescent="0.25">
      <c r="B4472">
        <v>16514</v>
      </c>
      <c r="C4472">
        <v>3</v>
      </c>
      <c r="O4472" s="193">
        <v>5581</v>
      </c>
      <c r="P4472" s="229">
        <v>307</v>
      </c>
    </row>
    <row r="4473" spans="2:16" x14ac:dyDescent="0.25">
      <c r="B4473">
        <v>16515</v>
      </c>
      <c r="C4473">
        <v>3</v>
      </c>
      <c r="O4473" s="193">
        <v>5582</v>
      </c>
      <c r="P4473" s="229">
        <v>139</v>
      </c>
    </row>
    <row r="4474" spans="2:16" x14ac:dyDescent="0.25">
      <c r="B4474">
        <v>16516</v>
      </c>
      <c r="C4474">
        <v>1</v>
      </c>
      <c r="O4474" s="193">
        <v>5583</v>
      </c>
      <c r="P4474" s="229">
        <v>189</v>
      </c>
    </row>
    <row r="4475" spans="2:16" x14ac:dyDescent="0.25">
      <c r="B4475">
        <v>16518</v>
      </c>
      <c r="C4475">
        <v>1</v>
      </c>
      <c r="O4475" s="193">
        <v>5584</v>
      </c>
      <c r="P4475" s="229">
        <v>123</v>
      </c>
    </row>
    <row r="4476" spans="2:16" x14ac:dyDescent="0.25">
      <c r="B4476">
        <v>16520</v>
      </c>
      <c r="C4476">
        <v>2</v>
      </c>
      <c r="O4476" s="193">
        <v>5585</v>
      </c>
      <c r="P4476" s="229">
        <v>296</v>
      </c>
    </row>
    <row r="4477" spans="2:16" x14ac:dyDescent="0.25">
      <c r="B4477">
        <v>16522</v>
      </c>
      <c r="C4477">
        <v>1</v>
      </c>
      <c r="O4477" s="193">
        <v>5586</v>
      </c>
      <c r="P4477" s="229">
        <v>154</v>
      </c>
    </row>
    <row r="4478" spans="2:16" x14ac:dyDescent="0.25">
      <c r="B4478">
        <v>16523</v>
      </c>
      <c r="C4478">
        <v>1</v>
      </c>
      <c r="O4478" s="193">
        <v>5587</v>
      </c>
      <c r="P4478" s="229">
        <v>199</v>
      </c>
    </row>
    <row r="4479" spans="2:16" x14ac:dyDescent="0.25">
      <c r="B4479">
        <v>16525</v>
      </c>
      <c r="C4479">
        <v>1</v>
      </c>
      <c r="O4479" s="193">
        <v>5588</v>
      </c>
      <c r="P4479" s="229">
        <v>156</v>
      </c>
    </row>
    <row r="4480" spans="2:16" x14ac:dyDescent="0.25">
      <c r="B4480">
        <v>16528</v>
      </c>
      <c r="C4480">
        <v>2</v>
      </c>
      <c r="O4480" s="193">
        <v>5589</v>
      </c>
      <c r="P4480" s="229">
        <v>296</v>
      </c>
    </row>
    <row r="4481" spans="2:16" x14ac:dyDescent="0.25">
      <c r="B4481">
        <v>16530</v>
      </c>
      <c r="C4481">
        <v>1</v>
      </c>
      <c r="O4481" s="193">
        <v>5590</v>
      </c>
      <c r="P4481" s="229">
        <v>118</v>
      </c>
    </row>
    <row r="4482" spans="2:16" x14ac:dyDescent="0.25">
      <c r="B4482">
        <v>16533</v>
      </c>
      <c r="C4482">
        <v>1</v>
      </c>
      <c r="O4482" s="193">
        <v>5591</v>
      </c>
      <c r="P4482" s="229">
        <v>210</v>
      </c>
    </row>
    <row r="4483" spans="2:16" x14ac:dyDescent="0.25">
      <c r="B4483">
        <v>16534</v>
      </c>
      <c r="C4483">
        <v>1</v>
      </c>
      <c r="O4483" s="193">
        <v>5592</v>
      </c>
      <c r="P4483" s="229">
        <v>120</v>
      </c>
    </row>
    <row r="4484" spans="2:16" x14ac:dyDescent="0.25">
      <c r="B4484">
        <v>16536</v>
      </c>
      <c r="C4484">
        <v>1</v>
      </c>
      <c r="O4484" s="193">
        <v>5593</v>
      </c>
      <c r="P4484" s="229">
        <v>274</v>
      </c>
    </row>
    <row r="4485" spans="2:16" x14ac:dyDescent="0.25">
      <c r="B4485">
        <v>16539</v>
      </c>
      <c r="C4485">
        <v>1</v>
      </c>
      <c r="O4485" s="193">
        <v>5594</v>
      </c>
      <c r="P4485" s="229">
        <v>128</v>
      </c>
    </row>
    <row r="4486" spans="2:16" x14ac:dyDescent="0.25">
      <c r="B4486">
        <v>16544</v>
      </c>
      <c r="C4486">
        <v>1</v>
      </c>
      <c r="O4486" s="193">
        <v>5595</v>
      </c>
      <c r="P4486" s="229">
        <v>170</v>
      </c>
    </row>
    <row r="4487" spans="2:16" x14ac:dyDescent="0.25">
      <c r="B4487">
        <v>16546</v>
      </c>
      <c r="C4487">
        <v>1</v>
      </c>
      <c r="O4487" s="193">
        <v>5596</v>
      </c>
      <c r="P4487" s="229">
        <v>140</v>
      </c>
    </row>
    <row r="4488" spans="2:16" x14ac:dyDescent="0.25">
      <c r="B4488">
        <v>16548</v>
      </c>
      <c r="C4488">
        <v>1</v>
      </c>
      <c r="O4488" s="193">
        <v>5597</v>
      </c>
      <c r="P4488" s="229">
        <v>302</v>
      </c>
    </row>
    <row r="4489" spans="2:16" x14ac:dyDescent="0.25">
      <c r="B4489">
        <v>16552</v>
      </c>
      <c r="C4489">
        <v>1</v>
      </c>
      <c r="O4489" s="193">
        <v>5598</v>
      </c>
      <c r="P4489" s="229">
        <v>143</v>
      </c>
    </row>
    <row r="4490" spans="2:16" x14ac:dyDescent="0.25">
      <c r="B4490">
        <v>16553</v>
      </c>
      <c r="C4490">
        <v>1</v>
      </c>
      <c r="O4490" s="193">
        <v>5599</v>
      </c>
      <c r="P4490" s="229">
        <v>177</v>
      </c>
    </row>
    <row r="4491" spans="2:16" x14ac:dyDescent="0.25">
      <c r="B4491">
        <v>16564</v>
      </c>
      <c r="C4491">
        <v>1</v>
      </c>
      <c r="O4491" s="193">
        <v>5600</v>
      </c>
      <c r="P4491" s="229">
        <v>108</v>
      </c>
    </row>
    <row r="4492" spans="2:16" x14ac:dyDescent="0.25">
      <c r="B4492">
        <v>16579</v>
      </c>
      <c r="C4492">
        <v>1</v>
      </c>
      <c r="O4492" s="193">
        <v>5601</v>
      </c>
      <c r="P4492" s="229">
        <v>331</v>
      </c>
    </row>
    <row r="4493" spans="2:16" x14ac:dyDescent="0.25">
      <c r="B4493">
        <v>16786</v>
      </c>
      <c r="C4493">
        <v>1</v>
      </c>
      <c r="O4493" s="193">
        <v>5602</v>
      </c>
      <c r="P4493" s="229">
        <v>129</v>
      </c>
    </row>
    <row r="4494" spans="2:16" x14ac:dyDescent="0.25">
      <c r="B4494">
        <v>20000</v>
      </c>
      <c r="C4494">
        <v>137</v>
      </c>
      <c r="O4494" s="193">
        <v>5603</v>
      </c>
      <c r="P4494" s="229">
        <v>189</v>
      </c>
    </row>
    <row r="4495" spans="2:16" x14ac:dyDescent="0.25">
      <c r="B4495">
        <v>20002</v>
      </c>
      <c r="C4495">
        <v>10</v>
      </c>
      <c r="O4495" s="193">
        <v>5604</v>
      </c>
      <c r="P4495" s="229">
        <v>100</v>
      </c>
    </row>
    <row r="4496" spans="2:16" x14ac:dyDescent="0.25">
      <c r="B4496">
        <v>20004</v>
      </c>
      <c r="C4496">
        <v>163</v>
      </c>
      <c r="O4496" s="193">
        <v>5605</v>
      </c>
      <c r="P4496" s="229">
        <v>252</v>
      </c>
    </row>
    <row r="4497" spans="2:16" x14ac:dyDescent="0.25">
      <c r="B4497">
        <v>20005</v>
      </c>
      <c r="C4497">
        <v>13</v>
      </c>
      <c r="O4497" s="193">
        <v>5606</v>
      </c>
      <c r="P4497" s="229">
        <v>131</v>
      </c>
    </row>
    <row r="4498" spans="2:16" x14ac:dyDescent="0.25">
      <c r="B4498">
        <v>20006</v>
      </c>
      <c r="C4498">
        <v>9</v>
      </c>
      <c r="O4498" s="193">
        <v>5607</v>
      </c>
      <c r="P4498" s="229">
        <v>187</v>
      </c>
    </row>
    <row r="4499" spans="2:16" x14ac:dyDescent="0.25">
      <c r="B4499">
        <v>20008</v>
      </c>
      <c r="C4499">
        <v>74</v>
      </c>
      <c r="O4499" s="193">
        <v>5608</v>
      </c>
      <c r="P4499" s="229">
        <v>121</v>
      </c>
    </row>
    <row r="4500" spans="2:16" x14ac:dyDescent="0.25">
      <c r="B4500">
        <v>20009</v>
      </c>
      <c r="C4500">
        <v>13</v>
      </c>
      <c r="O4500" s="193">
        <v>5609</v>
      </c>
      <c r="P4500" s="229">
        <v>255</v>
      </c>
    </row>
    <row r="4501" spans="2:16" x14ac:dyDescent="0.25">
      <c r="B4501">
        <v>20010</v>
      </c>
      <c r="C4501">
        <v>5758</v>
      </c>
      <c r="O4501" s="193">
        <v>5610</v>
      </c>
      <c r="P4501" s="229">
        <v>112</v>
      </c>
    </row>
    <row r="4502" spans="2:16" x14ac:dyDescent="0.25">
      <c r="B4502">
        <v>20012</v>
      </c>
      <c r="C4502">
        <v>298</v>
      </c>
      <c r="O4502" s="193">
        <v>5611</v>
      </c>
      <c r="P4502" s="229">
        <v>177</v>
      </c>
    </row>
    <row r="4503" spans="2:16" x14ac:dyDescent="0.25">
      <c r="B4503">
        <v>20013</v>
      </c>
      <c r="C4503">
        <v>11</v>
      </c>
      <c r="O4503" s="193">
        <v>5612</v>
      </c>
      <c r="P4503" s="229">
        <v>120</v>
      </c>
    </row>
    <row r="4504" spans="2:16" x14ac:dyDescent="0.25">
      <c r="B4504">
        <v>20014</v>
      </c>
      <c r="C4504">
        <v>5795</v>
      </c>
      <c r="O4504" s="193">
        <v>5613</v>
      </c>
      <c r="P4504" s="229">
        <v>228</v>
      </c>
    </row>
    <row r="4505" spans="2:16" x14ac:dyDescent="0.25">
      <c r="B4505">
        <v>20015</v>
      </c>
      <c r="C4505">
        <v>608</v>
      </c>
      <c r="O4505" s="193">
        <v>5614</v>
      </c>
      <c r="P4505" s="229">
        <v>118</v>
      </c>
    </row>
    <row r="4506" spans="2:16" x14ac:dyDescent="0.25">
      <c r="B4506">
        <v>20016</v>
      </c>
      <c r="C4506">
        <v>282</v>
      </c>
      <c r="O4506" s="193">
        <v>5615</v>
      </c>
      <c r="P4506" s="229">
        <v>181</v>
      </c>
    </row>
    <row r="4507" spans="2:16" x14ac:dyDescent="0.25">
      <c r="B4507">
        <v>20017</v>
      </c>
      <c r="C4507">
        <v>92</v>
      </c>
      <c r="O4507" s="193">
        <v>5616</v>
      </c>
      <c r="P4507" s="229">
        <v>108</v>
      </c>
    </row>
    <row r="4508" spans="2:16" x14ac:dyDescent="0.25">
      <c r="B4508">
        <v>20018</v>
      </c>
      <c r="C4508">
        <v>2819</v>
      </c>
      <c r="O4508" s="193">
        <v>5617</v>
      </c>
      <c r="P4508" s="229">
        <v>273</v>
      </c>
    </row>
    <row r="4509" spans="2:16" x14ac:dyDescent="0.25">
      <c r="B4509">
        <v>20019</v>
      </c>
      <c r="C4509">
        <v>573</v>
      </c>
      <c r="O4509" s="193">
        <v>5618</v>
      </c>
      <c r="P4509" s="229">
        <v>118</v>
      </c>
    </row>
    <row r="4510" spans="2:16" x14ac:dyDescent="0.25">
      <c r="B4510">
        <v>20020</v>
      </c>
      <c r="C4510">
        <v>534</v>
      </c>
      <c r="O4510" s="193">
        <v>5619</v>
      </c>
      <c r="P4510" s="229">
        <v>165</v>
      </c>
    </row>
    <row r="4511" spans="2:16" x14ac:dyDescent="0.25">
      <c r="B4511">
        <v>20021</v>
      </c>
      <c r="C4511">
        <v>80</v>
      </c>
      <c r="O4511" s="193">
        <v>5620</v>
      </c>
      <c r="P4511" s="229">
        <v>111</v>
      </c>
    </row>
    <row r="4512" spans="2:16" x14ac:dyDescent="0.25">
      <c r="B4512">
        <v>20022</v>
      </c>
      <c r="C4512">
        <v>881</v>
      </c>
      <c r="O4512" s="193">
        <v>5621</v>
      </c>
      <c r="P4512" s="229">
        <v>247</v>
      </c>
    </row>
    <row r="4513" spans="2:16" x14ac:dyDescent="0.25">
      <c r="B4513">
        <v>20023</v>
      </c>
      <c r="C4513">
        <v>289</v>
      </c>
      <c r="O4513" s="193">
        <v>5622</v>
      </c>
      <c r="P4513" s="229">
        <v>123</v>
      </c>
    </row>
    <row r="4514" spans="2:16" x14ac:dyDescent="0.25">
      <c r="B4514">
        <v>20024</v>
      </c>
      <c r="C4514">
        <v>656</v>
      </c>
      <c r="O4514" s="193">
        <v>5623</v>
      </c>
      <c r="P4514" s="229">
        <v>172</v>
      </c>
    </row>
    <row r="4515" spans="2:16" x14ac:dyDescent="0.25">
      <c r="B4515">
        <v>20025</v>
      </c>
      <c r="C4515">
        <v>103</v>
      </c>
      <c r="O4515" s="193">
        <v>5624</v>
      </c>
      <c r="P4515" s="229">
        <v>111</v>
      </c>
    </row>
    <row r="4516" spans="2:16" x14ac:dyDescent="0.25">
      <c r="B4516">
        <v>20026</v>
      </c>
      <c r="C4516">
        <v>225</v>
      </c>
      <c r="O4516" s="193">
        <v>5625</v>
      </c>
      <c r="P4516" s="229">
        <v>267</v>
      </c>
    </row>
    <row r="4517" spans="2:16" x14ac:dyDescent="0.25">
      <c r="B4517">
        <v>20027</v>
      </c>
      <c r="C4517">
        <v>98</v>
      </c>
      <c r="O4517" s="193">
        <v>5626</v>
      </c>
      <c r="P4517" s="229">
        <v>124</v>
      </c>
    </row>
    <row r="4518" spans="2:16" x14ac:dyDescent="0.25">
      <c r="B4518">
        <v>20028</v>
      </c>
      <c r="C4518">
        <v>559</v>
      </c>
      <c r="O4518" s="193">
        <v>5627</v>
      </c>
      <c r="P4518" s="229">
        <v>180</v>
      </c>
    </row>
    <row r="4519" spans="2:16" x14ac:dyDescent="0.25">
      <c r="B4519">
        <v>20029</v>
      </c>
      <c r="C4519">
        <v>138</v>
      </c>
      <c r="O4519" s="193">
        <v>5628</v>
      </c>
      <c r="P4519" s="229">
        <v>104</v>
      </c>
    </row>
    <row r="4520" spans="2:16" x14ac:dyDescent="0.25">
      <c r="B4520">
        <v>20030</v>
      </c>
      <c r="C4520">
        <v>559</v>
      </c>
      <c r="O4520" s="193">
        <v>5629</v>
      </c>
      <c r="P4520" s="229">
        <v>255</v>
      </c>
    </row>
    <row r="4521" spans="2:16" x14ac:dyDescent="0.25">
      <c r="B4521">
        <v>20031</v>
      </c>
      <c r="C4521">
        <v>26</v>
      </c>
      <c r="O4521" s="193">
        <v>5630</v>
      </c>
      <c r="P4521" s="229">
        <v>132</v>
      </c>
    </row>
    <row r="4522" spans="2:16" x14ac:dyDescent="0.25">
      <c r="B4522">
        <v>20032</v>
      </c>
      <c r="C4522">
        <v>367</v>
      </c>
      <c r="O4522" s="193">
        <v>5631</v>
      </c>
      <c r="P4522" s="229">
        <v>169</v>
      </c>
    </row>
    <row r="4523" spans="2:16" x14ac:dyDescent="0.25">
      <c r="B4523">
        <v>20033</v>
      </c>
      <c r="C4523">
        <v>124</v>
      </c>
      <c r="O4523" s="193">
        <v>5632</v>
      </c>
      <c r="P4523" s="229">
        <v>110</v>
      </c>
    </row>
    <row r="4524" spans="2:16" x14ac:dyDescent="0.25">
      <c r="B4524">
        <v>20034</v>
      </c>
      <c r="C4524">
        <v>543</v>
      </c>
      <c r="O4524" s="193">
        <v>5633</v>
      </c>
      <c r="P4524" s="229">
        <v>240</v>
      </c>
    </row>
    <row r="4525" spans="2:16" x14ac:dyDescent="0.25">
      <c r="B4525">
        <v>20035</v>
      </c>
      <c r="C4525">
        <v>131</v>
      </c>
      <c r="O4525" s="193">
        <v>5634</v>
      </c>
      <c r="P4525" s="229">
        <v>99</v>
      </c>
    </row>
    <row r="4526" spans="2:16" x14ac:dyDescent="0.25">
      <c r="B4526">
        <v>20036</v>
      </c>
      <c r="C4526">
        <v>202</v>
      </c>
      <c r="O4526" s="193">
        <v>5635</v>
      </c>
      <c r="P4526" s="229">
        <v>161</v>
      </c>
    </row>
    <row r="4527" spans="2:16" x14ac:dyDescent="0.25">
      <c r="B4527">
        <v>20037</v>
      </c>
      <c r="C4527">
        <v>76</v>
      </c>
      <c r="O4527" s="193">
        <v>5636</v>
      </c>
      <c r="P4527" s="229">
        <v>139</v>
      </c>
    </row>
    <row r="4528" spans="2:16" x14ac:dyDescent="0.25">
      <c r="B4528">
        <v>20038</v>
      </c>
      <c r="C4528">
        <v>265</v>
      </c>
      <c r="O4528" s="193">
        <v>5637</v>
      </c>
      <c r="P4528" s="229">
        <v>232</v>
      </c>
    </row>
    <row r="4529" spans="2:16" x14ac:dyDescent="0.25">
      <c r="B4529">
        <v>20039</v>
      </c>
      <c r="C4529">
        <v>124</v>
      </c>
      <c r="O4529" s="193">
        <v>5638</v>
      </c>
      <c r="P4529" s="229">
        <v>124</v>
      </c>
    </row>
    <row r="4530" spans="2:16" x14ac:dyDescent="0.25">
      <c r="B4530">
        <v>20040</v>
      </c>
      <c r="C4530">
        <v>226</v>
      </c>
      <c r="O4530" s="193">
        <v>5639</v>
      </c>
      <c r="P4530" s="229">
        <v>151</v>
      </c>
    </row>
    <row r="4531" spans="2:16" x14ac:dyDescent="0.25">
      <c r="B4531">
        <v>20041</v>
      </c>
      <c r="C4531">
        <v>34</v>
      </c>
      <c r="O4531" s="193">
        <v>5640</v>
      </c>
      <c r="P4531" s="229">
        <v>99</v>
      </c>
    </row>
    <row r="4532" spans="2:16" x14ac:dyDescent="0.25">
      <c r="B4532">
        <v>20042</v>
      </c>
      <c r="C4532">
        <v>121</v>
      </c>
      <c r="O4532" s="193">
        <v>5641</v>
      </c>
      <c r="P4532" s="229">
        <v>228</v>
      </c>
    </row>
    <row r="4533" spans="2:16" x14ac:dyDescent="0.25">
      <c r="B4533">
        <v>20043</v>
      </c>
      <c r="C4533">
        <v>78</v>
      </c>
      <c r="O4533" s="193">
        <v>5642</v>
      </c>
      <c r="P4533" s="229">
        <v>124</v>
      </c>
    </row>
    <row r="4534" spans="2:16" x14ac:dyDescent="0.25">
      <c r="B4534">
        <v>20044</v>
      </c>
      <c r="C4534">
        <v>238</v>
      </c>
      <c r="O4534" s="193">
        <v>5643</v>
      </c>
      <c r="P4534" s="229">
        <v>144</v>
      </c>
    </row>
    <row r="4535" spans="2:16" x14ac:dyDescent="0.25">
      <c r="B4535">
        <v>20045</v>
      </c>
      <c r="C4535">
        <v>65</v>
      </c>
      <c r="O4535" s="193">
        <v>5644</v>
      </c>
      <c r="P4535" s="229">
        <v>98</v>
      </c>
    </row>
    <row r="4536" spans="2:16" x14ac:dyDescent="0.25">
      <c r="B4536">
        <v>20046</v>
      </c>
      <c r="C4536">
        <v>63</v>
      </c>
      <c r="O4536" s="193">
        <v>5645</v>
      </c>
      <c r="P4536" s="229">
        <v>225</v>
      </c>
    </row>
    <row r="4537" spans="2:16" x14ac:dyDescent="0.25">
      <c r="B4537">
        <v>20047</v>
      </c>
      <c r="C4537">
        <v>41</v>
      </c>
      <c r="O4537" s="193">
        <v>5646</v>
      </c>
      <c r="P4537" s="229">
        <v>125</v>
      </c>
    </row>
    <row r="4538" spans="2:16" x14ac:dyDescent="0.25">
      <c r="B4538">
        <v>20048</v>
      </c>
      <c r="C4538">
        <v>168</v>
      </c>
      <c r="O4538" s="193">
        <v>5647</v>
      </c>
      <c r="P4538" s="229">
        <v>165</v>
      </c>
    </row>
    <row r="4539" spans="2:16" x14ac:dyDescent="0.25">
      <c r="B4539">
        <v>20049</v>
      </c>
      <c r="C4539">
        <v>41</v>
      </c>
      <c r="O4539" s="193">
        <v>5648</v>
      </c>
      <c r="P4539" s="229">
        <v>94</v>
      </c>
    </row>
    <row r="4540" spans="2:16" x14ac:dyDescent="0.25">
      <c r="B4540">
        <v>20050</v>
      </c>
      <c r="C4540">
        <v>111</v>
      </c>
      <c r="O4540" s="193">
        <v>5649</v>
      </c>
      <c r="P4540" s="229">
        <v>213</v>
      </c>
    </row>
    <row r="4541" spans="2:16" x14ac:dyDescent="0.25">
      <c r="B4541">
        <v>20051</v>
      </c>
      <c r="C4541">
        <v>24</v>
      </c>
      <c r="O4541" s="193">
        <v>5650</v>
      </c>
      <c r="P4541" s="229">
        <v>116</v>
      </c>
    </row>
    <row r="4542" spans="2:16" x14ac:dyDescent="0.25">
      <c r="B4542">
        <v>20052</v>
      </c>
      <c r="C4542">
        <v>93</v>
      </c>
      <c r="O4542" s="193">
        <v>5651</v>
      </c>
      <c r="P4542" s="229">
        <v>121</v>
      </c>
    </row>
    <row r="4543" spans="2:16" x14ac:dyDescent="0.25">
      <c r="B4543">
        <v>20053</v>
      </c>
      <c r="C4543">
        <v>33</v>
      </c>
      <c r="O4543" s="193">
        <v>5652</v>
      </c>
      <c r="P4543" s="229">
        <v>104</v>
      </c>
    </row>
    <row r="4544" spans="2:16" x14ac:dyDescent="0.25">
      <c r="B4544">
        <v>20054</v>
      </c>
      <c r="C4544">
        <v>103</v>
      </c>
      <c r="O4544" s="193">
        <v>5653</v>
      </c>
      <c r="P4544" s="229">
        <v>229</v>
      </c>
    </row>
    <row r="4545" spans="2:16" x14ac:dyDescent="0.25">
      <c r="B4545">
        <v>20055</v>
      </c>
      <c r="C4545">
        <v>32</v>
      </c>
      <c r="O4545" s="193">
        <v>5654</v>
      </c>
      <c r="P4545" s="229">
        <v>95</v>
      </c>
    </row>
    <row r="4546" spans="2:16" x14ac:dyDescent="0.25">
      <c r="B4546">
        <v>20056</v>
      </c>
      <c r="C4546">
        <v>36</v>
      </c>
      <c r="O4546" s="193">
        <v>5655</v>
      </c>
      <c r="P4546" s="229">
        <v>150</v>
      </c>
    </row>
    <row r="4547" spans="2:16" x14ac:dyDescent="0.25">
      <c r="B4547">
        <v>20057</v>
      </c>
      <c r="C4547">
        <v>22</v>
      </c>
      <c r="O4547" s="193">
        <v>5656</v>
      </c>
      <c r="P4547" s="229">
        <v>103</v>
      </c>
    </row>
    <row r="4548" spans="2:16" x14ac:dyDescent="0.25">
      <c r="B4548">
        <v>20058</v>
      </c>
      <c r="C4548">
        <v>71</v>
      </c>
      <c r="O4548" s="193">
        <v>5657</v>
      </c>
      <c r="P4548" s="229">
        <v>223</v>
      </c>
    </row>
    <row r="4549" spans="2:16" x14ac:dyDescent="0.25">
      <c r="B4549">
        <v>20059</v>
      </c>
      <c r="C4549">
        <v>30</v>
      </c>
      <c r="O4549" s="193">
        <v>5658</v>
      </c>
      <c r="P4549" s="229">
        <v>103</v>
      </c>
    </row>
    <row r="4550" spans="2:16" x14ac:dyDescent="0.25">
      <c r="B4550">
        <v>20060</v>
      </c>
      <c r="C4550">
        <v>123</v>
      </c>
      <c r="O4550" s="193">
        <v>5659</v>
      </c>
      <c r="P4550" s="229">
        <v>166</v>
      </c>
    </row>
    <row r="4551" spans="2:16" x14ac:dyDescent="0.25">
      <c r="B4551">
        <v>20061</v>
      </c>
      <c r="C4551">
        <v>21</v>
      </c>
      <c r="O4551" s="193">
        <v>5660</v>
      </c>
      <c r="P4551" s="229">
        <v>105</v>
      </c>
    </row>
    <row r="4552" spans="2:16" x14ac:dyDescent="0.25">
      <c r="B4552">
        <v>20062</v>
      </c>
      <c r="C4552">
        <v>49</v>
      </c>
      <c r="O4552" s="193">
        <v>5661</v>
      </c>
      <c r="P4552" s="229">
        <v>244</v>
      </c>
    </row>
    <row r="4553" spans="2:16" x14ac:dyDescent="0.25">
      <c r="B4553">
        <v>20063</v>
      </c>
      <c r="C4553">
        <v>14</v>
      </c>
      <c r="O4553" s="193">
        <v>5662</v>
      </c>
      <c r="P4553" s="229">
        <v>95</v>
      </c>
    </row>
    <row r="4554" spans="2:16" x14ac:dyDescent="0.25">
      <c r="B4554">
        <v>20064</v>
      </c>
      <c r="C4554">
        <v>92</v>
      </c>
      <c r="O4554" s="193">
        <v>5663</v>
      </c>
      <c r="P4554" s="229">
        <v>126</v>
      </c>
    </row>
    <row r="4555" spans="2:16" x14ac:dyDescent="0.25">
      <c r="B4555">
        <v>20065</v>
      </c>
      <c r="C4555">
        <v>19</v>
      </c>
      <c r="O4555" s="193">
        <v>5664</v>
      </c>
      <c r="P4555" s="229">
        <v>84</v>
      </c>
    </row>
    <row r="4556" spans="2:16" x14ac:dyDescent="0.25">
      <c r="B4556">
        <v>20066</v>
      </c>
      <c r="C4556">
        <v>20</v>
      </c>
      <c r="O4556" s="193">
        <v>5665</v>
      </c>
      <c r="P4556" s="229">
        <v>213</v>
      </c>
    </row>
    <row r="4557" spans="2:16" x14ac:dyDescent="0.25">
      <c r="B4557">
        <v>20067</v>
      </c>
      <c r="C4557">
        <v>8</v>
      </c>
      <c r="O4557" s="193">
        <v>5666</v>
      </c>
      <c r="P4557" s="229">
        <v>110</v>
      </c>
    </row>
    <row r="4558" spans="2:16" x14ac:dyDescent="0.25">
      <c r="B4558">
        <v>20068</v>
      </c>
      <c r="C4558">
        <v>51</v>
      </c>
      <c r="O4558" s="193">
        <v>5667</v>
      </c>
      <c r="P4558" s="229">
        <v>116</v>
      </c>
    </row>
    <row r="4559" spans="2:16" x14ac:dyDescent="0.25">
      <c r="B4559">
        <v>20069</v>
      </c>
      <c r="C4559">
        <v>18</v>
      </c>
      <c r="O4559" s="193">
        <v>5668</v>
      </c>
      <c r="P4559" s="229">
        <v>82</v>
      </c>
    </row>
    <row r="4560" spans="2:16" x14ac:dyDescent="0.25">
      <c r="B4560">
        <v>20070</v>
      </c>
      <c r="C4560">
        <v>39</v>
      </c>
      <c r="O4560" s="193">
        <v>5669</v>
      </c>
      <c r="P4560" s="229">
        <v>212</v>
      </c>
    </row>
    <row r="4561" spans="2:16" x14ac:dyDescent="0.25">
      <c r="B4561">
        <v>20071</v>
      </c>
      <c r="C4561">
        <v>6</v>
      </c>
      <c r="O4561" s="193">
        <v>5670</v>
      </c>
      <c r="P4561" s="229">
        <v>78</v>
      </c>
    </row>
    <row r="4562" spans="2:16" x14ac:dyDescent="0.25">
      <c r="B4562">
        <v>20072</v>
      </c>
      <c r="C4562">
        <v>20</v>
      </c>
      <c r="O4562" s="193">
        <v>5671</v>
      </c>
      <c r="P4562" s="229">
        <v>165</v>
      </c>
    </row>
    <row r="4563" spans="2:16" x14ac:dyDescent="0.25">
      <c r="B4563">
        <v>20073</v>
      </c>
      <c r="C4563">
        <v>8</v>
      </c>
      <c r="O4563" s="193">
        <v>5672</v>
      </c>
      <c r="P4563" s="229">
        <v>110</v>
      </c>
    </row>
    <row r="4564" spans="2:16" x14ac:dyDescent="0.25">
      <c r="B4564">
        <v>20074</v>
      </c>
      <c r="C4564">
        <v>47</v>
      </c>
      <c r="O4564" s="193">
        <v>5673</v>
      </c>
      <c r="P4564" s="229">
        <v>204</v>
      </c>
    </row>
    <row r="4565" spans="2:16" x14ac:dyDescent="0.25">
      <c r="B4565">
        <v>20075</v>
      </c>
      <c r="C4565">
        <v>14</v>
      </c>
      <c r="O4565" s="193">
        <v>5674</v>
      </c>
      <c r="P4565" s="229">
        <v>111</v>
      </c>
    </row>
    <row r="4566" spans="2:16" x14ac:dyDescent="0.25">
      <c r="B4566">
        <v>20076</v>
      </c>
      <c r="C4566">
        <v>14</v>
      </c>
      <c r="O4566" s="193">
        <v>5675</v>
      </c>
      <c r="P4566" s="229">
        <v>129</v>
      </c>
    </row>
    <row r="4567" spans="2:16" x14ac:dyDescent="0.25">
      <c r="B4567">
        <v>20077</v>
      </c>
      <c r="C4567">
        <v>7</v>
      </c>
      <c r="O4567" s="193">
        <v>5676</v>
      </c>
      <c r="P4567" s="229">
        <v>92</v>
      </c>
    </row>
    <row r="4568" spans="2:16" x14ac:dyDescent="0.25">
      <c r="B4568">
        <v>20078</v>
      </c>
      <c r="C4568">
        <v>24</v>
      </c>
      <c r="O4568" s="193">
        <v>5677</v>
      </c>
      <c r="P4568" s="229">
        <v>221</v>
      </c>
    </row>
    <row r="4569" spans="2:16" x14ac:dyDescent="0.25">
      <c r="B4569">
        <v>20079</v>
      </c>
      <c r="C4569">
        <v>9</v>
      </c>
      <c r="O4569" s="193">
        <v>5678</v>
      </c>
      <c r="P4569" s="229">
        <v>106</v>
      </c>
    </row>
    <row r="4570" spans="2:16" x14ac:dyDescent="0.25">
      <c r="B4570">
        <v>20080</v>
      </c>
      <c r="C4570">
        <v>25</v>
      </c>
      <c r="O4570" s="193">
        <v>5679</v>
      </c>
      <c r="P4570" s="229">
        <v>115</v>
      </c>
    </row>
    <row r="4571" spans="2:16" x14ac:dyDescent="0.25">
      <c r="B4571">
        <v>20081</v>
      </c>
      <c r="C4571">
        <v>8</v>
      </c>
      <c r="O4571" s="193">
        <v>5680</v>
      </c>
      <c r="P4571" s="229">
        <v>86</v>
      </c>
    </row>
    <row r="4572" spans="2:16" x14ac:dyDescent="0.25">
      <c r="B4572">
        <v>20082</v>
      </c>
      <c r="C4572">
        <v>25</v>
      </c>
      <c r="O4572" s="193">
        <v>5681</v>
      </c>
      <c r="P4572" s="229">
        <v>232</v>
      </c>
    </row>
    <row r="4573" spans="2:16" x14ac:dyDescent="0.25">
      <c r="B4573">
        <v>20083</v>
      </c>
      <c r="C4573">
        <v>6</v>
      </c>
      <c r="O4573" s="193">
        <v>5682</v>
      </c>
      <c r="P4573" s="229">
        <v>100</v>
      </c>
    </row>
    <row r="4574" spans="2:16" x14ac:dyDescent="0.25">
      <c r="B4574">
        <v>20084</v>
      </c>
      <c r="C4574">
        <v>16</v>
      </c>
      <c r="O4574" s="193">
        <v>5683</v>
      </c>
      <c r="P4574" s="229">
        <v>137</v>
      </c>
    </row>
    <row r="4575" spans="2:16" x14ac:dyDescent="0.25">
      <c r="B4575">
        <v>20085</v>
      </c>
      <c r="C4575">
        <v>60</v>
      </c>
      <c r="O4575" s="193">
        <v>5684</v>
      </c>
      <c r="P4575" s="229">
        <v>94</v>
      </c>
    </row>
    <row r="4576" spans="2:16" x14ac:dyDescent="0.25">
      <c r="B4576">
        <v>20086</v>
      </c>
      <c r="C4576">
        <v>8</v>
      </c>
      <c r="O4576" s="193">
        <v>5685</v>
      </c>
      <c r="P4576" s="229">
        <v>202</v>
      </c>
    </row>
    <row r="4577" spans="2:16" x14ac:dyDescent="0.25">
      <c r="B4577">
        <v>20087</v>
      </c>
      <c r="C4577">
        <v>10</v>
      </c>
      <c r="O4577" s="193">
        <v>5686</v>
      </c>
      <c r="P4577" s="229">
        <v>103</v>
      </c>
    </row>
    <row r="4578" spans="2:16" x14ac:dyDescent="0.25">
      <c r="B4578">
        <v>20088</v>
      </c>
      <c r="C4578">
        <v>12</v>
      </c>
      <c r="O4578" s="193">
        <v>5687</v>
      </c>
      <c r="P4578" s="229">
        <v>146</v>
      </c>
    </row>
    <row r="4579" spans="2:16" x14ac:dyDescent="0.25">
      <c r="B4579">
        <v>20089</v>
      </c>
      <c r="C4579">
        <v>65</v>
      </c>
      <c r="O4579" s="193">
        <v>5688</v>
      </c>
      <c r="P4579" s="229">
        <v>87</v>
      </c>
    </row>
    <row r="4580" spans="2:16" x14ac:dyDescent="0.25">
      <c r="B4580">
        <v>20090</v>
      </c>
      <c r="C4580">
        <v>21</v>
      </c>
      <c r="O4580" s="193">
        <v>5689</v>
      </c>
      <c r="P4580" s="229">
        <v>173</v>
      </c>
    </row>
    <row r="4581" spans="2:16" x14ac:dyDescent="0.25">
      <c r="B4581">
        <v>20091</v>
      </c>
      <c r="C4581">
        <v>6</v>
      </c>
      <c r="O4581" s="193">
        <v>5690</v>
      </c>
      <c r="P4581" s="229">
        <v>89</v>
      </c>
    </row>
    <row r="4582" spans="2:16" x14ac:dyDescent="0.25">
      <c r="B4582">
        <v>20092</v>
      </c>
      <c r="C4582">
        <v>7</v>
      </c>
      <c r="O4582" s="193">
        <v>5691</v>
      </c>
      <c r="P4582" s="229">
        <v>135</v>
      </c>
    </row>
    <row r="4583" spans="2:16" x14ac:dyDescent="0.25">
      <c r="B4583">
        <v>20093</v>
      </c>
      <c r="C4583">
        <v>31</v>
      </c>
      <c r="O4583" s="193">
        <v>5692</v>
      </c>
      <c r="P4583" s="229">
        <v>85</v>
      </c>
    </row>
    <row r="4584" spans="2:16" x14ac:dyDescent="0.25">
      <c r="B4584">
        <v>20094</v>
      </c>
      <c r="C4584">
        <v>11</v>
      </c>
      <c r="O4584" s="193">
        <v>5693</v>
      </c>
      <c r="P4584" s="229">
        <v>189</v>
      </c>
    </row>
    <row r="4585" spans="2:16" x14ac:dyDescent="0.25">
      <c r="B4585">
        <v>20095</v>
      </c>
      <c r="C4585">
        <v>16</v>
      </c>
      <c r="O4585" s="193">
        <v>5694</v>
      </c>
      <c r="P4585" s="229">
        <v>91</v>
      </c>
    </row>
    <row r="4586" spans="2:16" x14ac:dyDescent="0.25">
      <c r="B4586">
        <v>20096</v>
      </c>
      <c r="C4586">
        <v>5</v>
      </c>
      <c r="O4586" s="193">
        <v>5695</v>
      </c>
      <c r="P4586" s="229">
        <v>128</v>
      </c>
    </row>
    <row r="4587" spans="2:16" x14ac:dyDescent="0.25">
      <c r="B4587">
        <v>20097</v>
      </c>
      <c r="C4587">
        <v>13</v>
      </c>
      <c r="O4587" s="193">
        <v>5696</v>
      </c>
      <c r="P4587" s="229">
        <v>105</v>
      </c>
    </row>
    <row r="4588" spans="2:16" x14ac:dyDescent="0.25">
      <c r="B4588">
        <v>20098</v>
      </c>
      <c r="C4588">
        <v>10</v>
      </c>
      <c r="O4588" s="193">
        <v>5697</v>
      </c>
      <c r="P4588" s="229">
        <v>195</v>
      </c>
    </row>
    <row r="4589" spans="2:16" x14ac:dyDescent="0.25">
      <c r="B4589">
        <v>20099</v>
      </c>
      <c r="C4589">
        <v>16</v>
      </c>
      <c r="O4589" s="193">
        <v>5698</v>
      </c>
      <c r="P4589" s="229">
        <v>91</v>
      </c>
    </row>
    <row r="4590" spans="2:16" x14ac:dyDescent="0.25">
      <c r="B4590">
        <v>20100</v>
      </c>
      <c r="C4590">
        <v>11</v>
      </c>
      <c r="O4590" s="193">
        <v>5699</v>
      </c>
      <c r="P4590" s="229">
        <v>140</v>
      </c>
    </row>
    <row r="4591" spans="2:16" x14ac:dyDescent="0.25">
      <c r="B4591">
        <v>20101</v>
      </c>
      <c r="C4591">
        <v>4</v>
      </c>
      <c r="O4591" s="193">
        <v>5700</v>
      </c>
      <c r="P4591" s="229">
        <v>93</v>
      </c>
    </row>
    <row r="4592" spans="2:16" x14ac:dyDescent="0.25">
      <c r="B4592">
        <v>20102</v>
      </c>
      <c r="C4592">
        <v>1</v>
      </c>
      <c r="O4592" s="193">
        <v>5701</v>
      </c>
      <c r="P4592" s="229">
        <v>194</v>
      </c>
    </row>
    <row r="4593" spans="2:16" x14ac:dyDescent="0.25">
      <c r="B4593">
        <v>20103</v>
      </c>
      <c r="C4593">
        <v>15</v>
      </c>
      <c r="O4593" s="193">
        <v>5702</v>
      </c>
      <c r="P4593" s="229">
        <v>105</v>
      </c>
    </row>
    <row r="4594" spans="2:16" x14ac:dyDescent="0.25">
      <c r="B4594">
        <v>20104</v>
      </c>
      <c r="C4594">
        <v>4</v>
      </c>
      <c r="O4594" s="193">
        <v>5703</v>
      </c>
      <c r="P4594" s="229">
        <v>98</v>
      </c>
    </row>
    <row r="4595" spans="2:16" x14ac:dyDescent="0.25">
      <c r="B4595">
        <v>20105</v>
      </c>
      <c r="C4595">
        <v>6</v>
      </c>
      <c r="O4595" s="193">
        <v>5704</v>
      </c>
      <c r="P4595" s="229">
        <v>95</v>
      </c>
    </row>
    <row r="4596" spans="2:16" x14ac:dyDescent="0.25">
      <c r="B4596">
        <v>20106</v>
      </c>
      <c r="C4596">
        <v>5</v>
      </c>
      <c r="O4596" s="193">
        <v>5705</v>
      </c>
      <c r="P4596" s="229">
        <v>198</v>
      </c>
    </row>
    <row r="4597" spans="2:16" x14ac:dyDescent="0.25">
      <c r="B4597">
        <v>20107</v>
      </c>
      <c r="C4597">
        <v>7</v>
      </c>
      <c r="O4597" s="193">
        <v>5706</v>
      </c>
      <c r="P4597" s="229">
        <v>98</v>
      </c>
    </row>
    <row r="4598" spans="2:16" x14ac:dyDescent="0.25">
      <c r="B4598">
        <v>20108</v>
      </c>
      <c r="C4598">
        <v>10</v>
      </c>
      <c r="O4598" s="193">
        <v>5707</v>
      </c>
      <c r="P4598" s="229">
        <v>114</v>
      </c>
    </row>
    <row r="4599" spans="2:16" x14ac:dyDescent="0.25">
      <c r="B4599">
        <v>20109</v>
      </c>
      <c r="C4599">
        <v>3</v>
      </c>
      <c r="O4599" s="193">
        <v>5708</v>
      </c>
      <c r="P4599" s="229">
        <v>82</v>
      </c>
    </row>
    <row r="4600" spans="2:16" x14ac:dyDescent="0.25">
      <c r="B4600">
        <v>20110</v>
      </c>
      <c r="C4600">
        <v>73</v>
      </c>
      <c r="O4600" s="193">
        <v>5709</v>
      </c>
      <c r="P4600" s="229">
        <v>206</v>
      </c>
    </row>
    <row r="4601" spans="2:16" x14ac:dyDescent="0.25">
      <c r="B4601">
        <v>20111</v>
      </c>
      <c r="C4601">
        <v>3</v>
      </c>
      <c r="O4601" s="193">
        <v>5710</v>
      </c>
      <c r="P4601" s="229">
        <v>76</v>
      </c>
    </row>
    <row r="4602" spans="2:16" x14ac:dyDescent="0.25">
      <c r="B4602">
        <v>20112</v>
      </c>
      <c r="C4602">
        <v>10</v>
      </c>
      <c r="O4602" s="193">
        <v>5711</v>
      </c>
      <c r="P4602" s="229">
        <v>141</v>
      </c>
    </row>
    <row r="4603" spans="2:16" x14ac:dyDescent="0.25">
      <c r="B4603">
        <v>20113</v>
      </c>
      <c r="C4603">
        <v>7</v>
      </c>
      <c r="O4603" s="193">
        <v>5712</v>
      </c>
      <c r="P4603" s="229">
        <v>72</v>
      </c>
    </row>
    <row r="4604" spans="2:16" x14ac:dyDescent="0.25">
      <c r="B4604">
        <v>20114</v>
      </c>
      <c r="C4604">
        <v>73</v>
      </c>
      <c r="O4604" s="193">
        <v>5713</v>
      </c>
      <c r="P4604" s="229">
        <v>190</v>
      </c>
    </row>
    <row r="4605" spans="2:16" x14ac:dyDescent="0.25">
      <c r="B4605">
        <v>20115</v>
      </c>
      <c r="C4605">
        <v>8</v>
      </c>
      <c r="O4605" s="193">
        <v>5714</v>
      </c>
      <c r="P4605" s="229">
        <v>82</v>
      </c>
    </row>
    <row r="4606" spans="2:16" x14ac:dyDescent="0.25">
      <c r="B4606">
        <v>20116</v>
      </c>
      <c r="C4606">
        <v>2</v>
      </c>
      <c r="O4606" s="193">
        <v>5715</v>
      </c>
      <c r="P4606" s="229">
        <v>139</v>
      </c>
    </row>
    <row r="4607" spans="2:16" x14ac:dyDescent="0.25">
      <c r="B4607">
        <v>20117</v>
      </c>
      <c r="C4607">
        <v>6</v>
      </c>
      <c r="O4607" s="193">
        <v>5716</v>
      </c>
      <c r="P4607" s="229">
        <v>97</v>
      </c>
    </row>
    <row r="4608" spans="2:16" x14ac:dyDescent="0.25">
      <c r="B4608">
        <v>20118</v>
      </c>
      <c r="C4608">
        <v>36</v>
      </c>
      <c r="O4608" s="193">
        <v>5717</v>
      </c>
      <c r="P4608" s="229">
        <v>182</v>
      </c>
    </row>
    <row r="4609" spans="2:16" x14ac:dyDescent="0.25">
      <c r="B4609">
        <v>20119</v>
      </c>
      <c r="C4609">
        <v>10</v>
      </c>
      <c r="O4609" s="193">
        <v>5718</v>
      </c>
      <c r="P4609" s="229">
        <v>104</v>
      </c>
    </row>
    <row r="4610" spans="2:16" x14ac:dyDescent="0.25">
      <c r="B4610">
        <v>20120</v>
      </c>
      <c r="C4610">
        <v>16</v>
      </c>
      <c r="O4610" s="193">
        <v>5719</v>
      </c>
      <c r="P4610" s="229">
        <v>101</v>
      </c>
    </row>
    <row r="4611" spans="2:16" x14ac:dyDescent="0.25">
      <c r="B4611">
        <v>20121</v>
      </c>
      <c r="C4611">
        <v>1</v>
      </c>
      <c r="O4611" s="193">
        <v>5720</v>
      </c>
      <c r="P4611" s="229">
        <v>77</v>
      </c>
    </row>
    <row r="4612" spans="2:16" x14ac:dyDescent="0.25">
      <c r="B4612">
        <v>20122</v>
      </c>
      <c r="C4612">
        <v>8</v>
      </c>
      <c r="O4612" s="193">
        <v>5721</v>
      </c>
      <c r="P4612" s="229">
        <v>166</v>
      </c>
    </row>
    <row r="4613" spans="2:16" x14ac:dyDescent="0.25">
      <c r="B4613">
        <v>20123</v>
      </c>
      <c r="C4613">
        <v>6</v>
      </c>
      <c r="O4613" s="193">
        <v>5722</v>
      </c>
      <c r="P4613" s="229">
        <v>85</v>
      </c>
    </row>
    <row r="4614" spans="2:16" x14ac:dyDescent="0.25">
      <c r="B4614">
        <v>20124</v>
      </c>
      <c r="C4614">
        <v>17</v>
      </c>
      <c r="O4614" s="193">
        <v>5723</v>
      </c>
      <c r="P4614" s="229">
        <v>117</v>
      </c>
    </row>
    <row r="4615" spans="2:16" x14ac:dyDescent="0.25">
      <c r="B4615">
        <v>20125</v>
      </c>
      <c r="C4615">
        <v>4</v>
      </c>
      <c r="O4615" s="193">
        <v>5724</v>
      </c>
      <c r="P4615" s="229">
        <v>89</v>
      </c>
    </row>
    <row r="4616" spans="2:16" x14ac:dyDescent="0.25">
      <c r="B4616">
        <v>20126</v>
      </c>
      <c r="C4616">
        <v>2</v>
      </c>
      <c r="O4616" s="193">
        <v>5725</v>
      </c>
      <c r="P4616" s="229">
        <v>166</v>
      </c>
    </row>
    <row r="4617" spans="2:16" x14ac:dyDescent="0.25">
      <c r="B4617">
        <v>20127</v>
      </c>
      <c r="C4617">
        <v>4</v>
      </c>
      <c r="O4617" s="193">
        <v>5726</v>
      </c>
      <c r="P4617" s="229">
        <v>84</v>
      </c>
    </row>
    <row r="4618" spans="2:16" x14ac:dyDescent="0.25">
      <c r="B4618">
        <v>20128</v>
      </c>
      <c r="C4618">
        <v>10</v>
      </c>
      <c r="O4618" s="193">
        <v>5727</v>
      </c>
      <c r="P4618" s="229">
        <v>130</v>
      </c>
    </row>
    <row r="4619" spans="2:16" x14ac:dyDescent="0.25">
      <c r="B4619">
        <v>20129</v>
      </c>
      <c r="C4619">
        <v>5</v>
      </c>
      <c r="O4619" s="193">
        <v>5728</v>
      </c>
      <c r="P4619" s="229">
        <v>86</v>
      </c>
    </row>
    <row r="4620" spans="2:16" x14ac:dyDescent="0.25">
      <c r="B4620">
        <v>20130</v>
      </c>
      <c r="C4620">
        <v>8</v>
      </c>
      <c r="O4620" s="193">
        <v>5729</v>
      </c>
      <c r="P4620" s="229">
        <v>224</v>
      </c>
    </row>
    <row r="4621" spans="2:16" x14ac:dyDescent="0.25">
      <c r="B4621">
        <v>20131</v>
      </c>
      <c r="C4621">
        <v>4</v>
      </c>
      <c r="O4621" s="193">
        <v>5730</v>
      </c>
      <c r="P4621" s="229">
        <v>94</v>
      </c>
    </row>
    <row r="4622" spans="2:16" x14ac:dyDescent="0.25">
      <c r="B4622">
        <v>20132</v>
      </c>
      <c r="C4622">
        <v>4</v>
      </c>
      <c r="O4622" s="193">
        <v>5731</v>
      </c>
      <c r="P4622" s="229">
        <v>128</v>
      </c>
    </row>
    <row r="4623" spans="2:16" x14ac:dyDescent="0.25">
      <c r="B4623">
        <v>20133</v>
      </c>
      <c r="C4623">
        <v>5</v>
      </c>
      <c r="O4623" s="193">
        <v>5732</v>
      </c>
      <c r="P4623" s="229">
        <v>90</v>
      </c>
    </row>
    <row r="4624" spans="2:16" x14ac:dyDescent="0.25">
      <c r="B4624">
        <v>20134</v>
      </c>
      <c r="C4624">
        <v>12</v>
      </c>
      <c r="O4624" s="193">
        <v>5733</v>
      </c>
      <c r="P4624" s="229">
        <v>150</v>
      </c>
    </row>
    <row r="4625" spans="2:16" x14ac:dyDescent="0.25">
      <c r="B4625">
        <v>20135</v>
      </c>
      <c r="C4625">
        <v>2</v>
      </c>
      <c r="O4625" s="193">
        <v>5734</v>
      </c>
      <c r="P4625" s="229">
        <v>75</v>
      </c>
    </row>
    <row r="4626" spans="2:16" x14ac:dyDescent="0.25">
      <c r="B4626">
        <v>20136</v>
      </c>
      <c r="C4626">
        <v>6</v>
      </c>
      <c r="O4626" s="193">
        <v>5735</v>
      </c>
      <c r="P4626" s="229">
        <v>125</v>
      </c>
    </row>
    <row r="4627" spans="2:16" x14ac:dyDescent="0.25">
      <c r="B4627">
        <v>20137</v>
      </c>
      <c r="C4627">
        <v>3</v>
      </c>
      <c r="O4627" s="193">
        <v>5736</v>
      </c>
      <c r="P4627" s="229">
        <v>92</v>
      </c>
    </row>
    <row r="4628" spans="2:16" x14ac:dyDescent="0.25">
      <c r="B4628">
        <v>20138</v>
      </c>
      <c r="C4628">
        <v>3</v>
      </c>
      <c r="O4628" s="193">
        <v>5737</v>
      </c>
      <c r="P4628" s="229">
        <v>174</v>
      </c>
    </row>
    <row r="4629" spans="2:16" x14ac:dyDescent="0.25">
      <c r="B4629">
        <v>20139</v>
      </c>
      <c r="C4629">
        <v>3</v>
      </c>
      <c r="O4629" s="193">
        <v>5738</v>
      </c>
      <c r="P4629" s="229">
        <v>86</v>
      </c>
    </row>
    <row r="4630" spans="2:16" x14ac:dyDescent="0.25">
      <c r="B4630">
        <v>20140</v>
      </c>
      <c r="C4630">
        <v>6</v>
      </c>
      <c r="O4630" s="193">
        <v>5739</v>
      </c>
      <c r="P4630" s="229">
        <v>100</v>
      </c>
    </row>
    <row r="4631" spans="2:16" x14ac:dyDescent="0.25">
      <c r="B4631">
        <v>20141</v>
      </c>
      <c r="C4631">
        <v>2</v>
      </c>
      <c r="O4631" s="193">
        <v>5740</v>
      </c>
      <c r="P4631" s="229">
        <v>81</v>
      </c>
    </row>
    <row r="4632" spans="2:16" x14ac:dyDescent="0.25">
      <c r="B4632">
        <v>20142</v>
      </c>
      <c r="C4632">
        <v>1</v>
      </c>
      <c r="O4632" s="193">
        <v>5741</v>
      </c>
      <c r="P4632" s="229">
        <v>176</v>
      </c>
    </row>
    <row r="4633" spans="2:16" x14ac:dyDescent="0.25">
      <c r="B4633">
        <v>20143</v>
      </c>
      <c r="C4633">
        <v>3</v>
      </c>
      <c r="O4633" s="193">
        <v>5742</v>
      </c>
      <c r="P4633" s="229">
        <v>86</v>
      </c>
    </row>
    <row r="4634" spans="2:16" x14ac:dyDescent="0.25">
      <c r="B4634">
        <v>20144</v>
      </c>
      <c r="C4634">
        <v>5</v>
      </c>
      <c r="O4634" s="193">
        <v>5743</v>
      </c>
      <c r="P4634" s="229">
        <v>138</v>
      </c>
    </row>
    <row r="4635" spans="2:16" x14ac:dyDescent="0.25">
      <c r="B4635">
        <v>20145</v>
      </c>
      <c r="C4635">
        <v>3</v>
      </c>
      <c r="O4635" s="193">
        <v>5744</v>
      </c>
      <c r="P4635" s="229">
        <v>81</v>
      </c>
    </row>
    <row r="4636" spans="2:16" x14ac:dyDescent="0.25">
      <c r="B4636">
        <v>20147</v>
      </c>
      <c r="C4636">
        <v>1</v>
      </c>
      <c r="O4636" s="193">
        <v>5745</v>
      </c>
      <c r="P4636" s="229">
        <v>171</v>
      </c>
    </row>
    <row r="4637" spans="2:16" x14ac:dyDescent="0.25">
      <c r="B4637">
        <v>20148</v>
      </c>
      <c r="C4637">
        <v>7</v>
      </c>
      <c r="O4637" s="193">
        <v>5746</v>
      </c>
      <c r="P4637" s="229">
        <v>76</v>
      </c>
    </row>
    <row r="4638" spans="2:16" x14ac:dyDescent="0.25">
      <c r="B4638">
        <v>20149</v>
      </c>
      <c r="C4638">
        <v>2</v>
      </c>
      <c r="O4638" s="193">
        <v>5747</v>
      </c>
      <c r="P4638" s="229">
        <v>96</v>
      </c>
    </row>
    <row r="4639" spans="2:16" x14ac:dyDescent="0.25">
      <c r="B4639">
        <v>20150</v>
      </c>
      <c r="C4639">
        <v>3</v>
      </c>
      <c r="O4639" s="193">
        <v>5748</v>
      </c>
      <c r="P4639" s="229">
        <v>72</v>
      </c>
    </row>
    <row r="4640" spans="2:16" x14ac:dyDescent="0.25">
      <c r="B4640">
        <v>20151</v>
      </c>
      <c r="C4640">
        <v>1</v>
      </c>
      <c r="O4640" s="193">
        <v>5749</v>
      </c>
      <c r="P4640" s="229">
        <v>162</v>
      </c>
    </row>
    <row r="4641" spans="2:16" x14ac:dyDescent="0.25">
      <c r="B4641">
        <v>20152</v>
      </c>
      <c r="C4641">
        <v>3</v>
      </c>
      <c r="O4641" s="193">
        <v>5750</v>
      </c>
      <c r="P4641" s="229">
        <v>87</v>
      </c>
    </row>
    <row r="4642" spans="2:16" x14ac:dyDescent="0.25">
      <c r="B4642">
        <v>20153</v>
      </c>
      <c r="C4642">
        <v>1</v>
      </c>
      <c r="O4642" s="193">
        <v>5751</v>
      </c>
      <c r="P4642" s="229">
        <v>123</v>
      </c>
    </row>
    <row r="4643" spans="2:16" x14ac:dyDescent="0.25">
      <c r="B4643">
        <v>20155</v>
      </c>
      <c r="C4643">
        <v>2</v>
      </c>
      <c r="O4643" s="193">
        <v>5752</v>
      </c>
      <c r="P4643" s="229">
        <v>72</v>
      </c>
    </row>
    <row r="4644" spans="2:16" x14ac:dyDescent="0.25">
      <c r="B4644">
        <v>20157</v>
      </c>
      <c r="C4644">
        <v>1</v>
      </c>
      <c r="O4644" s="193">
        <v>5753</v>
      </c>
      <c r="P4644" s="229">
        <v>170</v>
      </c>
    </row>
    <row r="4645" spans="2:16" x14ac:dyDescent="0.25">
      <c r="B4645">
        <v>20158</v>
      </c>
      <c r="C4645">
        <v>2</v>
      </c>
      <c r="O4645" s="193">
        <v>5754</v>
      </c>
      <c r="P4645" s="229">
        <v>71</v>
      </c>
    </row>
    <row r="4646" spans="2:16" x14ac:dyDescent="0.25">
      <c r="B4646">
        <v>20159</v>
      </c>
      <c r="C4646">
        <v>2</v>
      </c>
      <c r="O4646" s="193">
        <v>5755</v>
      </c>
      <c r="P4646" s="229">
        <v>117</v>
      </c>
    </row>
    <row r="4647" spans="2:16" x14ac:dyDescent="0.25">
      <c r="B4647">
        <v>20161</v>
      </c>
      <c r="C4647">
        <v>2</v>
      </c>
      <c r="O4647" s="193">
        <v>5756</v>
      </c>
      <c r="P4647" s="229">
        <v>78</v>
      </c>
    </row>
    <row r="4648" spans="2:16" x14ac:dyDescent="0.25">
      <c r="B4648">
        <v>20164</v>
      </c>
      <c r="C4648">
        <v>4</v>
      </c>
      <c r="O4648" s="193">
        <v>5757</v>
      </c>
      <c r="P4648" s="229">
        <v>168</v>
      </c>
    </row>
    <row r="4649" spans="2:16" x14ac:dyDescent="0.25">
      <c r="B4649">
        <v>20168</v>
      </c>
      <c r="C4649">
        <v>2</v>
      </c>
      <c r="O4649" s="193">
        <v>5758</v>
      </c>
      <c r="P4649" s="229">
        <v>91</v>
      </c>
    </row>
    <row r="4650" spans="2:16" x14ac:dyDescent="0.25">
      <c r="B4650">
        <v>20170</v>
      </c>
      <c r="C4650">
        <v>1</v>
      </c>
      <c r="O4650" s="193">
        <v>5759</v>
      </c>
      <c r="P4650" s="229">
        <v>103</v>
      </c>
    </row>
    <row r="4651" spans="2:16" x14ac:dyDescent="0.25">
      <c r="B4651">
        <v>20172</v>
      </c>
      <c r="C4651">
        <v>2</v>
      </c>
      <c r="O4651" s="193">
        <v>5760</v>
      </c>
      <c r="P4651" s="229">
        <v>74</v>
      </c>
    </row>
    <row r="4652" spans="2:16" x14ac:dyDescent="0.25">
      <c r="B4652">
        <v>20180</v>
      </c>
      <c r="C4652">
        <v>1</v>
      </c>
      <c r="O4652" s="193">
        <v>5761</v>
      </c>
      <c r="P4652" s="229">
        <v>151</v>
      </c>
    </row>
    <row r="4653" spans="2:16" x14ac:dyDescent="0.25">
      <c r="B4653">
        <v>20182</v>
      </c>
      <c r="C4653">
        <v>1</v>
      </c>
      <c r="O4653" s="193">
        <v>5762</v>
      </c>
      <c r="P4653" s="229">
        <v>62</v>
      </c>
    </row>
    <row r="4654" spans="2:16" x14ac:dyDescent="0.25">
      <c r="B4654">
        <v>20183</v>
      </c>
      <c r="C4654">
        <v>1</v>
      </c>
      <c r="O4654" s="193">
        <v>5763</v>
      </c>
      <c r="P4654" s="229">
        <v>113</v>
      </c>
    </row>
    <row r="4655" spans="2:16" x14ac:dyDescent="0.25">
      <c r="B4655">
        <v>20185</v>
      </c>
      <c r="C4655">
        <v>2</v>
      </c>
      <c r="O4655" s="193">
        <v>5764</v>
      </c>
      <c r="P4655" s="229">
        <v>72</v>
      </c>
    </row>
    <row r="4656" spans="2:16" x14ac:dyDescent="0.25">
      <c r="B4656">
        <v>20188</v>
      </c>
      <c r="C4656">
        <v>1</v>
      </c>
      <c r="O4656" s="193">
        <v>5765</v>
      </c>
      <c r="P4656" s="229">
        <v>156</v>
      </c>
    </row>
    <row r="4657" spans="2:16" x14ac:dyDescent="0.25">
      <c r="B4657">
        <v>20189</v>
      </c>
      <c r="C4657">
        <v>1</v>
      </c>
      <c r="O4657" s="193">
        <v>5766</v>
      </c>
      <c r="P4657" s="229">
        <v>73</v>
      </c>
    </row>
    <row r="4658" spans="2:16" x14ac:dyDescent="0.25">
      <c r="B4658">
        <v>20193</v>
      </c>
      <c r="C4658">
        <v>1</v>
      </c>
      <c r="O4658" s="193">
        <v>5767</v>
      </c>
      <c r="P4658" s="229">
        <v>100</v>
      </c>
    </row>
    <row r="4659" spans="2:16" x14ac:dyDescent="0.25">
      <c r="B4659">
        <v>20195</v>
      </c>
      <c r="C4659">
        <v>1</v>
      </c>
      <c r="O4659" s="193">
        <v>5768</v>
      </c>
      <c r="P4659" s="229">
        <v>75</v>
      </c>
    </row>
    <row r="4660" spans="2:16" x14ac:dyDescent="0.25">
      <c r="B4660">
        <v>20198</v>
      </c>
      <c r="C4660">
        <v>1</v>
      </c>
      <c r="O4660" s="193">
        <v>5769</v>
      </c>
      <c r="P4660" s="229">
        <v>149</v>
      </c>
    </row>
    <row r="4661" spans="2:16" x14ac:dyDescent="0.25">
      <c r="B4661">
        <v>20199</v>
      </c>
      <c r="C4661">
        <v>1</v>
      </c>
      <c r="O4661" s="193">
        <v>5770</v>
      </c>
      <c r="P4661" s="229">
        <v>75</v>
      </c>
    </row>
    <row r="4662" spans="2:16" x14ac:dyDescent="0.25">
      <c r="B4662">
        <v>20203</v>
      </c>
      <c r="C4662">
        <v>1</v>
      </c>
      <c r="O4662" s="193">
        <v>5771</v>
      </c>
      <c r="P4662" s="229">
        <v>80</v>
      </c>
    </row>
    <row r="4663" spans="2:16" x14ac:dyDescent="0.25">
      <c r="B4663">
        <v>20210</v>
      </c>
      <c r="C4663">
        <v>1</v>
      </c>
      <c r="O4663" s="193">
        <v>5772</v>
      </c>
      <c r="P4663" s="229">
        <v>77</v>
      </c>
    </row>
    <row r="4664" spans="2:16" x14ac:dyDescent="0.25">
      <c r="B4664">
        <v>20211</v>
      </c>
      <c r="C4664">
        <v>1</v>
      </c>
      <c r="O4664" s="193">
        <v>5773</v>
      </c>
      <c r="P4664" s="229">
        <v>148</v>
      </c>
    </row>
    <row r="4665" spans="2:16" x14ac:dyDescent="0.25">
      <c r="B4665">
        <v>20220</v>
      </c>
      <c r="C4665">
        <v>1</v>
      </c>
      <c r="O4665" s="193">
        <v>5774</v>
      </c>
      <c r="P4665" s="229">
        <v>81</v>
      </c>
    </row>
    <row r="4666" spans="2:16" x14ac:dyDescent="0.25">
      <c r="B4666">
        <v>20222</v>
      </c>
      <c r="C4666">
        <v>1</v>
      </c>
      <c r="O4666" s="193">
        <v>5775</v>
      </c>
      <c r="P4666" s="229">
        <v>99</v>
      </c>
    </row>
    <row r="4667" spans="2:16" x14ac:dyDescent="0.25">
      <c r="B4667">
        <v>20223</v>
      </c>
      <c r="C4667">
        <v>1</v>
      </c>
      <c r="O4667" s="193">
        <v>5776</v>
      </c>
      <c r="P4667" s="229">
        <v>77</v>
      </c>
    </row>
    <row r="4668" spans="2:16" x14ac:dyDescent="0.25">
      <c r="B4668">
        <v>20250</v>
      </c>
      <c r="C4668">
        <v>2</v>
      </c>
      <c r="O4668" s="193">
        <v>5777</v>
      </c>
      <c r="P4668" s="229">
        <v>151</v>
      </c>
    </row>
    <row r="4669" spans="2:16" x14ac:dyDescent="0.25">
      <c r="B4669">
        <v>20254</v>
      </c>
      <c r="C4669">
        <v>4</v>
      </c>
      <c r="O4669" s="193">
        <v>5778</v>
      </c>
      <c r="P4669" s="229">
        <v>68</v>
      </c>
    </row>
    <row r="4670" spans="2:16" x14ac:dyDescent="0.25">
      <c r="B4670">
        <v>20258</v>
      </c>
      <c r="C4670">
        <v>3</v>
      </c>
      <c r="O4670" s="193">
        <v>5779</v>
      </c>
      <c r="P4670" s="229">
        <v>102</v>
      </c>
    </row>
    <row r="4671" spans="2:16" x14ac:dyDescent="0.25">
      <c r="B4671">
        <v>20260</v>
      </c>
      <c r="C4671">
        <v>150</v>
      </c>
      <c r="O4671" s="193">
        <v>5780</v>
      </c>
      <c r="P4671" s="229">
        <v>68</v>
      </c>
    </row>
    <row r="4672" spans="2:16" x14ac:dyDescent="0.25">
      <c r="B4672">
        <v>20262</v>
      </c>
      <c r="C4672">
        <v>11</v>
      </c>
      <c r="O4672" s="193">
        <v>5781</v>
      </c>
      <c r="P4672" s="229">
        <v>143</v>
      </c>
    </row>
    <row r="4673" spans="2:16" x14ac:dyDescent="0.25">
      <c r="B4673">
        <v>20264</v>
      </c>
      <c r="C4673">
        <v>134</v>
      </c>
      <c r="O4673" s="193">
        <v>5782</v>
      </c>
      <c r="P4673" s="229">
        <v>75</v>
      </c>
    </row>
    <row r="4674" spans="2:16" x14ac:dyDescent="0.25">
      <c r="B4674">
        <v>20265</v>
      </c>
      <c r="C4674">
        <v>20</v>
      </c>
      <c r="O4674" s="193">
        <v>5783</v>
      </c>
      <c r="P4674" s="229">
        <v>89</v>
      </c>
    </row>
    <row r="4675" spans="2:16" x14ac:dyDescent="0.25">
      <c r="B4675">
        <v>20266</v>
      </c>
      <c r="C4675">
        <v>8</v>
      </c>
      <c r="O4675" s="193">
        <v>5784</v>
      </c>
      <c r="P4675" s="229">
        <v>63</v>
      </c>
    </row>
    <row r="4676" spans="2:16" x14ac:dyDescent="0.25">
      <c r="B4676">
        <v>20267</v>
      </c>
      <c r="C4676">
        <v>2</v>
      </c>
      <c r="O4676" s="193">
        <v>5785</v>
      </c>
      <c r="P4676" s="229">
        <v>149</v>
      </c>
    </row>
    <row r="4677" spans="2:16" x14ac:dyDescent="0.25">
      <c r="B4677">
        <v>20268</v>
      </c>
      <c r="C4677">
        <v>78</v>
      </c>
      <c r="O4677" s="193">
        <v>5786</v>
      </c>
      <c r="P4677" s="229">
        <v>70</v>
      </c>
    </row>
    <row r="4678" spans="2:16" x14ac:dyDescent="0.25">
      <c r="B4678">
        <v>20269</v>
      </c>
      <c r="C4678">
        <v>17</v>
      </c>
      <c r="O4678" s="193">
        <v>5787</v>
      </c>
      <c r="P4678" s="229">
        <v>100</v>
      </c>
    </row>
    <row r="4679" spans="2:16" x14ac:dyDescent="0.25">
      <c r="B4679">
        <v>20270</v>
      </c>
      <c r="C4679">
        <v>23</v>
      </c>
      <c r="O4679" s="193">
        <v>5788</v>
      </c>
      <c r="P4679" s="229">
        <v>88</v>
      </c>
    </row>
    <row r="4680" spans="2:16" x14ac:dyDescent="0.25">
      <c r="B4680">
        <v>20271</v>
      </c>
      <c r="C4680">
        <v>2</v>
      </c>
      <c r="O4680" s="193">
        <v>5789</v>
      </c>
      <c r="P4680" s="229">
        <v>143</v>
      </c>
    </row>
    <row r="4681" spans="2:16" x14ac:dyDescent="0.25">
      <c r="B4681">
        <v>20272</v>
      </c>
      <c r="C4681">
        <v>28</v>
      </c>
      <c r="O4681" s="193">
        <v>5790</v>
      </c>
      <c r="P4681" s="229">
        <v>69</v>
      </c>
    </row>
    <row r="4682" spans="2:16" x14ac:dyDescent="0.25">
      <c r="B4682">
        <v>20273</v>
      </c>
      <c r="C4682">
        <v>8</v>
      </c>
      <c r="O4682" s="193">
        <v>5791</v>
      </c>
      <c r="P4682" s="229">
        <v>98</v>
      </c>
    </row>
    <row r="4683" spans="2:16" x14ac:dyDescent="0.25">
      <c r="B4683">
        <v>20274</v>
      </c>
      <c r="C4683">
        <v>22</v>
      </c>
      <c r="O4683" s="193">
        <v>5792</v>
      </c>
      <c r="P4683" s="229">
        <v>75</v>
      </c>
    </row>
    <row r="4684" spans="2:16" x14ac:dyDescent="0.25">
      <c r="B4684">
        <v>20275</v>
      </c>
      <c r="C4684">
        <v>4</v>
      </c>
      <c r="O4684" s="193">
        <v>5793</v>
      </c>
      <c r="P4684" s="229">
        <v>161</v>
      </c>
    </row>
    <row r="4685" spans="2:16" x14ac:dyDescent="0.25">
      <c r="B4685">
        <v>20276</v>
      </c>
      <c r="C4685">
        <v>6</v>
      </c>
      <c r="O4685" s="193">
        <v>5794</v>
      </c>
      <c r="P4685" s="229">
        <v>68</v>
      </c>
    </row>
    <row r="4686" spans="2:16" x14ac:dyDescent="0.25">
      <c r="B4686">
        <v>20277</v>
      </c>
      <c r="C4686">
        <v>3</v>
      </c>
      <c r="O4686" s="193">
        <v>5795</v>
      </c>
      <c r="P4686" s="229">
        <v>102</v>
      </c>
    </row>
    <row r="4687" spans="2:16" x14ac:dyDescent="0.25">
      <c r="B4687">
        <v>20278</v>
      </c>
      <c r="C4687">
        <v>46</v>
      </c>
      <c r="O4687" s="193">
        <v>5796</v>
      </c>
      <c r="P4687" s="229">
        <v>74</v>
      </c>
    </row>
    <row r="4688" spans="2:16" x14ac:dyDescent="0.25">
      <c r="B4688">
        <v>20279</v>
      </c>
      <c r="C4688">
        <v>7</v>
      </c>
      <c r="O4688" s="193">
        <v>5797</v>
      </c>
      <c r="P4688" s="229">
        <v>136</v>
      </c>
    </row>
    <row r="4689" spans="2:16" x14ac:dyDescent="0.25">
      <c r="B4689">
        <v>20280</v>
      </c>
      <c r="C4689">
        <v>16</v>
      </c>
      <c r="O4689" s="193">
        <v>5798</v>
      </c>
      <c r="P4689" s="229">
        <v>80</v>
      </c>
    </row>
    <row r="4690" spans="2:16" x14ac:dyDescent="0.25">
      <c r="B4690">
        <v>20281</v>
      </c>
      <c r="C4690">
        <v>5</v>
      </c>
      <c r="O4690" s="193">
        <v>5799</v>
      </c>
      <c r="P4690" s="229">
        <v>106</v>
      </c>
    </row>
    <row r="4691" spans="2:16" x14ac:dyDescent="0.25">
      <c r="B4691">
        <v>20282</v>
      </c>
      <c r="C4691">
        <v>24</v>
      </c>
      <c r="O4691" s="193">
        <v>5800</v>
      </c>
      <c r="P4691" s="229">
        <v>68</v>
      </c>
    </row>
    <row r="4692" spans="2:16" x14ac:dyDescent="0.25">
      <c r="B4692">
        <v>20283</v>
      </c>
      <c r="C4692">
        <v>9</v>
      </c>
      <c r="O4692" s="193">
        <v>5801</v>
      </c>
      <c r="P4692" s="229">
        <v>136</v>
      </c>
    </row>
    <row r="4693" spans="2:16" x14ac:dyDescent="0.25">
      <c r="B4693">
        <v>20284</v>
      </c>
      <c r="C4693">
        <v>13</v>
      </c>
      <c r="O4693" s="193">
        <v>5802</v>
      </c>
      <c r="P4693" s="229">
        <v>74</v>
      </c>
    </row>
    <row r="4694" spans="2:16" x14ac:dyDescent="0.25">
      <c r="B4694">
        <v>20285</v>
      </c>
      <c r="C4694">
        <v>2</v>
      </c>
      <c r="O4694" s="193">
        <v>5803</v>
      </c>
      <c r="P4694" s="229">
        <v>92</v>
      </c>
    </row>
    <row r="4695" spans="2:16" x14ac:dyDescent="0.25">
      <c r="B4695">
        <v>20286</v>
      </c>
      <c r="C4695">
        <v>8</v>
      </c>
      <c r="O4695" s="193">
        <v>5804</v>
      </c>
      <c r="P4695" s="229">
        <v>52</v>
      </c>
    </row>
    <row r="4696" spans="2:16" x14ac:dyDescent="0.25">
      <c r="B4696">
        <v>20287</v>
      </c>
      <c r="C4696">
        <v>3</v>
      </c>
      <c r="O4696" s="193">
        <v>5805</v>
      </c>
      <c r="P4696" s="229">
        <v>139</v>
      </c>
    </row>
    <row r="4697" spans="2:16" x14ac:dyDescent="0.25">
      <c r="B4697">
        <v>20288</v>
      </c>
      <c r="C4697">
        <v>9</v>
      </c>
      <c r="O4697" s="193">
        <v>5806</v>
      </c>
      <c r="P4697" s="229">
        <v>64</v>
      </c>
    </row>
    <row r="4698" spans="2:16" x14ac:dyDescent="0.25">
      <c r="B4698">
        <v>20289</v>
      </c>
      <c r="C4698">
        <v>6</v>
      </c>
      <c r="O4698" s="193">
        <v>5807</v>
      </c>
      <c r="P4698" s="229">
        <v>95</v>
      </c>
    </row>
    <row r="4699" spans="2:16" x14ac:dyDescent="0.25">
      <c r="B4699">
        <v>20290</v>
      </c>
      <c r="C4699">
        <v>11</v>
      </c>
      <c r="O4699" s="193">
        <v>5808</v>
      </c>
      <c r="P4699" s="229">
        <v>71</v>
      </c>
    </row>
    <row r="4700" spans="2:16" x14ac:dyDescent="0.25">
      <c r="B4700">
        <v>20291</v>
      </c>
      <c r="C4700">
        <v>1</v>
      </c>
      <c r="O4700" s="193">
        <v>5809</v>
      </c>
      <c r="P4700" s="229">
        <v>116</v>
      </c>
    </row>
    <row r="4701" spans="2:16" x14ac:dyDescent="0.25">
      <c r="B4701">
        <v>20292</v>
      </c>
      <c r="C4701">
        <v>9</v>
      </c>
      <c r="O4701" s="193">
        <v>5810</v>
      </c>
      <c r="P4701" s="229">
        <v>68</v>
      </c>
    </row>
    <row r="4702" spans="2:16" x14ac:dyDescent="0.25">
      <c r="B4702">
        <v>20293</v>
      </c>
      <c r="C4702">
        <v>3</v>
      </c>
      <c r="O4702" s="193">
        <v>5811</v>
      </c>
      <c r="P4702" s="229">
        <v>97</v>
      </c>
    </row>
    <row r="4703" spans="2:16" x14ac:dyDescent="0.25">
      <c r="B4703">
        <v>20294</v>
      </c>
      <c r="C4703">
        <v>4</v>
      </c>
      <c r="O4703" s="193">
        <v>5812</v>
      </c>
      <c r="P4703" s="229">
        <v>46</v>
      </c>
    </row>
    <row r="4704" spans="2:16" x14ac:dyDescent="0.25">
      <c r="B4704">
        <v>20295</v>
      </c>
      <c r="C4704">
        <v>2</v>
      </c>
      <c r="O4704" s="193">
        <v>5813</v>
      </c>
      <c r="P4704" s="229">
        <v>140</v>
      </c>
    </row>
    <row r="4705" spans="2:16" x14ac:dyDescent="0.25">
      <c r="B4705">
        <v>20296</v>
      </c>
      <c r="C4705">
        <v>3</v>
      </c>
      <c r="O4705" s="193">
        <v>5814</v>
      </c>
      <c r="P4705" s="229">
        <v>59</v>
      </c>
    </row>
    <row r="4706" spans="2:16" x14ac:dyDescent="0.25">
      <c r="B4706">
        <v>20297</v>
      </c>
      <c r="C4706">
        <v>4</v>
      </c>
      <c r="O4706" s="193">
        <v>5815</v>
      </c>
      <c r="P4706" s="229">
        <v>84</v>
      </c>
    </row>
    <row r="4707" spans="2:16" x14ac:dyDescent="0.25">
      <c r="B4707">
        <v>20298</v>
      </c>
      <c r="C4707">
        <v>6</v>
      </c>
      <c r="O4707" s="193">
        <v>5816</v>
      </c>
      <c r="P4707" s="229">
        <v>71</v>
      </c>
    </row>
    <row r="4708" spans="2:16" x14ac:dyDescent="0.25">
      <c r="B4708">
        <v>20299</v>
      </c>
      <c r="C4708">
        <v>3</v>
      </c>
      <c r="O4708" s="193">
        <v>5817</v>
      </c>
      <c r="P4708" s="229">
        <v>130</v>
      </c>
    </row>
    <row r="4709" spans="2:16" x14ac:dyDescent="0.25">
      <c r="B4709">
        <v>20301</v>
      </c>
      <c r="C4709">
        <v>1</v>
      </c>
      <c r="O4709" s="193">
        <v>5818</v>
      </c>
      <c r="P4709" s="229">
        <v>61</v>
      </c>
    </row>
    <row r="4710" spans="2:16" x14ac:dyDescent="0.25">
      <c r="B4710">
        <v>20303</v>
      </c>
      <c r="C4710">
        <v>2</v>
      </c>
      <c r="O4710" s="193">
        <v>5819</v>
      </c>
      <c r="P4710" s="229">
        <v>95</v>
      </c>
    </row>
    <row r="4711" spans="2:16" x14ac:dyDescent="0.25">
      <c r="B4711">
        <v>20304</v>
      </c>
      <c r="C4711">
        <v>3</v>
      </c>
      <c r="O4711" s="193">
        <v>5820</v>
      </c>
      <c r="P4711" s="229">
        <v>69</v>
      </c>
    </row>
    <row r="4712" spans="2:16" x14ac:dyDescent="0.25">
      <c r="B4712">
        <v>20305</v>
      </c>
      <c r="C4712">
        <v>1</v>
      </c>
      <c r="O4712" s="193">
        <v>5821</v>
      </c>
      <c r="P4712" s="229">
        <v>129</v>
      </c>
    </row>
    <row r="4713" spans="2:16" x14ac:dyDescent="0.25">
      <c r="B4713">
        <v>20306</v>
      </c>
      <c r="C4713">
        <v>1</v>
      </c>
      <c r="O4713" s="193">
        <v>5822</v>
      </c>
      <c r="P4713" s="229">
        <v>73</v>
      </c>
    </row>
    <row r="4714" spans="2:16" x14ac:dyDescent="0.25">
      <c r="B4714">
        <v>20307</v>
      </c>
      <c r="C4714">
        <v>1</v>
      </c>
      <c r="O4714" s="193">
        <v>5823</v>
      </c>
      <c r="P4714" s="229">
        <v>81</v>
      </c>
    </row>
    <row r="4715" spans="2:16" x14ac:dyDescent="0.25">
      <c r="B4715">
        <v>20308</v>
      </c>
      <c r="C4715">
        <v>3</v>
      </c>
      <c r="O4715" s="193">
        <v>5824</v>
      </c>
      <c r="P4715" s="229">
        <v>73</v>
      </c>
    </row>
    <row r="4716" spans="2:16" x14ac:dyDescent="0.25">
      <c r="B4716">
        <v>20309</v>
      </c>
      <c r="C4716">
        <v>1</v>
      </c>
      <c r="O4716" s="193">
        <v>5825</v>
      </c>
      <c r="P4716" s="229">
        <v>133</v>
      </c>
    </row>
    <row r="4717" spans="2:16" x14ac:dyDescent="0.25">
      <c r="B4717">
        <v>20310</v>
      </c>
      <c r="C4717">
        <v>2</v>
      </c>
      <c r="O4717" s="193">
        <v>5826</v>
      </c>
      <c r="P4717" s="229">
        <v>67</v>
      </c>
    </row>
    <row r="4718" spans="2:16" x14ac:dyDescent="0.25">
      <c r="B4718">
        <v>20311</v>
      </c>
      <c r="C4718">
        <v>1</v>
      </c>
      <c r="O4718" s="193">
        <v>5827</v>
      </c>
      <c r="P4718" s="229">
        <v>78</v>
      </c>
    </row>
    <row r="4719" spans="2:16" x14ac:dyDescent="0.25">
      <c r="B4719">
        <v>20312</v>
      </c>
      <c r="C4719">
        <v>2</v>
      </c>
      <c r="O4719" s="193">
        <v>5828</v>
      </c>
      <c r="P4719" s="229">
        <v>50</v>
      </c>
    </row>
    <row r="4720" spans="2:16" x14ac:dyDescent="0.25">
      <c r="B4720">
        <v>20314</v>
      </c>
      <c r="C4720">
        <v>5</v>
      </c>
      <c r="O4720" s="193">
        <v>5829</v>
      </c>
      <c r="P4720" s="229">
        <v>136</v>
      </c>
    </row>
    <row r="4721" spans="2:16" x14ac:dyDescent="0.25">
      <c r="B4721">
        <v>20316</v>
      </c>
      <c r="C4721">
        <v>2</v>
      </c>
      <c r="O4721" s="193">
        <v>5830</v>
      </c>
      <c r="P4721" s="229">
        <v>62</v>
      </c>
    </row>
    <row r="4722" spans="2:16" x14ac:dyDescent="0.25">
      <c r="B4722">
        <v>20317</v>
      </c>
      <c r="C4722">
        <v>1</v>
      </c>
      <c r="O4722" s="193">
        <v>5831</v>
      </c>
      <c r="P4722" s="229">
        <v>91</v>
      </c>
    </row>
    <row r="4723" spans="2:16" x14ac:dyDescent="0.25">
      <c r="B4723">
        <v>20318</v>
      </c>
      <c r="C4723">
        <v>2</v>
      </c>
      <c r="O4723" s="193">
        <v>5832</v>
      </c>
      <c r="P4723" s="229">
        <v>63</v>
      </c>
    </row>
    <row r="4724" spans="2:16" x14ac:dyDescent="0.25">
      <c r="B4724">
        <v>20322</v>
      </c>
      <c r="C4724">
        <v>1</v>
      </c>
      <c r="O4724" s="193">
        <v>5833</v>
      </c>
      <c r="P4724" s="229">
        <v>109</v>
      </c>
    </row>
    <row r="4725" spans="2:16" x14ac:dyDescent="0.25">
      <c r="B4725">
        <v>20323</v>
      </c>
      <c r="C4725">
        <v>2</v>
      </c>
      <c r="O4725" s="193">
        <v>5834</v>
      </c>
      <c r="P4725" s="229">
        <v>61</v>
      </c>
    </row>
    <row r="4726" spans="2:16" x14ac:dyDescent="0.25">
      <c r="B4726">
        <v>20324</v>
      </c>
      <c r="C4726">
        <v>3</v>
      </c>
      <c r="O4726" s="193">
        <v>5835</v>
      </c>
      <c r="P4726" s="229">
        <v>92</v>
      </c>
    </row>
    <row r="4727" spans="2:16" x14ac:dyDescent="0.25">
      <c r="B4727">
        <v>20325</v>
      </c>
      <c r="C4727">
        <v>1</v>
      </c>
      <c r="O4727" s="193">
        <v>5836</v>
      </c>
      <c r="P4727" s="229">
        <v>52</v>
      </c>
    </row>
    <row r="4728" spans="2:16" x14ac:dyDescent="0.25">
      <c r="B4728">
        <v>20327</v>
      </c>
      <c r="C4728">
        <v>2</v>
      </c>
      <c r="O4728" s="193">
        <v>5837</v>
      </c>
      <c r="P4728" s="229">
        <v>124</v>
      </c>
    </row>
    <row r="4729" spans="2:16" x14ac:dyDescent="0.25">
      <c r="B4729">
        <v>20328</v>
      </c>
      <c r="C4729">
        <v>2</v>
      </c>
      <c r="O4729" s="193">
        <v>5838</v>
      </c>
      <c r="P4729" s="229">
        <v>55</v>
      </c>
    </row>
    <row r="4730" spans="2:16" x14ac:dyDescent="0.25">
      <c r="B4730">
        <v>20330</v>
      </c>
      <c r="C4730">
        <v>1</v>
      </c>
      <c r="O4730" s="193">
        <v>5839</v>
      </c>
      <c r="P4730" s="229">
        <v>100</v>
      </c>
    </row>
    <row r="4731" spans="2:16" x14ac:dyDescent="0.25">
      <c r="B4731">
        <v>20334</v>
      </c>
      <c r="C4731">
        <v>1</v>
      </c>
      <c r="O4731" s="193">
        <v>5840</v>
      </c>
      <c r="P4731" s="229">
        <v>53</v>
      </c>
    </row>
    <row r="4732" spans="2:16" x14ac:dyDescent="0.25">
      <c r="B4732">
        <v>20335</v>
      </c>
      <c r="C4732">
        <v>1</v>
      </c>
      <c r="O4732" s="193">
        <v>5841</v>
      </c>
      <c r="P4732" s="229">
        <v>119</v>
      </c>
    </row>
    <row r="4733" spans="2:16" x14ac:dyDescent="0.25">
      <c r="B4733">
        <v>20336</v>
      </c>
      <c r="C4733">
        <v>2</v>
      </c>
      <c r="O4733" s="193">
        <v>5842</v>
      </c>
      <c r="P4733" s="229">
        <v>57</v>
      </c>
    </row>
    <row r="4734" spans="2:16" x14ac:dyDescent="0.25">
      <c r="B4734">
        <v>20338</v>
      </c>
      <c r="C4734">
        <v>5</v>
      </c>
      <c r="O4734" s="193">
        <v>5843</v>
      </c>
      <c r="P4734" s="229">
        <v>81</v>
      </c>
    </row>
    <row r="4735" spans="2:16" x14ac:dyDescent="0.25">
      <c r="B4735">
        <v>20339</v>
      </c>
      <c r="C4735">
        <v>2</v>
      </c>
      <c r="O4735" s="193">
        <v>5844</v>
      </c>
      <c r="P4735" s="229">
        <v>65</v>
      </c>
    </row>
    <row r="4736" spans="2:16" x14ac:dyDescent="0.25">
      <c r="B4736">
        <v>20340</v>
      </c>
      <c r="C4736">
        <v>1</v>
      </c>
      <c r="O4736" s="193">
        <v>5845</v>
      </c>
      <c r="P4736" s="229">
        <v>105</v>
      </c>
    </row>
    <row r="4737" spans="2:16" x14ac:dyDescent="0.25">
      <c r="B4737">
        <v>20342</v>
      </c>
      <c r="C4737">
        <v>1</v>
      </c>
      <c r="O4737" s="193">
        <v>5846</v>
      </c>
      <c r="P4737" s="229">
        <v>62</v>
      </c>
    </row>
    <row r="4738" spans="2:16" x14ac:dyDescent="0.25">
      <c r="B4738">
        <v>20344</v>
      </c>
      <c r="C4738">
        <v>2</v>
      </c>
      <c r="O4738" s="193">
        <v>5847</v>
      </c>
      <c r="P4738" s="229">
        <v>85</v>
      </c>
    </row>
    <row r="4739" spans="2:16" x14ac:dyDescent="0.25">
      <c r="B4739">
        <v>20349</v>
      </c>
      <c r="C4739">
        <v>1</v>
      </c>
      <c r="O4739" s="193">
        <v>5848</v>
      </c>
      <c r="P4739" s="229">
        <v>59</v>
      </c>
    </row>
    <row r="4740" spans="2:16" x14ac:dyDescent="0.25">
      <c r="B4740">
        <v>20350</v>
      </c>
      <c r="C4740">
        <v>1</v>
      </c>
      <c r="O4740" s="193">
        <v>5849</v>
      </c>
      <c r="P4740" s="229">
        <v>112</v>
      </c>
    </row>
    <row r="4741" spans="2:16" x14ac:dyDescent="0.25">
      <c r="B4741">
        <v>20353</v>
      </c>
      <c r="C4741">
        <v>2</v>
      </c>
      <c r="O4741" s="193">
        <v>5850</v>
      </c>
      <c r="P4741" s="229">
        <v>64</v>
      </c>
    </row>
    <row r="4742" spans="2:16" x14ac:dyDescent="0.25">
      <c r="B4742">
        <v>20354</v>
      </c>
      <c r="C4742">
        <v>1</v>
      </c>
      <c r="O4742" s="193">
        <v>5851</v>
      </c>
      <c r="P4742" s="229">
        <v>81</v>
      </c>
    </row>
    <row r="4743" spans="2:16" x14ac:dyDescent="0.25">
      <c r="B4743">
        <v>20355</v>
      </c>
      <c r="C4743">
        <v>1</v>
      </c>
      <c r="O4743" s="193">
        <v>5852</v>
      </c>
      <c r="P4743" s="229">
        <v>70</v>
      </c>
    </row>
    <row r="4744" spans="2:16" x14ac:dyDescent="0.25">
      <c r="B4744">
        <v>20358</v>
      </c>
      <c r="C4744">
        <v>1</v>
      </c>
      <c r="O4744" s="193">
        <v>5853</v>
      </c>
      <c r="P4744" s="229">
        <v>123</v>
      </c>
    </row>
    <row r="4745" spans="2:16" x14ac:dyDescent="0.25">
      <c r="B4745">
        <v>20360</v>
      </c>
      <c r="C4745">
        <v>3</v>
      </c>
      <c r="O4745" s="193">
        <v>5854</v>
      </c>
      <c r="P4745" s="229">
        <v>58</v>
      </c>
    </row>
    <row r="4746" spans="2:16" x14ac:dyDescent="0.25">
      <c r="B4746">
        <v>20362</v>
      </c>
      <c r="C4746">
        <v>1</v>
      </c>
      <c r="O4746" s="193">
        <v>5855</v>
      </c>
      <c r="P4746" s="229">
        <v>91</v>
      </c>
    </row>
    <row r="4747" spans="2:16" x14ac:dyDescent="0.25">
      <c r="B4747">
        <v>20363</v>
      </c>
      <c r="C4747">
        <v>2</v>
      </c>
      <c r="O4747" s="193">
        <v>5856</v>
      </c>
      <c r="P4747" s="229">
        <v>74</v>
      </c>
    </row>
    <row r="4748" spans="2:16" x14ac:dyDescent="0.25">
      <c r="B4748">
        <v>20375</v>
      </c>
      <c r="C4748">
        <v>1</v>
      </c>
      <c r="O4748" s="193">
        <v>5857</v>
      </c>
      <c r="P4748" s="229">
        <v>137</v>
      </c>
    </row>
    <row r="4749" spans="2:16" x14ac:dyDescent="0.25">
      <c r="B4749">
        <v>20380</v>
      </c>
      <c r="C4749">
        <v>1</v>
      </c>
      <c r="O4749" s="193">
        <v>5858</v>
      </c>
      <c r="P4749" s="229">
        <v>54</v>
      </c>
    </row>
    <row r="4750" spans="2:16" x14ac:dyDescent="0.25">
      <c r="B4750">
        <v>20394</v>
      </c>
      <c r="C4750">
        <v>1</v>
      </c>
      <c r="O4750" s="193">
        <v>5859</v>
      </c>
      <c r="P4750" s="229">
        <v>77</v>
      </c>
    </row>
    <row r="4751" spans="2:16" x14ac:dyDescent="0.25">
      <c r="B4751">
        <v>20404</v>
      </c>
      <c r="C4751">
        <v>1</v>
      </c>
      <c r="O4751" s="193">
        <v>5860</v>
      </c>
      <c r="P4751" s="229">
        <v>60</v>
      </c>
    </row>
    <row r="4752" spans="2:16" x14ac:dyDescent="0.25">
      <c r="B4752">
        <v>20415</v>
      </c>
      <c r="C4752">
        <v>1</v>
      </c>
      <c r="O4752" s="193">
        <v>5861</v>
      </c>
      <c r="P4752" s="229">
        <v>117</v>
      </c>
    </row>
    <row r="4753" spans="2:16" x14ac:dyDescent="0.25">
      <c r="B4753">
        <v>20510</v>
      </c>
      <c r="C4753">
        <v>1</v>
      </c>
      <c r="O4753" s="193">
        <v>5862</v>
      </c>
      <c r="P4753" s="229">
        <v>81</v>
      </c>
    </row>
    <row r="4754" spans="2:16" x14ac:dyDescent="0.25">
      <c r="B4754">
        <v>20514</v>
      </c>
      <c r="C4754">
        <v>1</v>
      </c>
      <c r="O4754" s="193">
        <v>5863</v>
      </c>
      <c r="P4754" s="229">
        <v>82</v>
      </c>
    </row>
    <row r="4755" spans="2:16" x14ac:dyDescent="0.25">
      <c r="B4755">
        <v>20518</v>
      </c>
      <c r="C4755">
        <v>2</v>
      </c>
      <c r="O4755" s="193">
        <v>5864</v>
      </c>
      <c r="P4755" s="229">
        <v>51</v>
      </c>
    </row>
    <row r="4756" spans="2:16" x14ac:dyDescent="0.25">
      <c r="B4756">
        <v>20520</v>
      </c>
      <c r="C4756">
        <v>1</v>
      </c>
      <c r="O4756" s="193">
        <v>5865</v>
      </c>
      <c r="P4756" s="229">
        <v>112</v>
      </c>
    </row>
    <row r="4757" spans="2:16" x14ac:dyDescent="0.25">
      <c r="B4757">
        <v>20521</v>
      </c>
      <c r="C4757">
        <v>1</v>
      </c>
      <c r="O4757" s="193">
        <v>5866</v>
      </c>
      <c r="P4757" s="229">
        <v>62</v>
      </c>
    </row>
    <row r="4758" spans="2:16" x14ac:dyDescent="0.25">
      <c r="B4758">
        <v>20527</v>
      </c>
      <c r="C4758">
        <v>1</v>
      </c>
      <c r="O4758" s="193">
        <v>5867</v>
      </c>
      <c r="P4758" s="229">
        <v>87</v>
      </c>
    </row>
    <row r="4759" spans="2:16" x14ac:dyDescent="0.25">
      <c r="B4759">
        <v>20534</v>
      </c>
      <c r="C4759">
        <v>2</v>
      </c>
      <c r="O4759" s="193">
        <v>5868</v>
      </c>
      <c r="P4759" s="229">
        <v>41</v>
      </c>
    </row>
    <row r="4760" spans="2:16" x14ac:dyDescent="0.25">
      <c r="B4760">
        <v>20536</v>
      </c>
      <c r="C4760">
        <v>1</v>
      </c>
      <c r="O4760" s="193">
        <v>5869</v>
      </c>
      <c r="P4760" s="229">
        <v>92</v>
      </c>
    </row>
    <row r="4761" spans="2:16" x14ac:dyDescent="0.25">
      <c r="B4761">
        <v>20540</v>
      </c>
      <c r="C4761">
        <v>1</v>
      </c>
      <c r="O4761" s="193">
        <v>5870</v>
      </c>
      <c r="P4761" s="229">
        <v>63</v>
      </c>
    </row>
    <row r="4762" spans="2:16" x14ac:dyDescent="0.25">
      <c r="B4762">
        <v>20544</v>
      </c>
      <c r="C4762">
        <v>2</v>
      </c>
      <c r="O4762" s="193">
        <v>5871</v>
      </c>
      <c r="P4762" s="229">
        <v>68</v>
      </c>
    </row>
    <row r="4763" spans="2:16" x14ac:dyDescent="0.25">
      <c r="B4763">
        <v>20554</v>
      </c>
      <c r="C4763">
        <v>1</v>
      </c>
      <c r="O4763" s="193">
        <v>5872</v>
      </c>
      <c r="P4763" s="229">
        <v>56</v>
      </c>
    </row>
    <row r="4764" spans="2:16" x14ac:dyDescent="0.25">
      <c r="B4764">
        <v>20562</v>
      </c>
      <c r="C4764">
        <v>1</v>
      </c>
      <c r="O4764" s="193">
        <v>5873</v>
      </c>
      <c r="P4764" s="229">
        <v>109</v>
      </c>
    </row>
    <row r="4765" spans="2:16" x14ac:dyDescent="0.25">
      <c r="B4765">
        <v>20571</v>
      </c>
      <c r="C4765">
        <v>1</v>
      </c>
      <c r="O4765" s="193">
        <v>5874</v>
      </c>
      <c r="P4765" s="229">
        <v>52</v>
      </c>
    </row>
    <row r="4766" spans="2:16" x14ac:dyDescent="0.25">
      <c r="B4766">
        <v>20588</v>
      </c>
      <c r="C4766">
        <v>1</v>
      </c>
      <c r="O4766" s="193">
        <v>5875</v>
      </c>
      <c r="P4766" s="229">
        <v>88</v>
      </c>
    </row>
    <row r="4767" spans="2:16" x14ac:dyDescent="0.25">
      <c r="B4767">
        <v>20750</v>
      </c>
      <c r="C4767">
        <v>5</v>
      </c>
      <c r="O4767" s="193">
        <v>5876</v>
      </c>
      <c r="P4767" s="229">
        <v>54</v>
      </c>
    </row>
    <row r="4768" spans="2:16" x14ac:dyDescent="0.25">
      <c r="B4768">
        <v>20754</v>
      </c>
      <c r="C4768">
        <v>1</v>
      </c>
      <c r="O4768" s="193">
        <v>5877</v>
      </c>
      <c r="P4768" s="229">
        <v>90</v>
      </c>
    </row>
    <row r="4769" spans="2:16" x14ac:dyDescent="0.25">
      <c r="B4769">
        <v>20760</v>
      </c>
      <c r="C4769">
        <v>109</v>
      </c>
      <c r="O4769" s="193">
        <v>5878</v>
      </c>
      <c r="P4769" s="229">
        <v>46</v>
      </c>
    </row>
    <row r="4770" spans="2:16" x14ac:dyDescent="0.25">
      <c r="B4770">
        <v>20762</v>
      </c>
      <c r="C4770">
        <v>5</v>
      </c>
      <c r="O4770" s="193">
        <v>5879</v>
      </c>
      <c r="P4770" s="229">
        <v>73</v>
      </c>
    </row>
    <row r="4771" spans="2:16" x14ac:dyDescent="0.25">
      <c r="B4771">
        <v>20764</v>
      </c>
      <c r="C4771">
        <v>75</v>
      </c>
      <c r="O4771" s="193">
        <v>5880</v>
      </c>
      <c r="P4771" s="229">
        <v>65</v>
      </c>
    </row>
    <row r="4772" spans="2:16" x14ac:dyDescent="0.25">
      <c r="B4772">
        <v>20765</v>
      </c>
      <c r="C4772">
        <v>10</v>
      </c>
      <c r="O4772" s="193">
        <v>5881</v>
      </c>
      <c r="P4772" s="229">
        <v>144</v>
      </c>
    </row>
    <row r="4773" spans="2:16" x14ac:dyDescent="0.25">
      <c r="B4773">
        <v>20766</v>
      </c>
      <c r="C4773">
        <v>4</v>
      </c>
      <c r="O4773" s="193">
        <v>5882</v>
      </c>
      <c r="P4773" s="229">
        <v>53</v>
      </c>
    </row>
    <row r="4774" spans="2:16" x14ac:dyDescent="0.25">
      <c r="B4774">
        <v>20768</v>
      </c>
      <c r="C4774">
        <v>42</v>
      </c>
      <c r="O4774" s="193">
        <v>5883</v>
      </c>
      <c r="P4774" s="229">
        <v>76</v>
      </c>
    </row>
    <row r="4775" spans="2:16" x14ac:dyDescent="0.25">
      <c r="B4775">
        <v>20769</v>
      </c>
      <c r="C4775">
        <v>8</v>
      </c>
      <c r="O4775" s="193">
        <v>5884</v>
      </c>
      <c r="P4775" s="229">
        <v>42</v>
      </c>
    </row>
    <row r="4776" spans="2:16" x14ac:dyDescent="0.25">
      <c r="B4776">
        <v>20770</v>
      </c>
      <c r="C4776">
        <v>10</v>
      </c>
      <c r="O4776" s="193">
        <v>5885</v>
      </c>
      <c r="P4776" s="229">
        <v>114</v>
      </c>
    </row>
    <row r="4777" spans="2:16" x14ac:dyDescent="0.25">
      <c r="B4777">
        <v>20772</v>
      </c>
      <c r="C4777">
        <v>17</v>
      </c>
      <c r="O4777" s="193">
        <v>5886</v>
      </c>
      <c r="P4777" s="229">
        <v>44</v>
      </c>
    </row>
    <row r="4778" spans="2:16" x14ac:dyDescent="0.25">
      <c r="B4778">
        <v>20773</v>
      </c>
      <c r="C4778">
        <v>5</v>
      </c>
      <c r="O4778" s="193">
        <v>5887</v>
      </c>
      <c r="P4778" s="229">
        <v>74</v>
      </c>
    </row>
    <row r="4779" spans="2:16" x14ac:dyDescent="0.25">
      <c r="B4779">
        <v>20774</v>
      </c>
      <c r="C4779">
        <v>17</v>
      </c>
      <c r="O4779" s="193">
        <v>5888</v>
      </c>
      <c r="P4779" s="229">
        <v>60</v>
      </c>
    </row>
    <row r="4780" spans="2:16" x14ac:dyDescent="0.25">
      <c r="B4780">
        <v>20775</v>
      </c>
      <c r="C4780">
        <v>1</v>
      </c>
      <c r="O4780" s="193">
        <v>5889</v>
      </c>
      <c r="P4780" s="229">
        <v>96</v>
      </c>
    </row>
    <row r="4781" spans="2:16" x14ac:dyDescent="0.25">
      <c r="B4781">
        <v>20776</v>
      </c>
      <c r="C4781">
        <v>4</v>
      </c>
      <c r="O4781" s="193">
        <v>5890</v>
      </c>
      <c r="P4781" s="229">
        <v>52</v>
      </c>
    </row>
    <row r="4782" spans="2:16" x14ac:dyDescent="0.25">
      <c r="B4782">
        <v>20778</v>
      </c>
      <c r="C4782">
        <v>24</v>
      </c>
      <c r="O4782" s="193">
        <v>5891</v>
      </c>
      <c r="P4782" s="229">
        <v>82</v>
      </c>
    </row>
    <row r="4783" spans="2:16" x14ac:dyDescent="0.25">
      <c r="B4783">
        <v>20779</v>
      </c>
      <c r="C4783">
        <v>2</v>
      </c>
      <c r="O4783" s="193">
        <v>5892</v>
      </c>
      <c r="P4783" s="229">
        <v>48</v>
      </c>
    </row>
    <row r="4784" spans="2:16" x14ac:dyDescent="0.25">
      <c r="B4784">
        <v>20780</v>
      </c>
      <c r="C4784">
        <v>9</v>
      </c>
      <c r="O4784" s="193">
        <v>5893</v>
      </c>
      <c r="P4784" s="229">
        <v>107</v>
      </c>
    </row>
    <row r="4785" spans="2:16" x14ac:dyDescent="0.25">
      <c r="B4785">
        <v>20781</v>
      </c>
      <c r="C4785">
        <v>5</v>
      </c>
      <c r="O4785" s="193">
        <v>5894</v>
      </c>
      <c r="P4785" s="229">
        <v>60</v>
      </c>
    </row>
    <row r="4786" spans="2:16" x14ac:dyDescent="0.25">
      <c r="B4786">
        <v>20782</v>
      </c>
      <c r="C4786">
        <v>6</v>
      </c>
      <c r="O4786" s="193">
        <v>5895</v>
      </c>
      <c r="P4786" s="229">
        <v>67</v>
      </c>
    </row>
    <row r="4787" spans="2:16" x14ac:dyDescent="0.25">
      <c r="B4787">
        <v>20784</v>
      </c>
      <c r="C4787">
        <v>7</v>
      </c>
      <c r="O4787" s="193">
        <v>5896</v>
      </c>
      <c r="P4787" s="229">
        <v>61</v>
      </c>
    </row>
    <row r="4788" spans="2:16" x14ac:dyDescent="0.25">
      <c r="B4788">
        <v>20785</v>
      </c>
      <c r="C4788">
        <v>2</v>
      </c>
      <c r="O4788" s="193">
        <v>5897</v>
      </c>
      <c r="P4788" s="229">
        <v>84</v>
      </c>
    </row>
    <row r="4789" spans="2:16" x14ac:dyDescent="0.25">
      <c r="B4789">
        <v>20786</v>
      </c>
      <c r="C4789">
        <v>4</v>
      </c>
      <c r="O4789" s="193">
        <v>5898</v>
      </c>
      <c r="P4789" s="229">
        <v>63</v>
      </c>
    </row>
    <row r="4790" spans="2:16" x14ac:dyDescent="0.25">
      <c r="B4790">
        <v>20787</v>
      </c>
      <c r="C4790">
        <v>4</v>
      </c>
      <c r="O4790" s="193">
        <v>5899</v>
      </c>
      <c r="P4790" s="229">
        <v>63</v>
      </c>
    </row>
    <row r="4791" spans="2:16" x14ac:dyDescent="0.25">
      <c r="B4791">
        <v>20788</v>
      </c>
      <c r="C4791">
        <v>10</v>
      </c>
      <c r="O4791" s="193">
        <v>5900</v>
      </c>
      <c r="P4791" s="229">
        <v>48</v>
      </c>
    </row>
    <row r="4792" spans="2:16" x14ac:dyDescent="0.25">
      <c r="B4792">
        <v>20789</v>
      </c>
      <c r="C4792">
        <v>7</v>
      </c>
      <c r="O4792" s="193">
        <v>5901</v>
      </c>
      <c r="P4792" s="229">
        <v>85</v>
      </c>
    </row>
    <row r="4793" spans="2:16" x14ac:dyDescent="0.25">
      <c r="B4793">
        <v>20790</v>
      </c>
      <c r="C4793">
        <v>11</v>
      </c>
      <c r="O4793" s="193">
        <v>5902</v>
      </c>
      <c r="P4793" s="229">
        <v>62</v>
      </c>
    </row>
    <row r="4794" spans="2:16" x14ac:dyDescent="0.25">
      <c r="B4794">
        <v>20792</v>
      </c>
      <c r="C4794">
        <v>6</v>
      </c>
      <c r="O4794" s="193">
        <v>5903</v>
      </c>
      <c r="P4794" s="229">
        <v>58</v>
      </c>
    </row>
    <row r="4795" spans="2:16" x14ac:dyDescent="0.25">
      <c r="B4795">
        <v>20793</v>
      </c>
      <c r="C4795">
        <v>2</v>
      </c>
      <c r="O4795" s="193">
        <v>5904</v>
      </c>
      <c r="P4795" s="229">
        <v>47</v>
      </c>
    </row>
    <row r="4796" spans="2:16" x14ac:dyDescent="0.25">
      <c r="B4796">
        <v>20794</v>
      </c>
      <c r="C4796">
        <v>5</v>
      </c>
      <c r="O4796" s="193">
        <v>5905</v>
      </c>
      <c r="P4796" s="229">
        <v>109</v>
      </c>
    </row>
    <row r="4797" spans="2:16" x14ac:dyDescent="0.25">
      <c r="B4797">
        <v>20795</v>
      </c>
      <c r="C4797">
        <v>1</v>
      </c>
      <c r="O4797" s="193">
        <v>5906</v>
      </c>
      <c r="P4797" s="229">
        <v>49</v>
      </c>
    </row>
    <row r="4798" spans="2:16" x14ac:dyDescent="0.25">
      <c r="B4798">
        <v>20796</v>
      </c>
      <c r="C4798">
        <v>3</v>
      </c>
      <c r="O4798" s="193">
        <v>5907</v>
      </c>
      <c r="P4798" s="229">
        <v>72</v>
      </c>
    </row>
    <row r="4799" spans="2:16" x14ac:dyDescent="0.25">
      <c r="B4799">
        <v>20797</v>
      </c>
      <c r="C4799">
        <v>3</v>
      </c>
      <c r="O4799" s="193">
        <v>5908</v>
      </c>
      <c r="P4799" s="229">
        <v>49</v>
      </c>
    </row>
    <row r="4800" spans="2:16" x14ac:dyDescent="0.25">
      <c r="B4800">
        <v>20798</v>
      </c>
      <c r="C4800">
        <v>4</v>
      </c>
      <c r="O4800" s="193">
        <v>5909</v>
      </c>
      <c r="P4800" s="229">
        <v>99</v>
      </c>
    </row>
    <row r="4801" spans="2:16" x14ac:dyDescent="0.25">
      <c r="B4801">
        <v>20800</v>
      </c>
      <c r="C4801">
        <v>2</v>
      </c>
      <c r="O4801" s="193">
        <v>5910</v>
      </c>
      <c r="P4801" s="229">
        <v>37</v>
      </c>
    </row>
    <row r="4802" spans="2:16" x14ac:dyDescent="0.25">
      <c r="B4802">
        <v>20802</v>
      </c>
      <c r="C4802">
        <v>3</v>
      </c>
      <c r="O4802" s="193">
        <v>5911</v>
      </c>
      <c r="P4802" s="229">
        <v>70</v>
      </c>
    </row>
    <row r="4803" spans="2:16" x14ac:dyDescent="0.25">
      <c r="B4803">
        <v>20803</v>
      </c>
      <c r="C4803">
        <v>1</v>
      </c>
      <c r="O4803" s="193">
        <v>5912</v>
      </c>
      <c r="P4803" s="229">
        <v>63</v>
      </c>
    </row>
    <row r="4804" spans="2:16" x14ac:dyDescent="0.25">
      <c r="B4804">
        <v>20804</v>
      </c>
      <c r="C4804">
        <v>4</v>
      </c>
      <c r="O4804" s="193">
        <v>5913</v>
      </c>
      <c r="P4804" s="229">
        <v>98</v>
      </c>
    </row>
    <row r="4805" spans="2:16" x14ac:dyDescent="0.25">
      <c r="B4805">
        <v>20805</v>
      </c>
      <c r="C4805">
        <v>2</v>
      </c>
      <c r="O4805" s="193">
        <v>5914</v>
      </c>
      <c r="P4805" s="229">
        <v>49</v>
      </c>
    </row>
    <row r="4806" spans="2:16" x14ac:dyDescent="0.25">
      <c r="B4806">
        <v>20806</v>
      </c>
      <c r="C4806">
        <v>1</v>
      </c>
      <c r="O4806" s="193">
        <v>5915</v>
      </c>
      <c r="P4806" s="229">
        <v>66</v>
      </c>
    </row>
    <row r="4807" spans="2:16" x14ac:dyDescent="0.25">
      <c r="B4807">
        <v>20807</v>
      </c>
      <c r="C4807">
        <v>2</v>
      </c>
      <c r="O4807" s="193">
        <v>5916</v>
      </c>
      <c r="P4807" s="229">
        <v>58</v>
      </c>
    </row>
    <row r="4808" spans="2:16" x14ac:dyDescent="0.25">
      <c r="B4808">
        <v>20808</v>
      </c>
      <c r="C4808">
        <v>4</v>
      </c>
      <c r="O4808" s="193">
        <v>5917</v>
      </c>
      <c r="P4808" s="229">
        <v>79</v>
      </c>
    </row>
    <row r="4809" spans="2:16" x14ac:dyDescent="0.25">
      <c r="B4809">
        <v>20811</v>
      </c>
      <c r="C4809">
        <v>1</v>
      </c>
      <c r="O4809" s="193">
        <v>5918</v>
      </c>
      <c r="P4809" s="229">
        <v>48</v>
      </c>
    </row>
    <row r="4810" spans="2:16" x14ac:dyDescent="0.25">
      <c r="B4810">
        <v>20813</v>
      </c>
      <c r="C4810">
        <v>1</v>
      </c>
      <c r="O4810" s="193">
        <v>5919</v>
      </c>
      <c r="P4810" s="229">
        <v>81</v>
      </c>
    </row>
    <row r="4811" spans="2:16" x14ac:dyDescent="0.25">
      <c r="B4811">
        <v>20814</v>
      </c>
      <c r="C4811">
        <v>2</v>
      </c>
      <c r="O4811" s="193">
        <v>5920</v>
      </c>
      <c r="P4811" s="229">
        <v>47</v>
      </c>
    </row>
    <row r="4812" spans="2:16" x14ac:dyDescent="0.25">
      <c r="B4812">
        <v>20816</v>
      </c>
      <c r="C4812">
        <v>1</v>
      </c>
      <c r="O4812" s="193">
        <v>5921</v>
      </c>
      <c r="P4812" s="229">
        <v>97</v>
      </c>
    </row>
    <row r="4813" spans="2:16" x14ac:dyDescent="0.25">
      <c r="B4813">
        <v>20817</v>
      </c>
      <c r="C4813">
        <v>1</v>
      </c>
      <c r="O4813" s="193">
        <v>5922</v>
      </c>
      <c r="P4813" s="229">
        <v>39</v>
      </c>
    </row>
    <row r="4814" spans="2:16" x14ac:dyDescent="0.25">
      <c r="B4814">
        <v>20818</v>
      </c>
      <c r="C4814">
        <v>1</v>
      </c>
      <c r="O4814" s="193">
        <v>5923</v>
      </c>
      <c r="P4814" s="229">
        <v>56</v>
      </c>
    </row>
    <row r="4815" spans="2:16" x14ac:dyDescent="0.25">
      <c r="B4815">
        <v>20820</v>
      </c>
      <c r="C4815">
        <v>1</v>
      </c>
      <c r="O4815" s="193">
        <v>5924</v>
      </c>
      <c r="P4815" s="229">
        <v>50</v>
      </c>
    </row>
    <row r="4816" spans="2:16" x14ac:dyDescent="0.25">
      <c r="B4816">
        <v>20822</v>
      </c>
      <c r="C4816">
        <v>2</v>
      </c>
      <c r="O4816" s="193">
        <v>5925</v>
      </c>
      <c r="P4816" s="229">
        <v>85</v>
      </c>
    </row>
    <row r="4817" spans="2:16" x14ac:dyDescent="0.25">
      <c r="B4817">
        <v>20824</v>
      </c>
      <c r="C4817">
        <v>4</v>
      </c>
      <c r="O4817" s="193">
        <v>5926</v>
      </c>
      <c r="P4817" s="229">
        <v>42</v>
      </c>
    </row>
    <row r="4818" spans="2:16" x14ac:dyDescent="0.25">
      <c r="B4818">
        <v>20830</v>
      </c>
      <c r="C4818">
        <v>1</v>
      </c>
      <c r="O4818" s="193">
        <v>5927</v>
      </c>
      <c r="P4818" s="229">
        <v>61</v>
      </c>
    </row>
    <row r="4819" spans="2:16" x14ac:dyDescent="0.25">
      <c r="B4819">
        <v>20831</v>
      </c>
      <c r="C4819">
        <v>1</v>
      </c>
      <c r="O4819" s="193">
        <v>5928</v>
      </c>
      <c r="P4819" s="229">
        <v>51</v>
      </c>
    </row>
    <row r="4820" spans="2:16" x14ac:dyDescent="0.25">
      <c r="B4820">
        <v>20833</v>
      </c>
      <c r="C4820">
        <v>1</v>
      </c>
      <c r="O4820" s="193">
        <v>5929</v>
      </c>
      <c r="P4820" s="229">
        <v>97</v>
      </c>
    </row>
    <row r="4821" spans="2:16" x14ac:dyDescent="0.25">
      <c r="B4821">
        <v>20835</v>
      </c>
      <c r="C4821">
        <v>2</v>
      </c>
      <c r="O4821" s="193">
        <v>5930</v>
      </c>
      <c r="P4821" s="229">
        <v>52</v>
      </c>
    </row>
    <row r="4822" spans="2:16" x14ac:dyDescent="0.25">
      <c r="B4822">
        <v>20839</v>
      </c>
      <c r="C4822">
        <v>1</v>
      </c>
      <c r="O4822" s="193">
        <v>5931</v>
      </c>
      <c r="P4822" s="229">
        <v>60</v>
      </c>
    </row>
    <row r="4823" spans="2:16" x14ac:dyDescent="0.25">
      <c r="B4823">
        <v>20843</v>
      </c>
      <c r="C4823">
        <v>1</v>
      </c>
      <c r="O4823" s="193">
        <v>5932</v>
      </c>
      <c r="P4823" s="229">
        <v>41</v>
      </c>
    </row>
    <row r="4824" spans="2:16" x14ac:dyDescent="0.25">
      <c r="B4824">
        <v>20846</v>
      </c>
      <c r="C4824">
        <v>1</v>
      </c>
      <c r="O4824" s="193">
        <v>5933</v>
      </c>
      <c r="P4824" s="229">
        <v>86</v>
      </c>
    </row>
    <row r="4825" spans="2:16" x14ac:dyDescent="0.25">
      <c r="B4825">
        <v>20847</v>
      </c>
      <c r="C4825">
        <v>4</v>
      </c>
      <c r="O4825" s="193">
        <v>5934</v>
      </c>
      <c r="P4825" s="229">
        <v>30</v>
      </c>
    </row>
    <row r="4826" spans="2:16" x14ac:dyDescent="0.25">
      <c r="B4826">
        <v>20849</v>
      </c>
      <c r="C4826">
        <v>2</v>
      </c>
      <c r="O4826" s="193">
        <v>5935</v>
      </c>
      <c r="P4826" s="229">
        <v>68</v>
      </c>
    </row>
    <row r="4827" spans="2:16" x14ac:dyDescent="0.25">
      <c r="B4827">
        <v>20853</v>
      </c>
      <c r="C4827">
        <v>1</v>
      </c>
      <c r="O4827" s="193">
        <v>5936</v>
      </c>
      <c r="P4827" s="229">
        <v>37</v>
      </c>
    </row>
    <row r="4828" spans="2:16" x14ac:dyDescent="0.25">
      <c r="B4828">
        <v>20859</v>
      </c>
      <c r="C4828">
        <v>1</v>
      </c>
      <c r="O4828" s="193">
        <v>5937</v>
      </c>
      <c r="P4828" s="229">
        <v>75</v>
      </c>
    </row>
    <row r="4829" spans="2:16" x14ac:dyDescent="0.25">
      <c r="B4829">
        <v>20860</v>
      </c>
      <c r="C4829">
        <v>1</v>
      </c>
      <c r="O4829" s="193">
        <v>5938</v>
      </c>
      <c r="P4829" s="229">
        <v>58</v>
      </c>
    </row>
    <row r="4830" spans="2:16" x14ac:dyDescent="0.25">
      <c r="B4830">
        <v>20864</v>
      </c>
      <c r="C4830">
        <v>3</v>
      </c>
      <c r="O4830" s="193">
        <v>5939</v>
      </c>
      <c r="P4830" s="229">
        <v>65</v>
      </c>
    </row>
    <row r="4831" spans="2:16" x14ac:dyDescent="0.25">
      <c r="B4831">
        <v>20868</v>
      </c>
      <c r="C4831">
        <v>2</v>
      </c>
      <c r="O4831" s="193">
        <v>5940</v>
      </c>
      <c r="P4831" s="229">
        <v>65</v>
      </c>
    </row>
    <row r="4832" spans="2:16" x14ac:dyDescent="0.25">
      <c r="B4832">
        <v>20896</v>
      </c>
      <c r="C4832">
        <v>1</v>
      </c>
      <c r="O4832" s="193">
        <v>5941</v>
      </c>
      <c r="P4832" s="229">
        <v>82</v>
      </c>
    </row>
    <row r="4833" spans="2:16" x14ac:dyDescent="0.25">
      <c r="B4833">
        <v>20912</v>
      </c>
      <c r="C4833">
        <v>1</v>
      </c>
      <c r="O4833" s="193">
        <v>5942</v>
      </c>
      <c r="P4833" s="229">
        <v>48</v>
      </c>
    </row>
    <row r="4834" spans="2:16" x14ac:dyDescent="0.25">
      <c r="B4834">
        <v>21010</v>
      </c>
      <c r="C4834">
        <v>4</v>
      </c>
      <c r="O4834" s="193">
        <v>5943</v>
      </c>
      <c r="P4834" s="229">
        <v>68</v>
      </c>
    </row>
    <row r="4835" spans="2:16" x14ac:dyDescent="0.25">
      <c r="B4835">
        <v>21014</v>
      </c>
      <c r="C4835">
        <v>2</v>
      </c>
      <c r="O4835" s="193">
        <v>5944</v>
      </c>
      <c r="P4835" s="229">
        <v>45</v>
      </c>
    </row>
    <row r="4836" spans="2:16" x14ac:dyDescent="0.25">
      <c r="B4836">
        <v>21016</v>
      </c>
      <c r="C4836">
        <v>1</v>
      </c>
      <c r="O4836" s="193">
        <v>5945</v>
      </c>
      <c r="P4836" s="229">
        <v>96</v>
      </c>
    </row>
    <row r="4837" spans="2:16" x14ac:dyDescent="0.25">
      <c r="B4837">
        <v>21017</v>
      </c>
      <c r="C4837">
        <v>1</v>
      </c>
      <c r="O4837" s="193">
        <v>5946</v>
      </c>
      <c r="P4837" s="229">
        <v>49</v>
      </c>
    </row>
    <row r="4838" spans="2:16" x14ac:dyDescent="0.25">
      <c r="B4838">
        <v>21024</v>
      </c>
      <c r="C4838">
        <v>1</v>
      </c>
      <c r="O4838" s="193">
        <v>5947</v>
      </c>
      <c r="P4838" s="229">
        <v>72</v>
      </c>
    </row>
    <row r="4839" spans="2:16" x14ac:dyDescent="0.25">
      <c r="B4839">
        <v>21033</v>
      </c>
      <c r="C4839">
        <v>1</v>
      </c>
      <c r="O4839" s="193">
        <v>5948</v>
      </c>
      <c r="P4839" s="229">
        <v>48</v>
      </c>
    </row>
    <row r="4840" spans="2:16" x14ac:dyDescent="0.25">
      <c r="B4840">
        <v>21034</v>
      </c>
      <c r="C4840">
        <v>1</v>
      </c>
      <c r="O4840" s="193">
        <v>5949</v>
      </c>
      <c r="P4840" s="229">
        <v>74</v>
      </c>
    </row>
    <row r="4841" spans="2:16" x14ac:dyDescent="0.25">
      <c r="B4841">
        <v>21035</v>
      </c>
      <c r="C4841">
        <v>1</v>
      </c>
      <c r="O4841" s="193">
        <v>5950</v>
      </c>
      <c r="P4841" s="229">
        <v>55</v>
      </c>
    </row>
    <row r="4842" spans="2:16" x14ac:dyDescent="0.25">
      <c r="B4842">
        <v>21040</v>
      </c>
      <c r="C4842">
        <v>1</v>
      </c>
      <c r="O4842" s="193">
        <v>5951</v>
      </c>
      <c r="P4842" s="229">
        <v>61</v>
      </c>
    </row>
    <row r="4843" spans="2:16" x14ac:dyDescent="0.25">
      <c r="B4843">
        <v>21046</v>
      </c>
      <c r="C4843">
        <v>1</v>
      </c>
      <c r="O4843" s="193">
        <v>5952</v>
      </c>
      <c r="P4843" s="229">
        <v>30</v>
      </c>
    </row>
    <row r="4844" spans="2:16" x14ac:dyDescent="0.25">
      <c r="B4844">
        <v>21056</v>
      </c>
      <c r="C4844">
        <v>1</v>
      </c>
      <c r="O4844" s="193">
        <v>5953</v>
      </c>
      <c r="P4844" s="229">
        <v>83</v>
      </c>
    </row>
    <row r="4845" spans="2:16" x14ac:dyDescent="0.25">
      <c r="B4845">
        <v>21077</v>
      </c>
      <c r="C4845">
        <v>1</v>
      </c>
      <c r="O4845" s="193">
        <v>5954</v>
      </c>
      <c r="P4845" s="229">
        <v>47</v>
      </c>
    </row>
    <row r="4846" spans="2:16" x14ac:dyDescent="0.25">
      <c r="B4846">
        <v>21283</v>
      </c>
      <c r="C4846">
        <v>1</v>
      </c>
      <c r="O4846" s="193">
        <v>5955</v>
      </c>
      <c r="P4846" s="229">
        <v>57</v>
      </c>
    </row>
    <row r="4847" spans="2:16" x14ac:dyDescent="0.25">
      <c r="B4847">
        <v>21518</v>
      </c>
      <c r="C4847">
        <v>1</v>
      </c>
      <c r="O4847" s="193">
        <v>5956</v>
      </c>
      <c r="P4847" s="229">
        <v>42</v>
      </c>
    </row>
    <row r="4848" spans="2:16" x14ac:dyDescent="0.25">
      <c r="B4848">
        <v>21534</v>
      </c>
      <c r="C4848">
        <v>1</v>
      </c>
      <c r="O4848" s="193">
        <v>5957</v>
      </c>
      <c r="P4848" s="229">
        <v>86</v>
      </c>
    </row>
    <row r="4849" spans="2:16" x14ac:dyDescent="0.25">
      <c r="B4849">
        <v>21548</v>
      </c>
      <c r="C4849">
        <v>1</v>
      </c>
      <c r="O4849" s="193">
        <v>5958</v>
      </c>
      <c r="P4849" s="229">
        <v>47</v>
      </c>
    </row>
    <row r="4850" spans="2:16" x14ac:dyDescent="0.25">
      <c r="B4850">
        <v>21770</v>
      </c>
      <c r="C4850">
        <v>1</v>
      </c>
      <c r="O4850" s="193">
        <v>5959</v>
      </c>
      <c r="P4850" s="229">
        <v>65</v>
      </c>
    </row>
    <row r="4851" spans="2:16" x14ac:dyDescent="0.25">
      <c r="B4851">
        <v>25000</v>
      </c>
      <c r="C4851">
        <v>8</v>
      </c>
      <c r="O4851" s="193">
        <v>5960</v>
      </c>
      <c r="P4851" s="229">
        <v>41</v>
      </c>
    </row>
    <row r="4852" spans="2:16" x14ac:dyDescent="0.25">
      <c r="B4852">
        <v>25004</v>
      </c>
      <c r="C4852">
        <v>6</v>
      </c>
      <c r="O4852" s="193">
        <v>5961</v>
      </c>
      <c r="P4852" s="229">
        <v>75</v>
      </c>
    </row>
    <row r="4853" spans="2:16" x14ac:dyDescent="0.25">
      <c r="B4853">
        <v>25006</v>
      </c>
      <c r="C4853">
        <v>1</v>
      </c>
      <c r="O4853" s="193">
        <v>5962</v>
      </c>
      <c r="P4853" s="229">
        <v>49</v>
      </c>
    </row>
    <row r="4854" spans="2:16" x14ac:dyDescent="0.25">
      <c r="B4854">
        <v>25008</v>
      </c>
      <c r="C4854">
        <v>1</v>
      </c>
      <c r="O4854" s="193">
        <v>5963</v>
      </c>
      <c r="P4854" s="229">
        <v>58</v>
      </c>
    </row>
    <row r="4855" spans="2:16" x14ac:dyDescent="0.25">
      <c r="B4855">
        <v>25009</v>
      </c>
      <c r="C4855">
        <v>1</v>
      </c>
      <c r="O4855" s="193">
        <v>5964</v>
      </c>
      <c r="P4855" s="229">
        <v>41</v>
      </c>
    </row>
    <row r="4856" spans="2:16" x14ac:dyDescent="0.25">
      <c r="B4856">
        <v>25010</v>
      </c>
      <c r="C4856">
        <v>284</v>
      </c>
      <c r="O4856" s="193">
        <v>5965</v>
      </c>
      <c r="P4856" s="229">
        <v>79</v>
      </c>
    </row>
    <row r="4857" spans="2:16" x14ac:dyDescent="0.25">
      <c r="B4857">
        <v>25012</v>
      </c>
      <c r="C4857">
        <v>21</v>
      </c>
      <c r="O4857" s="193">
        <v>5966</v>
      </c>
      <c r="P4857" s="229">
        <v>48</v>
      </c>
    </row>
    <row r="4858" spans="2:16" x14ac:dyDescent="0.25">
      <c r="B4858">
        <v>25014</v>
      </c>
      <c r="C4858">
        <v>311</v>
      </c>
      <c r="O4858" s="193">
        <v>5967</v>
      </c>
      <c r="P4858" s="229">
        <v>60</v>
      </c>
    </row>
    <row r="4859" spans="2:16" x14ac:dyDescent="0.25">
      <c r="B4859">
        <v>25015</v>
      </c>
      <c r="C4859">
        <v>29</v>
      </c>
      <c r="O4859" s="193">
        <v>5968</v>
      </c>
      <c r="P4859" s="229">
        <v>58</v>
      </c>
    </row>
    <row r="4860" spans="2:16" x14ac:dyDescent="0.25">
      <c r="B4860">
        <v>25016</v>
      </c>
      <c r="C4860">
        <v>10</v>
      </c>
      <c r="O4860" s="193">
        <v>5969</v>
      </c>
      <c r="P4860" s="229">
        <v>100</v>
      </c>
    </row>
    <row r="4861" spans="2:16" x14ac:dyDescent="0.25">
      <c r="B4861">
        <v>25017</v>
      </c>
      <c r="C4861">
        <v>5</v>
      </c>
      <c r="O4861" s="193">
        <v>5970</v>
      </c>
      <c r="P4861" s="229">
        <v>51</v>
      </c>
    </row>
    <row r="4862" spans="2:16" x14ac:dyDescent="0.25">
      <c r="B4862">
        <v>25018</v>
      </c>
      <c r="C4862">
        <v>133</v>
      </c>
      <c r="O4862" s="193">
        <v>5971</v>
      </c>
      <c r="P4862" s="229">
        <v>57</v>
      </c>
    </row>
    <row r="4863" spans="2:16" x14ac:dyDescent="0.25">
      <c r="B4863">
        <v>25019</v>
      </c>
      <c r="C4863">
        <v>36</v>
      </c>
      <c r="O4863" s="193">
        <v>5972</v>
      </c>
      <c r="P4863" s="229">
        <v>40</v>
      </c>
    </row>
    <row r="4864" spans="2:16" x14ac:dyDescent="0.25">
      <c r="B4864">
        <v>25020</v>
      </c>
      <c r="C4864">
        <v>40</v>
      </c>
      <c r="O4864" s="193">
        <v>5973</v>
      </c>
      <c r="P4864" s="229">
        <v>69</v>
      </c>
    </row>
    <row r="4865" spans="2:16" x14ac:dyDescent="0.25">
      <c r="B4865">
        <v>25022</v>
      </c>
      <c r="C4865">
        <v>49</v>
      </c>
      <c r="O4865" s="193">
        <v>5974</v>
      </c>
      <c r="P4865" s="229">
        <v>48</v>
      </c>
    </row>
    <row r="4866" spans="2:16" x14ac:dyDescent="0.25">
      <c r="B4866">
        <v>25023</v>
      </c>
      <c r="C4866">
        <v>15</v>
      </c>
      <c r="O4866" s="193">
        <v>5975</v>
      </c>
      <c r="P4866" s="229">
        <v>54</v>
      </c>
    </row>
    <row r="4867" spans="2:16" x14ac:dyDescent="0.25">
      <c r="B4867">
        <v>25024</v>
      </c>
      <c r="C4867">
        <v>65</v>
      </c>
      <c r="O4867" s="193">
        <v>5976</v>
      </c>
      <c r="P4867" s="229">
        <v>45</v>
      </c>
    </row>
    <row r="4868" spans="2:16" x14ac:dyDescent="0.25">
      <c r="B4868">
        <v>25025</v>
      </c>
      <c r="C4868">
        <v>10</v>
      </c>
      <c r="O4868" s="193">
        <v>5977</v>
      </c>
      <c r="P4868" s="229">
        <v>64</v>
      </c>
    </row>
    <row r="4869" spans="2:16" x14ac:dyDescent="0.25">
      <c r="B4869">
        <v>25026</v>
      </c>
      <c r="C4869">
        <v>14</v>
      </c>
      <c r="O4869" s="193">
        <v>5978</v>
      </c>
      <c r="P4869" s="229">
        <v>53</v>
      </c>
    </row>
    <row r="4870" spans="2:16" x14ac:dyDescent="0.25">
      <c r="B4870">
        <v>25027</v>
      </c>
      <c r="C4870">
        <v>8</v>
      </c>
      <c r="O4870" s="193">
        <v>5979</v>
      </c>
      <c r="P4870" s="229">
        <v>59</v>
      </c>
    </row>
    <row r="4871" spans="2:16" x14ac:dyDescent="0.25">
      <c r="B4871">
        <v>25028</v>
      </c>
      <c r="C4871">
        <v>59</v>
      </c>
      <c r="O4871" s="193">
        <v>5980</v>
      </c>
      <c r="P4871" s="229">
        <v>39</v>
      </c>
    </row>
    <row r="4872" spans="2:16" x14ac:dyDescent="0.25">
      <c r="B4872">
        <v>25029</v>
      </c>
      <c r="C4872">
        <v>10</v>
      </c>
      <c r="O4872" s="193">
        <v>5981</v>
      </c>
      <c r="P4872" s="229">
        <v>83</v>
      </c>
    </row>
    <row r="4873" spans="2:16" x14ac:dyDescent="0.25">
      <c r="B4873">
        <v>25030</v>
      </c>
      <c r="C4873">
        <v>44</v>
      </c>
      <c r="O4873" s="193">
        <v>5982</v>
      </c>
      <c r="P4873" s="229">
        <v>42</v>
      </c>
    </row>
    <row r="4874" spans="2:16" x14ac:dyDescent="0.25">
      <c r="B4874">
        <v>25031</v>
      </c>
      <c r="C4874">
        <v>1</v>
      </c>
      <c r="O4874" s="193">
        <v>5983</v>
      </c>
      <c r="P4874" s="229">
        <v>60</v>
      </c>
    </row>
    <row r="4875" spans="2:16" x14ac:dyDescent="0.25">
      <c r="B4875">
        <v>25032</v>
      </c>
      <c r="C4875">
        <v>38</v>
      </c>
      <c r="O4875" s="193">
        <v>5984</v>
      </c>
      <c r="P4875" s="229">
        <v>47</v>
      </c>
    </row>
    <row r="4876" spans="2:16" x14ac:dyDescent="0.25">
      <c r="B4876">
        <v>25033</v>
      </c>
      <c r="C4876">
        <v>7</v>
      </c>
      <c r="O4876" s="193">
        <v>5985</v>
      </c>
      <c r="P4876" s="229">
        <v>78</v>
      </c>
    </row>
    <row r="4877" spans="2:16" x14ac:dyDescent="0.25">
      <c r="B4877">
        <v>25034</v>
      </c>
      <c r="C4877">
        <v>32</v>
      </c>
      <c r="O4877" s="193">
        <v>5986</v>
      </c>
      <c r="P4877" s="229">
        <v>39</v>
      </c>
    </row>
    <row r="4878" spans="2:16" x14ac:dyDescent="0.25">
      <c r="B4878">
        <v>25035</v>
      </c>
      <c r="C4878">
        <v>6</v>
      </c>
      <c r="O4878" s="193">
        <v>5987</v>
      </c>
      <c r="P4878" s="229">
        <v>54</v>
      </c>
    </row>
    <row r="4879" spans="2:16" x14ac:dyDescent="0.25">
      <c r="B4879">
        <v>25036</v>
      </c>
      <c r="C4879">
        <v>9</v>
      </c>
      <c r="O4879" s="193">
        <v>5988</v>
      </c>
      <c r="P4879" s="229">
        <v>51</v>
      </c>
    </row>
    <row r="4880" spans="2:16" x14ac:dyDescent="0.25">
      <c r="B4880">
        <v>25037</v>
      </c>
      <c r="C4880">
        <v>11</v>
      </c>
      <c r="O4880" s="193">
        <v>5989</v>
      </c>
      <c r="P4880" s="229">
        <v>71</v>
      </c>
    </row>
    <row r="4881" spans="2:16" x14ac:dyDescent="0.25">
      <c r="B4881">
        <v>25038</v>
      </c>
      <c r="C4881">
        <v>16</v>
      </c>
      <c r="O4881" s="193">
        <v>5990</v>
      </c>
      <c r="P4881" s="229">
        <v>40</v>
      </c>
    </row>
    <row r="4882" spans="2:16" x14ac:dyDescent="0.25">
      <c r="B4882">
        <v>25039</v>
      </c>
      <c r="C4882">
        <v>5</v>
      </c>
      <c r="O4882" s="193">
        <v>5991</v>
      </c>
      <c r="P4882" s="229">
        <v>45</v>
      </c>
    </row>
    <row r="4883" spans="2:16" x14ac:dyDescent="0.25">
      <c r="B4883">
        <v>25040</v>
      </c>
      <c r="C4883">
        <v>17</v>
      </c>
      <c r="O4883" s="193">
        <v>5992</v>
      </c>
      <c r="P4883" s="229">
        <v>32</v>
      </c>
    </row>
    <row r="4884" spans="2:16" x14ac:dyDescent="0.25">
      <c r="B4884">
        <v>25041</v>
      </c>
      <c r="C4884">
        <v>1</v>
      </c>
      <c r="O4884" s="193">
        <v>5993</v>
      </c>
      <c r="P4884" s="229">
        <v>81</v>
      </c>
    </row>
    <row r="4885" spans="2:16" x14ac:dyDescent="0.25">
      <c r="B4885">
        <v>25042</v>
      </c>
      <c r="C4885">
        <v>6</v>
      </c>
      <c r="O4885" s="193">
        <v>5994</v>
      </c>
      <c r="P4885" s="229">
        <v>31</v>
      </c>
    </row>
    <row r="4886" spans="2:16" x14ac:dyDescent="0.25">
      <c r="B4886">
        <v>25043</v>
      </c>
      <c r="C4886">
        <v>1</v>
      </c>
      <c r="O4886" s="193">
        <v>5995</v>
      </c>
      <c r="P4886" s="229">
        <v>58</v>
      </c>
    </row>
    <row r="4887" spans="2:16" x14ac:dyDescent="0.25">
      <c r="B4887">
        <v>25044</v>
      </c>
      <c r="C4887">
        <v>12</v>
      </c>
      <c r="O4887" s="193">
        <v>5996</v>
      </c>
      <c r="P4887" s="229">
        <v>36</v>
      </c>
    </row>
    <row r="4888" spans="2:16" x14ac:dyDescent="0.25">
      <c r="B4888">
        <v>25045</v>
      </c>
      <c r="C4888">
        <v>5</v>
      </c>
      <c r="O4888" s="193">
        <v>5997</v>
      </c>
      <c r="P4888" s="229">
        <v>75</v>
      </c>
    </row>
    <row r="4889" spans="2:16" x14ac:dyDescent="0.25">
      <c r="B4889">
        <v>25046</v>
      </c>
      <c r="C4889">
        <v>8</v>
      </c>
      <c r="O4889" s="193">
        <v>5998</v>
      </c>
      <c r="P4889" s="229">
        <v>37</v>
      </c>
    </row>
    <row r="4890" spans="2:16" x14ac:dyDescent="0.25">
      <c r="B4890">
        <v>25047</v>
      </c>
      <c r="C4890">
        <v>1</v>
      </c>
      <c r="O4890" s="193">
        <v>5999</v>
      </c>
      <c r="P4890" s="229">
        <v>52</v>
      </c>
    </row>
    <row r="4891" spans="2:16" x14ac:dyDescent="0.25">
      <c r="B4891">
        <v>25048</v>
      </c>
      <c r="C4891">
        <v>13</v>
      </c>
      <c r="O4891" s="193">
        <v>6000</v>
      </c>
      <c r="P4891" s="229">
        <v>37</v>
      </c>
    </row>
    <row r="4892" spans="2:16" x14ac:dyDescent="0.25">
      <c r="B4892">
        <v>25049</v>
      </c>
      <c r="C4892">
        <v>1</v>
      </c>
      <c r="O4892" s="193">
        <v>6001</v>
      </c>
      <c r="P4892" s="229">
        <v>81</v>
      </c>
    </row>
    <row r="4893" spans="2:16" x14ac:dyDescent="0.25">
      <c r="B4893">
        <v>25050</v>
      </c>
      <c r="C4893">
        <v>15</v>
      </c>
      <c r="O4893" s="193">
        <v>6002</v>
      </c>
      <c r="P4893" s="229">
        <v>36</v>
      </c>
    </row>
    <row r="4894" spans="2:16" x14ac:dyDescent="0.25">
      <c r="B4894">
        <v>25051</v>
      </c>
      <c r="C4894">
        <v>4</v>
      </c>
      <c r="O4894" s="193">
        <v>6003</v>
      </c>
      <c r="P4894" s="229">
        <v>59</v>
      </c>
    </row>
    <row r="4895" spans="2:16" x14ac:dyDescent="0.25">
      <c r="B4895">
        <v>25052</v>
      </c>
      <c r="C4895">
        <v>10</v>
      </c>
      <c r="O4895" s="193">
        <v>6004</v>
      </c>
      <c r="P4895" s="229">
        <v>40</v>
      </c>
    </row>
    <row r="4896" spans="2:16" x14ac:dyDescent="0.25">
      <c r="B4896">
        <v>25053</v>
      </c>
      <c r="C4896">
        <v>6</v>
      </c>
      <c r="O4896" s="193">
        <v>6005</v>
      </c>
      <c r="P4896" s="229">
        <v>60</v>
      </c>
    </row>
    <row r="4897" spans="2:16" x14ac:dyDescent="0.25">
      <c r="B4897">
        <v>25054</v>
      </c>
      <c r="C4897">
        <v>8</v>
      </c>
      <c r="O4897" s="193">
        <v>6006</v>
      </c>
      <c r="P4897" s="229">
        <v>32</v>
      </c>
    </row>
    <row r="4898" spans="2:16" x14ac:dyDescent="0.25">
      <c r="B4898">
        <v>25055</v>
      </c>
      <c r="C4898">
        <v>3</v>
      </c>
      <c r="O4898" s="193">
        <v>6007</v>
      </c>
      <c r="P4898" s="229">
        <v>47</v>
      </c>
    </row>
    <row r="4899" spans="2:16" x14ac:dyDescent="0.25">
      <c r="B4899">
        <v>25056</v>
      </c>
      <c r="C4899">
        <v>2</v>
      </c>
      <c r="O4899" s="193">
        <v>6008</v>
      </c>
      <c r="P4899" s="229">
        <v>37</v>
      </c>
    </row>
    <row r="4900" spans="2:16" x14ac:dyDescent="0.25">
      <c r="B4900">
        <v>25057</v>
      </c>
      <c r="C4900">
        <v>3</v>
      </c>
      <c r="O4900" s="193">
        <v>6009</v>
      </c>
      <c r="P4900" s="229">
        <v>68</v>
      </c>
    </row>
    <row r="4901" spans="2:16" x14ac:dyDescent="0.25">
      <c r="B4901">
        <v>25058</v>
      </c>
      <c r="C4901">
        <v>4</v>
      </c>
      <c r="O4901" s="193">
        <v>6010</v>
      </c>
      <c r="P4901" s="229">
        <v>34</v>
      </c>
    </row>
    <row r="4902" spans="2:16" x14ac:dyDescent="0.25">
      <c r="B4902">
        <v>25059</v>
      </c>
      <c r="C4902">
        <v>4</v>
      </c>
      <c r="O4902" s="193">
        <v>6011</v>
      </c>
      <c r="P4902" s="229">
        <v>44</v>
      </c>
    </row>
    <row r="4903" spans="2:16" x14ac:dyDescent="0.25">
      <c r="B4903">
        <v>25060</v>
      </c>
      <c r="C4903">
        <v>6</v>
      </c>
      <c r="O4903" s="193">
        <v>6012</v>
      </c>
      <c r="P4903" s="229">
        <v>37</v>
      </c>
    </row>
    <row r="4904" spans="2:16" x14ac:dyDescent="0.25">
      <c r="B4904">
        <v>25062</v>
      </c>
      <c r="C4904">
        <v>4</v>
      </c>
      <c r="O4904" s="193">
        <v>6013</v>
      </c>
      <c r="P4904" s="229">
        <v>69</v>
      </c>
    </row>
    <row r="4905" spans="2:16" x14ac:dyDescent="0.25">
      <c r="B4905">
        <v>25063</v>
      </c>
      <c r="C4905">
        <v>1</v>
      </c>
      <c r="O4905" s="193">
        <v>6014</v>
      </c>
      <c r="P4905" s="229">
        <v>41</v>
      </c>
    </row>
    <row r="4906" spans="2:16" x14ac:dyDescent="0.25">
      <c r="B4906">
        <v>25064</v>
      </c>
      <c r="C4906">
        <v>7</v>
      </c>
      <c r="O4906" s="193">
        <v>6015</v>
      </c>
      <c r="P4906" s="229">
        <v>49</v>
      </c>
    </row>
    <row r="4907" spans="2:16" x14ac:dyDescent="0.25">
      <c r="B4907">
        <v>25065</v>
      </c>
      <c r="C4907">
        <v>1</v>
      </c>
      <c r="O4907" s="193">
        <v>6016</v>
      </c>
      <c r="P4907" s="229">
        <v>44</v>
      </c>
    </row>
    <row r="4908" spans="2:16" x14ac:dyDescent="0.25">
      <c r="B4908">
        <v>25066</v>
      </c>
      <c r="C4908">
        <v>2</v>
      </c>
      <c r="O4908" s="193">
        <v>6017</v>
      </c>
      <c r="P4908" s="229">
        <v>65</v>
      </c>
    </row>
    <row r="4909" spans="2:16" x14ac:dyDescent="0.25">
      <c r="B4909">
        <v>25067</v>
      </c>
      <c r="C4909">
        <v>1</v>
      </c>
      <c r="O4909" s="193">
        <v>6018</v>
      </c>
      <c r="P4909" s="229">
        <v>31</v>
      </c>
    </row>
    <row r="4910" spans="2:16" x14ac:dyDescent="0.25">
      <c r="B4910">
        <v>25068</v>
      </c>
      <c r="C4910">
        <v>4</v>
      </c>
      <c r="O4910" s="193">
        <v>6019</v>
      </c>
      <c r="P4910" s="229">
        <v>46</v>
      </c>
    </row>
    <row r="4911" spans="2:16" x14ac:dyDescent="0.25">
      <c r="B4911">
        <v>25069</v>
      </c>
      <c r="C4911">
        <v>1</v>
      </c>
      <c r="O4911" s="193">
        <v>6020</v>
      </c>
      <c r="P4911" s="229">
        <v>34</v>
      </c>
    </row>
    <row r="4912" spans="2:16" x14ac:dyDescent="0.25">
      <c r="B4912">
        <v>25070</v>
      </c>
      <c r="C4912">
        <v>3</v>
      </c>
      <c r="O4912" s="193">
        <v>6021</v>
      </c>
      <c r="P4912" s="229">
        <v>73</v>
      </c>
    </row>
    <row r="4913" spans="2:16" x14ac:dyDescent="0.25">
      <c r="B4913">
        <v>25072</v>
      </c>
      <c r="C4913">
        <v>5</v>
      </c>
      <c r="O4913" s="193">
        <v>6022</v>
      </c>
      <c r="P4913" s="229">
        <v>42</v>
      </c>
    </row>
    <row r="4914" spans="2:16" x14ac:dyDescent="0.25">
      <c r="B4914">
        <v>25074</v>
      </c>
      <c r="C4914">
        <v>3</v>
      </c>
      <c r="O4914" s="193">
        <v>6023</v>
      </c>
      <c r="P4914" s="229">
        <v>60</v>
      </c>
    </row>
    <row r="4915" spans="2:16" x14ac:dyDescent="0.25">
      <c r="B4915">
        <v>25075</v>
      </c>
      <c r="C4915">
        <v>1</v>
      </c>
      <c r="O4915" s="193">
        <v>6024</v>
      </c>
      <c r="P4915" s="229">
        <v>34</v>
      </c>
    </row>
    <row r="4916" spans="2:16" x14ac:dyDescent="0.25">
      <c r="B4916">
        <v>25076</v>
      </c>
      <c r="C4916">
        <v>2</v>
      </c>
      <c r="O4916" s="193">
        <v>6025</v>
      </c>
      <c r="P4916" s="229">
        <v>60</v>
      </c>
    </row>
    <row r="4917" spans="2:16" x14ac:dyDescent="0.25">
      <c r="B4917">
        <v>25078</v>
      </c>
      <c r="C4917">
        <v>3</v>
      </c>
      <c r="O4917" s="193">
        <v>6026</v>
      </c>
      <c r="P4917" s="229">
        <v>25</v>
      </c>
    </row>
    <row r="4918" spans="2:16" x14ac:dyDescent="0.25">
      <c r="B4918">
        <v>25079</v>
      </c>
      <c r="C4918">
        <v>3</v>
      </c>
      <c r="O4918" s="193">
        <v>6027</v>
      </c>
      <c r="P4918" s="229">
        <v>40</v>
      </c>
    </row>
    <row r="4919" spans="2:16" x14ac:dyDescent="0.25">
      <c r="B4919">
        <v>25080</v>
      </c>
      <c r="C4919">
        <v>2</v>
      </c>
      <c r="O4919" s="193">
        <v>6028</v>
      </c>
      <c r="P4919" s="229">
        <v>19</v>
      </c>
    </row>
    <row r="4920" spans="2:16" x14ac:dyDescent="0.25">
      <c r="B4920">
        <v>25081</v>
      </c>
      <c r="C4920">
        <v>1</v>
      </c>
      <c r="O4920" s="193">
        <v>6029</v>
      </c>
      <c r="P4920" s="229">
        <v>77</v>
      </c>
    </row>
    <row r="4921" spans="2:16" x14ac:dyDescent="0.25">
      <c r="B4921">
        <v>25082</v>
      </c>
      <c r="C4921">
        <v>2</v>
      </c>
      <c r="O4921" s="193">
        <v>6030</v>
      </c>
      <c r="P4921" s="229">
        <v>30</v>
      </c>
    </row>
    <row r="4922" spans="2:16" x14ac:dyDescent="0.25">
      <c r="B4922">
        <v>25083</v>
      </c>
      <c r="C4922">
        <v>1</v>
      </c>
      <c r="O4922" s="193">
        <v>6031</v>
      </c>
      <c r="P4922" s="229">
        <v>38</v>
      </c>
    </row>
    <row r="4923" spans="2:16" x14ac:dyDescent="0.25">
      <c r="B4923">
        <v>25084</v>
      </c>
      <c r="C4923">
        <v>1</v>
      </c>
      <c r="O4923" s="193">
        <v>6032</v>
      </c>
      <c r="P4923" s="229">
        <v>39</v>
      </c>
    </row>
    <row r="4924" spans="2:16" x14ac:dyDescent="0.25">
      <c r="B4924">
        <v>25085</v>
      </c>
      <c r="C4924">
        <v>4</v>
      </c>
      <c r="O4924" s="193">
        <v>6033</v>
      </c>
      <c r="P4924" s="229">
        <v>63</v>
      </c>
    </row>
    <row r="4925" spans="2:16" x14ac:dyDescent="0.25">
      <c r="B4925">
        <v>25088</v>
      </c>
      <c r="C4925">
        <v>1</v>
      </c>
      <c r="O4925" s="193">
        <v>6034</v>
      </c>
      <c r="P4925" s="229">
        <v>38</v>
      </c>
    </row>
    <row r="4926" spans="2:16" x14ac:dyDescent="0.25">
      <c r="B4926">
        <v>25089</v>
      </c>
      <c r="C4926">
        <v>4</v>
      </c>
      <c r="O4926" s="193">
        <v>6035</v>
      </c>
      <c r="P4926" s="229">
        <v>51</v>
      </c>
    </row>
    <row r="4927" spans="2:16" x14ac:dyDescent="0.25">
      <c r="B4927">
        <v>25092</v>
      </c>
      <c r="C4927">
        <v>1</v>
      </c>
      <c r="O4927" s="193">
        <v>6036</v>
      </c>
      <c r="P4927" s="229">
        <v>31</v>
      </c>
    </row>
    <row r="4928" spans="2:16" x14ac:dyDescent="0.25">
      <c r="B4928">
        <v>25093</v>
      </c>
      <c r="C4928">
        <v>6</v>
      </c>
      <c r="O4928" s="193">
        <v>6037</v>
      </c>
      <c r="P4928" s="229">
        <v>53</v>
      </c>
    </row>
    <row r="4929" spans="2:16" x14ac:dyDescent="0.25">
      <c r="B4929">
        <v>25094</v>
      </c>
      <c r="C4929">
        <v>2</v>
      </c>
      <c r="O4929" s="193">
        <v>6038</v>
      </c>
      <c r="P4929" s="229">
        <v>31</v>
      </c>
    </row>
    <row r="4930" spans="2:16" x14ac:dyDescent="0.25">
      <c r="B4930">
        <v>25095</v>
      </c>
      <c r="C4930">
        <v>2</v>
      </c>
      <c r="O4930" s="193">
        <v>6039</v>
      </c>
      <c r="P4930" s="229">
        <v>60</v>
      </c>
    </row>
    <row r="4931" spans="2:16" x14ac:dyDescent="0.25">
      <c r="B4931">
        <v>25097</v>
      </c>
      <c r="C4931">
        <v>2</v>
      </c>
      <c r="O4931" s="193">
        <v>6040</v>
      </c>
      <c r="P4931" s="229">
        <v>37</v>
      </c>
    </row>
    <row r="4932" spans="2:16" x14ac:dyDescent="0.25">
      <c r="B4932">
        <v>25099</v>
      </c>
      <c r="C4932">
        <v>3</v>
      </c>
      <c r="O4932" s="193">
        <v>6041</v>
      </c>
      <c r="P4932" s="229">
        <v>81</v>
      </c>
    </row>
    <row r="4933" spans="2:16" x14ac:dyDescent="0.25">
      <c r="B4933">
        <v>25100</v>
      </c>
      <c r="C4933">
        <v>2</v>
      </c>
      <c r="O4933" s="193">
        <v>6042</v>
      </c>
      <c r="P4933" s="229">
        <v>39</v>
      </c>
    </row>
    <row r="4934" spans="2:16" x14ac:dyDescent="0.25">
      <c r="B4934">
        <v>25101</v>
      </c>
      <c r="C4934">
        <v>1</v>
      </c>
      <c r="O4934" s="193">
        <v>6043</v>
      </c>
      <c r="P4934" s="229">
        <v>44</v>
      </c>
    </row>
    <row r="4935" spans="2:16" x14ac:dyDescent="0.25">
      <c r="B4935">
        <v>25102</v>
      </c>
      <c r="C4935">
        <v>1</v>
      </c>
      <c r="O4935" s="193">
        <v>6044</v>
      </c>
      <c r="P4935" s="229">
        <v>26</v>
      </c>
    </row>
    <row r="4936" spans="2:16" x14ac:dyDescent="0.25">
      <c r="B4936">
        <v>25106</v>
      </c>
      <c r="C4936">
        <v>1</v>
      </c>
      <c r="O4936" s="193">
        <v>6045</v>
      </c>
      <c r="P4936" s="229">
        <v>63</v>
      </c>
    </row>
    <row r="4937" spans="2:16" x14ac:dyDescent="0.25">
      <c r="B4937">
        <v>25107</v>
      </c>
      <c r="C4937">
        <v>3</v>
      </c>
      <c r="O4937" s="193">
        <v>6046</v>
      </c>
      <c r="P4937" s="229">
        <v>33</v>
      </c>
    </row>
    <row r="4938" spans="2:16" x14ac:dyDescent="0.25">
      <c r="B4938">
        <v>25110</v>
      </c>
      <c r="C4938">
        <v>5</v>
      </c>
      <c r="O4938" s="193">
        <v>6047</v>
      </c>
      <c r="P4938" s="229">
        <v>40</v>
      </c>
    </row>
    <row r="4939" spans="2:16" x14ac:dyDescent="0.25">
      <c r="B4939">
        <v>25112</v>
      </c>
      <c r="C4939">
        <v>2</v>
      </c>
      <c r="O4939" s="193">
        <v>6048</v>
      </c>
      <c r="P4939" s="229">
        <v>29</v>
      </c>
    </row>
    <row r="4940" spans="2:16" x14ac:dyDescent="0.25">
      <c r="B4940">
        <v>25113</v>
      </c>
      <c r="C4940">
        <v>1</v>
      </c>
      <c r="O4940" s="193">
        <v>6049</v>
      </c>
      <c r="P4940" s="229">
        <v>66</v>
      </c>
    </row>
    <row r="4941" spans="2:16" x14ac:dyDescent="0.25">
      <c r="B4941">
        <v>25114</v>
      </c>
      <c r="C4941">
        <v>2</v>
      </c>
      <c r="O4941" s="193">
        <v>6050</v>
      </c>
      <c r="P4941" s="229">
        <v>27</v>
      </c>
    </row>
    <row r="4942" spans="2:16" x14ac:dyDescent="0.25">
      <c r="B4942">
        <v>25118</v>
      </c>
      <c r="C4942">
        <v>1</v>
      </c>
      <c r="O4942" s="193">
        <v>6051</v>
      </c>
      <c r="P4942" s="229">
        <v>42</v>
      </c>
    </row>
    <row r="4943" spans="2:16" x14ac:dyDescent="0.25">
      <c r="B4943">
        <v>25120</v>
      </c>
      <c r="C4943">
        <v>1</v>
      </c>
      <c r="O4943" s="193">
        <v>6052</v>
      </c>
      <c r="P4943" s="229">
        <v>30</v>
      </c>
    </row>
    <row r="4944" spans="2:16" x14ac:dyDescent="0.25">
      <c r="B4944">
        <v>25124</v>
      </c>
      <c r="C4944">
        <v>2</v>
      </c>
      <c r="O4944" s="193">
        <v>6053</v>
      </c>
      <c r="P4944" s="229">
        <v>71</v>
      </c>
    </row>
    <row r="4945" spans="2:16" x14ac:dyDescent="0.25">
      <c r="B4945">
        <v>25128</v>
      </c>
      <c r="C4945">
        <v>3</v>
      </c>
      <c r="O4945" s="193">
        <v>6054</v>
      </c>
      <c r="P4945" s="229">
        <v>38</v>
      </c>
    </row>
    <row r="4946" spans="2:16" x14ac:dyDescent="0.25">
      <c r="B4946">
        <v>25129</v>
      </c>
      <c r="C4946">
        <v>2</v>
      </c>
      <c r="O4946" s="193">
        <v>6055</v>
      </c>
      <c r="P4946" s="229">
        <v>43</v>
      </c>
    </row>
    <row r="4947" spans="2:16" x14ac:dyDescent="0.25">
      <c r="B4947">
        <v>25130</v>
      </c>
      <c r="C4947">
        <v>1</v>
      </c>
      <c r="O4947" s="193">
        <v>6056</v>
      </c>
      <c r="P4947" s="229">
        <v>34</v>
      </c>
    </row>
    <row r="4948" spans="2:16" x14ac:dyDescent="0.25">
      <c r="B4948">
        <v>25132</v>
      </c>
      <c r="C4948">
        <v>1</v>
      </c>
      <c r="O4948" s="193">
        <v>6057</v>
      </c>
      <c r="P4948" s="229">
        <v>49</v>
      </c>
    </row>
    <row r="4949" spans="2:16" x14ac:dyDescent="0.25">
      <c r="B4949">
        <v>25133</v>
      </c>
      <c r="C4949">
        <v>2</v>
      </c>
      <c r="O4949" s="193">
        <v>6058</v>
      </c>
      <c r="P4949" s="229">
        <v>38</v>
      </c>
    </row>
    <row r="4950" spans="2:16" x14ac:dyDescent="0.25">
      <c r="B4950">
        <v>25134</v>
      </c>
      <c r="C4950">
        <v>1</v>
      </c>
      <c r="O4950" s="193">
        <v>6059</v>
      </c>
      <c r="P4950" s="229">
        <v>41</v>
      </c>
    </row>
    <row r="4951" spans="2:16" x14ac:dyDescent="0.25">
      <c r="B4951">
        <v>25146</v>
      </c>
      <c r="C4951">
        <v>1</v>
      </c>
      <c r="O4951" s="193">
        <v>6060</v>
      </c>
      <c r="P4951" s="229">
        <v>25</v>
      </c>
    </row>
    <row r="4952" spans="2:16" x14ac:dyDescent="0.25">
      <c r="B4952">
        <v>25149</v>
      </c>
      <c r="C4952">
        <v>2</v>
      </c>
      <c r="O4952" s="193">
        <v>6061</v>
      </c>
      <c r="P4952" s="229">
        <v>69</v>
      </c>
    </row>
    <row r="4953" spans="2:16" x14ac:dyDescent="0.25">
      <c r="B4953">
        <v>25194</v>
      </c>
      <c r="C4953">
        <v>1</v>
      </c>
      <c r="O4953" s="193">
        <v>6062</v>
      </c>
      <c r="P4953" s="229">
        <v>26</v>
      </c>
    </row>
    <row r="4954" spans="2:16" x14ac:dyDescent="0.25">
      <c r="B4954">
        <v>25260</v>
      </c>
      <c r="C4954">
        <v>2</v>
      </c>
      <c r="O4954" s="193">
        <v>6063</v>
      </c>
      <c r="P4954" s="229">
        <v>39</v>
      </c>
    </row>
    <row r="4955" spans="2:16" x14ac:dyDescent="0.25">
      <c r="B4955">
        <v>25262</v>
      </c>
      <c r="C4955">
        <v>1</v>
      </c>
      <c r="O4955" s="193">
        <v>6064</v>
      </c>
      <c r="P4955" s="229">
        <v>30</v>
      </c>
    </row>
    <row r="4956" spans="2:16" x14ac:dyDescent="0.25">
      <c r="B4956">
        <v>25264</v>
      </c>
      <c r="C4956">
        <v>5</v>
      </c>
      <c r="O4956" s="193">
        <v>6065</v>
      </c>
      <c r="P4956" s="229">
        <v>70</v>
      </c>
    </row>
    <row r="4957" spans="2:16" x14ac:dyDescent="0.25">
      <c r="B4957">
        <v>25265</v>
      </c>
      <c r="C4957">
        <v>2</v>
      </c>
      <c r="O4957" s="193">
        <v>6066</v>
      </c>
      <c r="P4957" s="229">
        <v>27</v>
      </c>
    </row>
    <row r="4958" spans="2:16" x14ac:dyDescent="0.25">
      <c r="B4958">
        <v>25266</v>
      </c>
      <c r="C4958">
        <v>1</v>
      </c>
      <c r="O4958" s="193">
        <v>6067</v>
      </c>
      <c r="P4958" s="229">
        <v>43</v>
      </c>
    </row>
    <row r="4959" spans="2:16" x14ac:dyDescent="0.25">
      <c r="B4959">
        <v>25268</v>
      </c>
      <c r="C4959">
        <v>1</v>
      </c>
      <c r="O4959" s="193">
        <v>6068</v>
      </c>
      <c r="P4959" s="229">
        <v>35</v>
      </c>
    </row>
    <row r="4960" spans="2:16" x14ac:dyDescent="0.25">
      <c r="B4960">
        <v>25269</v>
      </c>
      <c r="C4960">
        <v>2</v>
      </c>
      <c r="O4960" s="193">
        <v>6069</v>
      </c>
      <c r="P4960" s="229">
        <v>75</v>
      </c>
    </row>
    <row r="4961" spans="2:16" x14ac:dyDescent="0.25">
      <c r="B4961">
        <v>25270</v>
      </c>
      <c r="C4961">
        <v>1</v>
      </c>
      <c r="O4961" s="193">
        <v>6070</v>
      </c>
      <c r="P4961" s="229">
        <v>33</v>
      </c>
    </row>
    <row r="4962" spans="2:16" x14ac:dyDescent="0.25">
      <c r="B4962">
        <v>25272</v>
      </c>
      <c r="C4962">
        <v>2</v>
      </c>
      <c r="O4962" s="193">
        <v>6071</v>
      </c>
      <c r="P4962" s="229">
        <v>38</v>
      </c>
    </row>
    <row r="4963" spans="2:16" x14ac:dyDescent="0.25">
      <c r="B4963">
        <v>25274</v>
      </c>
      <c r="C4963">
        <v>1</v>
      </c>
      <c r="O4963" s="193">
        <v>6072</v>
      </c>
      <c r="P4963" s="229">
        <v>28</v>
      </c>
    </row>
    <row r="4964" spans="2:16" x14ac:dyDescent="0.25">
      <c r="B4964">
        <v>25275</v>
      </c>
      <c r="C4964">
        <v>1</v>
      </c>
      <c r="O4964" s="193">
        <v>6073</v>
      </c>
      <c r="P4964" s="229">
        <v>52</v>
      </c>
    </row>
    <row r="4965" spans="2:16" x14ac:dyDescent="0.25">
      <c r="B4965">
        <v>25278</v>
      </c>
      <c r="C4965">
        <v>1</v>
      </c>
      <c r="O4965" s="193">
        <v>6074</v>
      </c>
      <c r="P4965" s="229">
        <v>38</v>
      </c>
    </row>
    <row r="4966" spans="2:16" x14ac:dyDescent="0.25">
      <c r="B4966">
        <v>25282</v>
      </c>
      <c r="C4966">
        <v>1</v>
      </c>
      <c r="O4966" s="193">
        <v>6075</v>
      </c>
      <c r="P4966" s="229">
        <v>42</v>
      </c>
    </row>
    <row r="4967" spans="2:16" x14ac:dyDescent="0.25">
      <c r="B4967">
        <v>25283</v>
      </c>
      <c r="C4967">
        <v>1</v>
      </c>
      <c r="O4967" s="193">
        <v>6076</v>
      </c>
      <c r="P4967" s="229">
        <v>37</v>
      </c>
    </row>
    <row r="4968" spans="2:16" x14ac:dyDescent="0.25">
      <c r="B4968">
        <v>25284</v>
      </c>
      <c r="C4968">
        <v>1</v>
      </c>
      <c r="O4968" s="193">
        <v>6077</v>
      </c>
      <c r="P4968" s="229">
        <v>52</v>
      </c>
    </row>
    <row r="4969" spans="2:16" x14ac:dyDescent="0.25">
      <c r="B4969">
        <v>25285</v>
      </c>
      <c r="C4969">
        <v>3</v>
      </c>
      <c r="O4969" s="193">
        <v>6078</v>
      </c>
      <c r="P4969" s="229">
        <v>29</v>
      </c>
    </row>
    <row r="4970" spans="2:16" x14ac:dyDescent="0.25">
      <c r="B4970">
        <v>25288</v>
      </c>
      <c r="C4970">
        <v>1</v>
      </c>
      <c r="O4970" s="193">
        <v>6079</v>
      </c>
      <c r="P4970" s="229">
        <v>44</v>
      </c>
    </row>
    <row r="4971" spans="2:16" x14ac:dyDescent="0.25">
      <c r="B4971">
        <v>25296</v>
      </c>
      <c r="C4971">
        <v>2</v>
      </c>
      <c r="O4971" s="193">
        <v>6080</v>
      </c>
      <c r="P4971" s="229">
        <v>31</v>
      </c>
    </row>
    <row r="4972" spans="2:16" x14ac:dyDescent="0.25">
      <c r="B4972">
        <v>25307</v>
      </c>
      <c r="C4972">
        <v>1</v>
      </c>
      <c r="O4972" s="193">
        <v>6081</v>
      </c>
      <c r="P4972" s="229">
        <v>52</v>
      </c>
    </row>
    <row r="4973" spans="2:16" x14ac:dyDescent="0.25">
      <c r="B4973">
        <v>25328</v>
      </c>
      <c r="C4973">
        <v>1</v>
      </c>
      <c r="O4973" s="193">
        <v>6082</v>
      </c>
      <c r="P4973" s="229">
        <v>26</v>
      </c>
    </row>
    <row r="4974" spans="2:16" x14ac:dyDescent="0.25">
      <c r="B4974">
        <v>25330</v>
      </c>
      <c r="C4974">
        <v>1</v>
      </c>
      <c r="O4974" s="193">
        <v>6083</v>
      </c>
      <c r="P4974" s="229">
        <v>56</v>
      </c>
    </row>
    <row r="4975" spans="2:16" x14ac:dyDescent="0.25">
      <c r="B4975">
        <v>25332</v>
      </c>
      <c r="C4975">
        <v>1</v>
      </c>
      <c r="O4975" s="193">
        <v>6084</v>
      </c>
      <c r="P4975" s="229">
        <v>31</v>
      </c>
    </row>
    <row r="4976" spans="2:16" x14ac:dyDescent="0.25">
      <c r="B4976">
        <v>25333</v>
      </c>
      <c r="C4976">
        <v>1</v>
      </c>
      <c r="O4976" s="193">
        <v>6085</v>
      </c>
      <c r="P4976" s="229">
        <v>56</v>
      </c>
    </row>
    <row r="4977" spans="2:16" x14ac:dyDescent="0.25">
      <c r="B4977">
        <v>25364</v>
      </c>
      <c r="C4977">
        <v>1</v>
      </c>
      <c r="O4977" s="193">
        <v>6086</v>
      </c>
      <c r="P4977" s="229">
        <v>31</v>
      </c>
    </row>
    <row r="4978" spans="2:16" x14ac:dyDescent="0.25">
      <c r="B4978">
        <v>25550</v>
      </c>
      <c r="C4978">
        <v>1</v>
      </c>
      <c r="O4978" s="193">
        <v>6087</v>
      </c>
      <c r="P4978" s="229">
        <v>39</v>
      </c>
    </row>
    <row r="4979" spans="2:16" x14ac:dyDescent="0.25">
      <c r="B4979">
        <v>25568</v>
      </c>
      <c r="C4979">
        <v>1</v>
      </c>
      <c r="O4979" s="193">
        <v>6088</v>
      </c>
      <c r="P4979" s="229">
        <v>24</v>
      </c>
    </row>
    <row r="4980" spans="2:16" x14ac:dyDescent="0.25">
      <c r="B4980">
        <v>25760</v>
      </c>
      <c r="C4980">
        <v>3</v>
      </c>
      <c r="O4980" s="193">
        <v>6089</v>
      </c>
      <c r="P4980" s="229">
        <v>61</v>
      </c>
    </row>
    <row r="4981" spans="2:16" x14ac:dyDescent="0.25">
      <c r="B4981">
        <v>25764</v>
      </c>
      <c r="C4981">
        <v>3</v>
      </c>
      <c r="O4981" s="193">
        <v>6090</v>
      </c>
      <c r="P4981" s="229">
        <v>38</v>
      </c>
    </row>
    <row r="4982" spans="2:16" x14ac:dyDescent="0.25">
      <c r="B4982">
        <v>25766</v>
      </c>
      <c r="C4982">
        <v>1</v>
      </c>
      <c r="O4982" s="193">
        <v>6091</v>
      </c>
      <c r="P4982" s="229">
        <v>32</v>
      </c>
    </row>
    <row r="4983" spans="2:16" x14ac:dyDescent="0.25">
      <c r="B4983">
        <v>25768</v>
      </c>
      <c r="C4983">
        <v>1</v>
      </c>
      <c r="O4983" s="193">
        <v>6092</v>
      </c>
      <c r="P4983" s="229">
        <v>18</v>
      </c>
    </row>
    <row r="4984" spans="2:16" x14ac:dyDescent="0.25">
      <c r="B4984">
        <v>25769</v>
      </c>
      <c r="C4984">
        <v>1</v>
      </c>
      <c r="O4984" s="193">
        <v>6093</v>
      </c>
      <c r="P4984" s="229">
        <v>46</v>
      </c>
    </row>
    <row r="4985" spans="2:16" x14ac:dyDescent="0.25">
      <c r="B4985">
        <v>25770</v>
      </c>
      <c r="C4985">
        <v>1</v>
      </c>
      <c r="O4985" s="193">
        <v>6094</v>
      </c>
      <c r="P4985" s="229">
        <v>30</v>
      </c>
    </row>
    <row r="4986" spans="2:16" x14ac:dyDescent="0.25">
      <c r="B4986">
        <v>25772</v>
      </c>
      <c r="C4986">
        <v>3</v>
      </c>
      <c r="O4986" s="193">
        <v>6095</v>
      </c>
      <c r="P4986" s="229">
        <v>36</v>
      </c>
    </row>
    <row r="4987" spans="2:16" x14ac:dyDescent="0.25">
      <c r="B4987">
        <v>25774</v>
      </c>
      <c r="C4987">
        <v>1</v>
      </c>
      <c r="O4987" s="193">
        <v>6096</v>
      </c>
      <c r="P4987" s="229">
        <v>37</v>
      </c>
    </row>
    <row r="4988" spans="2:16" x14ac:dyDescent="0.25">
      <c r="B4988">
        <v>25775</v>
      </c>
      <c r="C4988">
        <v>1</v>
      </c>
      <c r="O4988" s="193">
        <v>6097</v>
      </c>
      <c r="P4988" s="229">
        <v>44</v>
      </c>
    </row>
    <row r="4989" spans="2:16" x14ac:dyDescent="0.25">
      <c r="B4989">
        <v>25778</v>
      </c>
      <c r="C4989">
        <v>3</v>
      </c>
      <c r="O4989" s="193">
        <v>6098</v>
      </c>
      <c r="P4989" s="229">
        <v>23</v>
      </c>
    </row>
    <row r="4990" spans="2:16" x14ac:dyDescent="0.25">
      <c r="B4990">
        <v>25779</v>
      </c>
      <c r="C4990">
        <v>2</v>
      </c>
      <c r="O4990" s="193">
        <v>6099</v>
      </c>
      <c r="P4990" s="229">
        <v>37</v>
      </c>
    </row>
    <row r="4991" spans="2:16" x14ac:dyDescent="0.25">
      <c r="B4991">
        <v>25780</v>
      </c>
      <c r="C4991">
        <v>1</v>
      </c>
      <c r="O4991" s="193">
        <v>6100</v>
      </c>
      <c r="P4991" s="229">
        <v>33</v>
      </c>
    </row>
    <row r="4992" spans="2:16" x14ac:dyDescent="0.25">
      <c r="B4992">
        <v>25782</v>
      </c>
      <c r="C4992">
        <v>2</v>
      </c>
      <c r="O4992" s="193">
        <v>6101</v>
      </c>
      <c r="P4992" s="229">
        <v>46</v>
      </c>
    </row>
    <row r="4993" spans="2:16" x14ac:dyDescent="0.25">
      <c r="B4993">
        <v>25788</v>
      </c>
      <c r="C4993">
        <v>1</v>
      </c>
      <c r="O4993" s="193">
        <v>6102</v>
      </c>
      <c r="P4993" s="229">
        <v>28</v>
      </c>
    </row>
    <row r="4994" spans="2:16" x14ac:dyDescent="0.25">
      <c r="B4994">
        <v>25790</v>
      </c>
      <c r="C4994">
        <v>1</v>
      </c>
      <c r="O4994" s="193">
        <v>6103</v>
      </c>
      <c r="P4994" s="229">
        <v>38</v>
      </c>
    </row>
    <row r="4995" spans="2:16" x14ac:dyDescent="0.25">
      <c r="B4995">
        <v>25800</v>
      </c>
      <c r="C4995">
        <v>1</v>
      </c>
      <c r="O4995" s="193">
        <v>6104</v>
      </c>
      <c r="P4995" s="229">
        <v>23</v>
      </c>
    </row>
    <row r="4996" spans="2:16" x14ac:dyDescent="0.25">
      <c r="B4996">
        <v>25808</v>
      </c>
      <c r="C4996">
        <v>1</v>
      </c>
      <c r="O4996" s="193">
        <v>6105</v>
      </c>
      <c r="P4996" s="229">
        <v>61</v>
      </c>
    </row>
    <row r="4997" spans="2:16" x14ac:dyDescent="0.25">
      <c r="B4997">
        <v>25839</v>
      </c>
      <c r="C4997">
        <v>1</v>
      </c>
      <c r="O4997" s="193">
        <v>6106</v>
      </c>
      <c r="P4997" s="229">
        <v>27</v>
      </c>
    </row>
    <row r="4998" spans="2:16" x14ac:dyDescent="0.25">
      <c r="B4998">
        <v>26613</v>
      </c>
      <c r="C4998">
        <v>1</v>
      </c>
      <c r="O4998" s="193">
        <v>6107</v>
      </c>
      <c r="P4998" s="229">
        <v>27</v>
      </c>
    </row>
    <row r="4999" spans="2:16" x14ac:dyDescent="0.25">
      <c r="B4999">
        <v>30004</v>
      </c>
      <c r="C4999">
        <v>1</v>
      </c>
      <c r="O4999" s="193">
        <v>6108</v>
      </c>
      <c r="P4999" s="229">
        <v>31</v>
      </c>
    </row>
    <row r="5000" spans="2:16" x14ac:dyDescent="0.25">
      <c r="B5000">
        <v>30010</v>
      </c>
      <c r="C5000">
        <v>34</v>
      </c>
      <c r="O5000" s="193">
        <v>6109</v>
      </c>
      <c r="P5000" s="229">
        <v>55</v>
      </c>
    </row>
    <row r="5001" spans="2:16" x14ac:dyDescent="0.25">
      <c r="B5001">
        <v>30012</v>
      </c>
      <c r="C5001">
        <v>3</v>
      </c>
      <c r="O5001" s="193">
        <v>6110</v>
      </c>
      <c r="P5001" s="229">
        <v>26</v>
      </c>
    </row>
    <row r="5002" spans="2:16" x14ac:dyDescent="0.25">
      <c r="B5002">
        <v>30014</v>
      </c>
      <c r="C5002">
        <v>38</v>
      </c>
      <c r="O5002" s="193">
        <v>6111</v>
      </c>
      <c r="P5002" s="229">
        <v>30</v>
      </c>
    </row>
    <row r="5003" spans="2:16" x14ac:dyDescent="0.25">
      <c r="B5003">
        <v>30015</v>
      </c>
      <c r="C5003">
        <v>5</v>
      </c>
      <c r="O5003" s="193">
        <v>6112</v>
      </c>
      <c r="P5003" s="229">
        <v>24</v>
      </c>
    </row>
    <row r="5004" spans="2:16" x14ac:dyDescent="0.25">
      <c r="B5004">
        <v>30016</v>
      </c>
      <c r="C5004">
        <v>2</v>
      </c>
      <c r="O5004" s="193">
        <v>6113</v>
      </c>
      <c r="P5004" s="229">
        <v>54</v>
      </c>
    </row>
    <row r="5005" spans="2:16" x14ac:dyDescent="0.25">
      <c r="B5005">
        <v>30018</v>
      </c>
      <c r="C5005">
        <v>15</v>
      </c>
      <c r="O5005" s="193">
        <v>6114</v>
      </c>
      <c r="P5005" s="229">
        <v>30</v>
      </c>
    </row>
    <row r="5006" spans="2:16" x14ac:dyDescent="0.25">
      <c r="B5006">
        <v>30019</v>
      </c>
      <c r="C5006">
        <v>1</v>
      </c>
      <c r="O5006" s="193">
        <v>6115</v>
      </c>
      <c r="P5006" s="229">
        <v>42</v>
      </c>
    </row>
    <row r="5007" spans="2:16" x14ac:dyDescent="0.25">
      <c r="B5007">
        <v>30020</v>
      </c>
      <c r="C5007">
        <v>8</v>
      </c>
      <c r="O5007" s="193">
        <v>6116</v>
      </c>
      <c r="P5007" s="229">
        <v>35</v>
      </c>
    </row>
    <row r="5008" spans="2:16" x14ac:dyDescent="0.25">
      <c r="B5008">
        <v>30021</v>
      </c>
      <c r="C5008">
        <v>1</v>
      </c>
      <c r="O5008" s="193">
        <v>6117</v>
      </c>
      <c r="P5008" s="229">
        <v>59</v>
      </c>
    </row>
    <row r="5009" spans="2:16" x14ac:dyDescent="0.25">
      <c r="B5009">
        <v>30022</v>
      </c>
      <c r="C5009">
        <v>7</v>
      </c>
      <c r="O5009" s="193">
        <v>6118</v>
      </c>
      <c r="P5009" s="229">
        <v>27</v>
      </c>
    </row>
    <row r="5010" spans="2:16" x14ac:dyDescent="0.25">
      <c r="B5010">
        <v>30023</v>
      </c>
      <c r="C5010">
        <v>2</v>
      </c>
      <c r="O5010" s="193">
        <v>6119</v>
      </c>
      <c r="P5010" s="229">
        <v>29</v>
      </c>
    </row>
    <row r="5011" spans="2:16" x14ac:dyDescent="0.25">
      <c r="B5011">
        <v>30024</v>
      </c>
      <c r="C5011">
        <v>10</v>
      </c>
      <c r="O5011" s="193">
        <v>6120</v>
      </c>
      <c r="P5011" s="229">
        <v>24</v>
      </c>
    </row>
    <row r="5012" spans="2:16" x14ac:dyDescent="0.25">
      <c r="B5012">
        <v>30025</v>
      </c>
      <c r="C5012">
        <v>2</v>
      </c>
      <c r="O5012" s="193">
        <v>6121</v>
      </c>
      <c r="P5012" s="229">
        <v>62</v>
      </c>
    </row>
    <row r="5013" spans="2:16" x14ac:dyDescent="0.25">
      <c r="B5013">
        <v>30026</v>
      </c>
      <c r="C5013">
        <v>2</v>
      </c>
      <c r="O5013" s="193">
        <v>6122</v>
      </c>
      <c r="P5013" s="229">
        <v>27</v>
      </c>
    </row>
    <row r="5014" spans="2:16" x14ac:dyDescent="0.25">
      <c r="B5014">
        <v>30028</v>
      </c>
      <c r="C5014">
        <v>10</v>
      </c>
      <c r="O5014" s="193">
        <v>6123</v>
      </c>
      <c r="P5014" s="229">
        <v>32</v>
      </c>
    </row>
    <row r="5015" spans="2:16" x14ac:dyDescent="0.25">
      <c r="B5015">
        <v>30029</v>
      </c>
      <c r="C5015">
        <v>1</v>
      </c>
      <c r="O5015" s="193">
        <v>6124</v>
      </c>
      <c r="P5015" s="229">
        <v>39</v>
      </c>
    </row>
    <row r="5016" spans="2:16" x14ac:dyDescent="0.25">
      <c r="B5016">
        <v>30030</v>
      </c>
      <c r="C5016">
        <v>4</v>
      </c>
      <c r="O5016" s="193">
        <v>6125</v>
      </c>
      <c r="P5016" s="229">
        <v>35</v>
      </c>
    </row>
    <row r="5017" spans="2:16" x14ac:dyDescent="0.25">
      <c r="B5017">
        <v>30031</v>
      </c>
      <c r="C5017">
        <v>1</v>
      </c>
      <c r="O5017" s="193">
        <v>6126</v>
      </c>
      <c r="P5017" s="229">
        <v>24</v>
      </c>
    </row>
    <row r="5018" spans="2:16" x14ac:dyDescent="0.25">
      <c r="B5018">
        <v>30032</v>
      </c>
      <c r="C5018">
        <v>3</v>
      </c>
      <c r="O5018" s="193">
        <v>6127</v>
      </c>
      <c r="P5018" s="229">
        <v>43</v>
      </c>
    </row>
    <row r="5019" spans="2:16" x14ac:dyDescent="0.25">
      <c r="B5019">
        <v>30033</v>
      </c>
      <c r="C5019">
        <v>1</v>
      </c>
      <c r="O5019" s="193">
        <v>6128</v>
      </c>
      <c r="P5019" s="229">
        <v>33</v>
      </c>
    </row>
    <row r="5020" spans="2:16" x14ac:dyDescent="0.25">
      <c r="B5020">
        <v>30034</v>
      </c>
      <c r="C5020">
        <v>4</v>
      </c>
      <c r="O5020" s="193">
        <v>6129</v>
      </c>
      <c r="P5020" s="229">
        <v>56</v>
      </c>
    </row>
    <row r="5021" spans="2:16" x14ac:dyDescent="0.25">
      <c r="B5021">
        <v>30035</v>
      </c>
      <c r="C5021">
        <v>1</v>
      </c>
      <c r="O5021" s="193">
        <v>6130</v>
      </c>
      <c r="P5021" s="229">
        <v>27</v>
      </c>
    </row>
    <row r="5022" spans="2:16" x14ac:dyDescent="0.25">
      <c r="B5022">
        <v>30036</v>
      </c>
      <c r="C5022">
        <v>3</v>
      </c>
      <c r="O5022" s="193">
        <v>6131</v>
      </c>
      <c r="P5022" s="229">
        <v>34</v>
      </c>
    </row>
    <row r="5023" spans="2:16" x14ac:dyDescent="0.25">
      <c r="B5023">
        <v>30037</v>
      </c>
      <c r="C5023">
        <v>1</v>
      </c>
      <c r="O5023" s="193">
        <v>6132</v>
      </c>
      <c r="P5023" s="229">
        <v>27</v>
      </c>
    </row>
    <row r="5024" spans="2:16" x14ac:dyDescent="0.25">
      <c r="B5024">
        <v>30038</v>
      </c>
      <c r="C5024">
        <v>4</v>
      </c>
      <c r="O5024" s="193">
        <v>6133</v>
      </c>
      <c r="P5024" s="229">
        <v>46</v>
      </c>
    </row>
    <row r="5025" spans="2:16" x14ac:dyDescent="0.25">
      <c r="B5025">
        <v>30040</v>
      </c>
      <c r="C5025">
        <v>4</v>
      </c>
      <c r="O5025" s="193">
        <v>6134</v>
      </c>
      <c r="P5025" s="229">
        <v>36</v>
      </c>
    </row>
    <row r="5026" spans="2:16" x14ac:dyDescent="0.25">
      <c r="B5026">
        <v>30041</v>
      </c>
      <c r="C5026">
        <v>1</v>
      </c>
      <c r="O5026" s="193">
        <v>6135</v>
      </c>
      <c r="P5026" s="229">
        <v>40</v>
      </c>
    </row>
    <row r="5027" spans="2:16" x14ac:dyDescent="0.25">
      <c r="B5027">
        <v>30042</v>
      </c>
      <c r="C5027">
        <v>2</v>
      </c>
      <c r="O5027" s="193">
        <v>6136</v>
      </c>
      <c r="P5027" s="229">
        <v>35</v>
      </c>
    </row>
    <row r="5028" spans="2:16" x14ac:dyDescent="0.25">
      <c r="B5028">
        <v>30043</v>
      </c>
      <c r="C5028">
        <v>1</v>
      </c>
      <c r="O5028" s="193">
        <v>6137</v>
      </c>
      <c r="P5028" s="229">
        <v>57</v>
      </c>
    </row>
    <row r="5029" spans="2:16" x14ac:dyDescent="0.25">
      <c r="B5029">
        <v>30044</v>
      </c>
      <c r="C5029">
        <v>4</v>
      </c>
      <c r="O5029" s="193">
        <v>6138</v>
      </c>
      <c r="P5029" s="229">
        <v>31</v>
      </c>
    </row>
    <row r="5030" spans="2:16" x14ac:dyDescent="0.25">
      <c r="B5030">
        <v>30045</v>
      </c>
      <c r="C5030">
        <v>1</v>
      </c>
      <c r="O5030" s="193">
        <v>6139</v>
      </c>
      <c r="P5030" s="229">
        <v>44</v>
      </c>
    </row>
    <row r="5031" spans="2:16" x14ac:dyDescent="0.25">
      <c r="B5031">
        <v>30047</v>
      </c>
      <c r="C5031">
        <v>1</v>
      </c>
      <c r="O5031" s="193">
        <v>6140</v>
      </c>
      <c r="P5031" s="229">
        <v>31</v>
      </c>
    </row>
    <row r="5032" spans="2:16" x14ac:dyDescent="0.25">
      <c r="B5032">
        <v>30048</v>
      </c>
      <c r="C5032">
        <v>1</v>
      </c>
      <c r="O5032" s="193">
        <v>6141</v>
      </c>
      <c r="P5032" s="229">
        <v>59</v>
      </c>
    </row>
    <row r="5033" spans="2:16" x14ac:dyDescent="0.25">
      <c r="B5033">
        <v>30049</v>
      </c>
      <c r="C5033">
        <v>2</v>
      </c>
      <c r="O5033" s="193">
        <v>6142</v>
      </c>
      <c r="P5033" s="229">
        <v>29</v>
      </c>
    </row>
    <row r="5034" spans="2:16" x14ac:dyDescent="0.25">
      <c r="B5034">
        <v>30050</v>
      </c>
      <c r="C5034">
        <v>2</v>
      </c>
      <c r="O5034" s="193">
        <v>6143</v>
      </c>
      <c r="P5034" s="229">
        <v>32</v>
      </c>
    </row>
    <row r="5035" spans="2:16" x14ac:dyDescent="0.25">
      <c r="B5035">
        <v>30051</v>
      </c>
      <c r="C5035">
        <v>1</v>
      </c>
      <c r="O5035" s="193">
        <v>6144</v>
      </c>
      <c r="P5035" s="229">
        <v>23</v>
      </c>
    </row>
    <row r="5036" spans="2:16" x14ac:dyDescent="0.25">
      <c r="B5036">
        <v>30054</v>
      </c>
      <c r="C5036">
        <v>4</v>
      </c>
      <c r="O5036" s="193">
        <v>6145</v>
      </c>
      <c r="P5036" s="229">
        <v>50</v>
      </c>
    </row>
    <row r="5037" spans="2:16" x14ac:dyDescent="0.25">
      <c r="B5037">
        <v>30058</v>
      </c>
      <c r="C5037">
        <v>3</v>
      </c>
      <c r="O5037" s="193">
        <v>6146</v>
      </c>
      <c r="P5037" s="229">
        <v>29</v>
      </c>
    </row>
    <row r="5038" spans="2:16" x14ac:dyDescent="0.25">
      <c r="B5038">
        <v>30059</v>
      </c>
      <c r="C5038">
        <v>1</v>
      </c>
      <c r="O5038" s="193">
        <v>6147</v>
      </c>
      <c r="P5038" s="229">
        <v>25</v>
      </c>
    </row>
    <row r="5039" spans="2:16" x14ac:dyDescent="0.25">
      <c r="B5039">
        <v>30062</v>
      </c>
      <c r="C5039">
        <v>1</v>
      </c>
      <c r="O5039" s="193">
        <v>6148</v>
      </c>
      <c r="P5039" s="229">
        <v>30</v>
      </c>
    </row>
    <row r="5040" spans="2:16" x14ac:dyDescent="0.25">
      <c r="B5040">
        <v>30064</v>
      </c>
      <c r="C5040">
        <v>1</v>
      </c>
      <c r="O5040" s="193">
        <v>6149</v>
      </c>
      <c r="P5040" s="229">
        <v>54</v>
      </c>
    </row>
    <row r="5041" spans="2:16" x14ac:dyDescent="0.25">
      <c r="B5041">
        <v>30066</v>
      </c>
      <c r="C5041">
        <v>1</v>
      </c>
      <c r="O5041" s="193">
        <v>6150</v>
      </c>
      <c r="P5041" s="229">
        <v>23</v>
      </c>
    </row>
    <row r="5042" spans="2:16" x14ac:dyDescent="0.25">
      <c r="B5042">
        <v>30068</v>
      </c>
      <c r="C5042">
        <v>3</v>
      </c>
      <c r="O5042" s="193">
        <v>6151</v>
      </c>
      <c r="P5042" s="229">
        <v>36</v>
      </c>
    </row>
    <row r="5043" spans="2:16" x14ac:dyDescent="0.25">
      <c r="B5043">
        <v>30069</v>
      </c>
      <c r="C5043">
        <v>1</v>
      </c>
      <c r="O5043" s="193">
        <v>6152</v>
      </c>
      <c r="P5043" s="229">
        <v>26</v>
      </c>
    </row>
    <row r="5044" spans="2:16" x14ac:dyDescent="0.25">
      <c r="B5044">
        <v>30076</v>
      </c>
      <c r="C5044">
        <v>1</v>
      </c>
      <c r="O5044" s="193">
        <v>6153</v>
      </c>
      <c r="P5044" s="229">
        <v>53</v>
      </c>
    </row>
    <row r="5045" spans="2:16" x14ac:dyDescent="0.25">
      <c r="B5045">
        <v>30083</v>
      </c>
      <c r="C5045">
        <v>1</v>
      </c>
      <c r="O5045" s="193">
        <v>6154</v>
      </c>
      <c r="P5045" s="229">
        <v>35</v>
      </c>
    </row>
    <row r="5046" spans="2:16" x14ac:dyDescent="0.25">
      <c r="B5046">
        <v>30092</v>
      </c>
      <c r="C5046">
        <v>1</v>
      </c>
      <c r="O5046" s="193">
        <v>6155</v>
      </c>
      <c r="P5046" s="229">
        <v>35</v>
      </c>
    </row>
    <row r="5047" spans="2:16" x14ac:dyDescent="0.25">
      <c r="B5047">
        <v>30096</v>
      </c>
      <c r="C5047">
        <v>1</v>
      </c>
      <c r="O5047" s="193">
        <v>6156</v>
      </c>
      <c r="P5047" s="229">
        <v>25</v>
      </c>
    </row>
    <row r="5048" spans="2:16" x14ac:dyDescent="0.25">
      <c r="B5048">
        <v>30109</v>
      </c>
      <c r="C5048">
        <v>1</v>
      </c>
      <c r="O5048" s="193">
        <v>6157</v>
      </c>
      <c r="P5048" s="229">
        <v>34</v>
      </c>
    </row>
    <row r="5049" spans="2:16" x14ac:dyDescent="0.25">
      <c r="B5049">
        <v>30112</v>
      </c>
      <c r="C5049">
        <v>1</v>
      </c>
      <c r="O5049" s="193">
        <v>6158</v>
      </c>
      <c r="P5049" s="229">
        <v>22</v>
      </c>
    </row>
    <row r="5050" spans="2:16" x14ac:dyDescent="0.25">
      <c r="B5050">
        <v>30125</v>
      </c>
      <c r="C5050">
        <v>1</v>
      </c>
      <c r="O5050" s="193">
        <v>6159</v>
      </c>
      <c r="P5050" s="229">
        <v>28</v>
      </c>
    </row>
    <row r="5051" spans="2:16" x14ac:dyDescent="0.25">
      <c r="B5051">
        <v>30132</v>
      </c>
      <c r="C5051">
        <v>1</v>
      </c>
      <c r="O5051" s="193">
        <v>6160</v>
      </c>
      <c r="P5051" s="229">
        <v>31</v>
      </c>
    </row>
    <row r="5052" spans="2:16" x14ac:dyDescent="0.25">
      <c r="B5052">
        <v>30155</v>
      </c>
      <c r="C5052">
        <v>1</v>
      </c>
      <c r="O5052" s="193">
        <v>6161</v>
      </c>
      <c r="P5052" s="229">
        <v>52</v>
      </c>
    </row>
    <row r="5053" spans="2:16" x14ac:dyDescent="0.25">
      <c r="B5053">
        <v>30260</v>
      </c>
      <c r="C5053">
        <v>3</v>
      </c>
      <c r="O5053" s="193">
        <v>6162</v>
      </c>
      <c r="P5053" s="229">
        <v>28</v>
      </c>
    </row>
    <row r="5054" spans="2:16" x14ac:dyDescent="0.25">
      <c r="B5054">
        <v>30264</v>
      </c>
      <c r="C5054">
        <v>1</v>
      </c>
      <c r="O5054" s="193">
        <v>6163</v>
      </c>
      <c r="P5054" s="229">
        <v>26</v>
      </c>
    </row>
    <row r="5055" spans="2:16" x14ac:dyDescent="0.25">
      <c r="B5055">
        <v>30269</v>
      </c>
      <c r="C5055">
        <v>1</v>
      </c>
      <c r="O5055" s="193">
        <v>6164</v>
      </c>
      <c r="P5055" s="229">
        <v>24</v>
      </c>
    </row>
    <row r="5056" spans="2:16" x14ac:dyDescent="0.25">
      <c r="B5056">
        <v>30282</v>
      </c>
      <c r="C5056">
        <v>1</v>
      </c>
      <c r="O5056" s="193">
        <v>6165</v>
      </c>
      <c r="P5056" s="229">
        <v>52</v>
      </c>
    </row>
    <row r="5057" spans="2:16" x14ac:dyDescent="0.25">
      <c r="B5057">
        <v>30284</v>
      </c>
      <c r="C5057">
        <v>1</v>
      </c>
      <c r="O5057" s="193">
        <v>6166</v>
      </c>
      <c r="P5057" s="229">
        <v>35</v>
      </c>
    </row>
    <row r="5058" spans="2:16" x14ac:dyDescent="0.25">
      <c r="B5058">
        <v>30293</v>
      </c>
      <c r="C5058">
        <v>1</v>
      </c>
      <c r="O5058" s="193">
        <v>6167</v>
      </c>
      <c r="P5058" s="229">
        <v>32</v>
      </c>
    </row>
    <row r="5059" spans="2:16" x14ac:dyDescent="0.25">
      <c r="B5059">
        <v>30760</v>
      </c>
      <c r="C5059">
        <v>3</v>
      </c>
      <c r="O5059" s="193">
        <v>6168</v>
      </c>
      <c r="P5059" s="229">
        <v>22</v>
      </c>
    </row>
    <row r="5060" spans="2:16" x14ac:dyDescent="0.25">
      <c r="B5060">
        <v>30764</v>
      </c>
      <c r="C5060">
        <v>2</v>
      </c>
      <c r="O5060" s="193">
        <v>6169</v>
      </c>
      <c r="P5060" s="229">
        <v>41</v>
      </c>
    </row>
    <row r="5061" spans="2:16" x14ac:dyDescent="0.25">
      <c r="B5061">
        <v>30770</v>
      </c>
      <c r="C5061">
        <v>1</v>
      </c>
      <c r="O5061" s="193">
        <v>6170</v>
      </c>
      <c r="P5061" s="229">
        <v>22</v>
      </c>
    </row>
    <row r="5062" spans="2:16" x14ac:dyDescent="0.25">
      <c r="B5062">
        <v>30778</v>
      </c>
      <c r="C5062">
        <v>1</v>
      </c>
      <c r="O5062" s="193">
        <v>6171</v>
      </c>
      <c r="P5062" s="229">
        <v>33</v>
      </c>
    </row>
    <row r="5063" spans="2:16" x14ac:dyDescent="0.25">
      <c r="B5063">
        <v>30788</v>
      </c>
      <c r="C5063">
        <v>1</v>
      </c>
      <c r="O5063" s="193">
        <v>6172</v>
      </c>
      <c r="P5063" s="229">
        <v>29</v>
      </c>
    </row>
    <row r="5064" spans="2:16" x14ac:dyDescent="0.25">
      <c r="B5064">
        <v>30825</v>
      </c>
      <c r="C5064">
        <v>1</v>
      </c>
      <c r="O5064" s="193">
        <v>6173</v>
      </c>
      <c r="P5064" s="229">
        <v>31</v>
      </c>
    </row>
    <row r="5065" spans="2:16" x14ac:dyDescent="0.25">
      <c r="B5065">
        <v>30835</v>
      </c>
      <c r="C5065">
        <v>1</v>
      </c>
      <c r="O5065" s="193">
        <v>6174</v>
      </c>
      <c r="P5065" s="229">
        <v>23</v>
      </c>
    </row>
    <row r="5066" spans="2:16" x14ac:dyDescent="0.25">
      <c r="B5066">
        <v>35010</v>
      </c>
      <c r="C5066">
        <v>2</v>
      </c>
      <c r="O5066" s="193">
        <v>6175</v>
      </c>
      <c r="P5066" s="229">
        <v>33</v>
      </c>
    </row>
    <row r="5067" spans="2:16" x14ac:dyDescent="0.25">
      <c r="B5067">
        <v>35012</v>
      </c>
      <c r="C5067">
        <v>1</v>
      </c>
      <c r="O5067" s="193">
        <v>6176</v>
      </c>
      <c r="P5067" s="229">
        <v>24</v>
      </c>
    </row>
    <row r="5068" spans="2:16" x14ac:dyDescent="0.25">
      <c r="B5068">
        <v>35014</v>
      </c>
      <c r="C5068">
        <v>1</v>
      </c>
      <c r="O5068" s="193">
        <v>6177</v>
      </c>
      <c r="P5068" s="229">
        <v>54</v>
      </c>
    </row>
    <row r="5069" spans="2:16" x14ac:dyDescent="0.25">
      <c r="B5069">
        <v>35036</v>
      </c>
      <c r="C5069">
        <v>1</v>
      </c>
      <c r="O5069" s="193">
        <v>6178</v>
      </c>
      <c r="P5069" s="229">
        <v>29</v>
      </c>
    </row>
    <row r="5070" spans="2:16" x14ac:dyDescent="0.25">
      <c r="B5070">
        <v>35047</v>
      </c>
      <c r="C5070">
        <v>1</v>
      </c>
      <c r="O5070" s="193">
        <v>6179</v>
      </c>
      <c r="P5070" s="229">
        <v>33</v>
      </c>
    </row>
    <row r="5071" spans="2:16" x14ac:dyDescent="0.25">
      <c r="B5071">
        <v>35049</v>
      </c>
      <c r="C5071">
        <v>1</v>
      </c>
      <c r="O5071" s="193">
        <v>6180</v>
      </c>
      <c r="P5071" s="229">
        <v>22</v>
      </c>
    </row>
    <row r="5072" spans="2:16" x14ac:dyDescent="0.25">
      <c r="B5072">
        <v>35062</v>
      </c>
      <c r="C5072">
        <v>1</v>
      </c>
      <c r="O5072" s="193">
        <v>6181</v>
      </c>
      <c r="P5072" s="229">
        <v>32</v>
      </c>
    </row>
    <row r="5073" spans="2:16" x14ac:dyDescent="0.25">
      <c r="B5073">
        <v>35274</v>
      </c>
      <c r="C5073">
        <v>1</v>
      </c>
      <c r="O5073" s="193">
        <v>6182</v>
      </c>
      <c r="P5073" s="229">
        <v>20</v>
      </c>
    </row>
    <row r="5074" spans="2:16" x14ac:dyDescent="0.25">
      <c r="B5074">
        <v>35774</v>
      </c>
      <c r="C5074">
        <v>1</v>
      </c>
      <c r="O5074" s="193">
        <v>6183</v>
      </c>
      <c r="P5074" s="229">
        <v>32</v>
      </c>
    </row>
    <row r="5075" spans="2:16" x14ac:dyDescent="0.25">
      <c r="B5075">
        <v>40070</v>
      </c>
      <c r="C5075">
        <v>1</v>
      </c>
      <c r="O5075" s="193">
        <v>6184</v>
      </c>
      <c r="P5075" s="229">
        <v>27</v>
      </c>
    </row>
    <row r="5076" spans="2:16" x14ac:dyDescent="0.25">
      <c r="B5076" t="s">
        <v>460</v>
      </c>
      <c r="O5076" s="193">
        <v>6185</v>
      </c>
      <c r="P5076" s="229">
        <v>34</v>
      </c>
    </row>
    <row r="5077" spans="2:16" x14ac:dyDescent="0.25">
      <c r="O5077" s="193">
        <v>6186</v>
      </c>
      <c r="P5077" s="229">
        <v>25</v>
      </c>
    </row>
    <row r="5078" spans="2:16" x14ac:dyDescent="0.25">
      <c r="B5078">
        <v>30110</v>
      </c>
      <c r="C5078">
        <v>1</v>
      </c>
      <c r="O5078" s="193">
        <v>6187</v>
      </c>
      <c r="P5078" s="229">
        <v>31</v>
      </c>
    </row>
    <row r="5079" spans="2:16" x14ac:dyDescent="0.25">
      <c r="B5079">
        <v>30115</v>
      </c>
      <c r="C5079">
        <v>1</v>
      </c>
      <c r="O5079" s="193">
        <v>6188</v>
      </c>
      <c r="P5079" s="229">
        <v>22</v>
      </c>
    </row>
    <row r="5080" spans="2:16" x14ac:dyDescent="0.25">
      <c r="B5080">
        <v>30146</v>
      </c>
      <c r="C5080">
        <v>1</v>
      </c>
      <c r="O5080" s="193">
        <v>6189</v>
      </c>
      <c r="P5080" s="229">
        <v>31</v>
      </c>
    </row>
    <row r="5081" spans="2:16" x14ac:dyDescent="0.25">
      <c r="B5081">
        <v>30149</v>
      </c>
      <c r="C5081">
        <v>1</v>
      </c>
      <c r="O5081" s="193">
        <v>6190</v>
      </c>
      <c r="P5081" s="229">
        <v>25</v>
      </c>
    </row>
    <row r="5082" spans="2:16" x14ac:dyDescent="0.25">
      <c r="B5082">
        <v>30157</v>
      </c>
      <c r="C5082">
        <v>1</v>
      </c>
      <c r="O5082" s="193">
        <v>6191</v>
      </c>
      <c r="P5082" s="229">
        <v>26</v>
      </c>
    </row>
    <row r="5083" spans="2:16" x14ac:dyDescent="0.25">
      <c r="B5083">
        <v>30260</v>
      </c>
      <c r="C5083">
        <v>1</v>
      </c>
      <c r="O5083" s="193">
        <v>6192</v>
      </c>
      <c r="P5083" s="229">
        <v>27</v>
      </c>
    </row>
    <row r="5084" spans="2:16" x14ac:dyDescent="0.25">
      <c r="B5084">
        <v>30268</v>
      </c>
      <c r="C5084">
        <v>1</v>
      </c>
      <c r="O5084" s="193">
        <v>6193</v>
      </c>
      <c r="P5084" s="229">
        <v>47</v>
      </c>
    </row>
    <row r="5085" spans="2:16" x14ac:dyDescent="0.25">
      <c r="B5085">
        <v>30274</v>
      </c>
      <c r="C5085">
        <v>1</v>
      </c>
      <c r="O5085" s="193">
        <v>6194</v>
      </c>
      <c r="P5085" s="229">
        <v>32</v>
      </c>
    </row>
    <row r="5086" spans="2:16" x14ac:dyDescent="0.25">
      <c r="B5086">
        <v>30276</v>
      </c>
      <c r="C5086">
        <v>1</v>
      </c>
      <c r="O5086" s="193">
        <v>6195</v>
      </c>
      <c r="P5086" s="229">
        <v>34</v>
      </c>
    </row>
    <row r="5087" spans="2:16" x14ac:dyDescent="0.25">
      <c r="B5087">
        <v>30278</v>
      </c>
      <c r="C5087">
        <v>1</v>
      </c>
      <c r="O5087" s="193">
        <v>6196</v>
      </c>
      <c r="P5087" s="229">
        <v>23</v>
      </c>
    </row>
    <row r="5088" spans="2:16" x14ac:dyDescent="0.25">
      <c r="B5088">
        <v>30284</v>
      </c>
      <c r="C5088">
        <v>1</v>
      </c>
      <c r="O5088" s="193">
        <v>6197</v>
      </c>
      <c r="P5088" s="229">
        <v>41</v>
      </c>
    </row>
    <row r="5089" spans="2:16" x14ac:dyDescent="0.25">
      <c r="B5089">
        <v>30300</v>
      </c>
      <c r="C5089">
        <v>1</v>
      </c>
      <c r="O5089" s="193">
        <v>6198</v>
      </c>
      <c r="P5089" s="229">
        <v>28</v>
      </c>
    </row>
    <row r="5090" spans="2:16" x14ac:dyDescent="0.25">
      <c r="B5090">
        <v>30541</v>
      </c>
      <c r="C5090">
        <v>1</v>
      </c>
      <c r="O5090" s="193">
        <v>6199</v>
      </c>
      <c r="P5090" s="229">
        <v>29</v>
      </c>
    </row>
    <row r="5091" spans="2:16" x14ac:dyDescent="0.25">
      <c r="B5091">
        <v>30760</v>
      </c>
      <c r="C5091">
        <v>1</v>
      </c>
      <c r="O5091" s="193">
        <v>6200</v>
      </c>
      <c r="P5091" s="229">
        <v>22</v>
      </c>
    </row>
    <row r="5092" spans="2:16" x14ac:dyDescent="0.25">
      <c r="B5092">
        <v>30764</v>
      </c>
      <c r="C5092">
        <v>1</v>
      </c>
      <c r="O5092" s="193">
        <v>6201</v>
      </c>
      <c r="P5092" s="229">
        <v>44</v>
      </c>
    </row>
    <row r="5093" spans="2:16" x14ac:dyDescent="0.25">
      <c r="B5093">
        <v>30774</v>
      </c>
      <c r="C5093">
        <v>1</v>
      </c>
      <c r="O5093" s="193">
        <v>6202</v>
      </c>
      <c r="P5093" s="229">
        <v>24</v>
      </c>
    </row>
    <row r="5094" spans="2:16" x14ac:dyDescent="0.25">
      <c r="B5094">
        <v>30778</v>
      </c>
      <c r="C5094">
        <v>2</v>
      </c>
      <c r="O5094" s="193">
        <v>6203</v>
      </c>
      <c r="P5094" s="229">
        <v>24</v>
      </c>
    </row>
    <row r="5095" spans="2:16" x14ac:dyDescent="0.25">
      <c r="B5095">
        <v>30782</v>
      </c>
      <c r="C5095">
        <v>1</v>
      </c>
      <c r="O5095" s="193">
        <v>6204</v>
      </c>
      <c r="P5095" s="229">
        <v>23</v>
      </c>
    </row>
    <row r="5096" spans="2:16" x14ac:dyDescent="0.25">
      <c r="B5096">
        <v>30798</v>
      </c>
      <c r="C5096">
        <v>1</v>
      </c>
      <c r="O5096" s="193">
        <v>6205</v>
      </c>
      <c r="P5096" s="229">
        <v>29</v>
      </c>
    </row>
    <row r="5097" spans="2:16" x14ac:dyDescent="0.25">
      <c r="B5097">
        <v>30799</v>
      </c>
      <c r="C5097">
        <v>1</v>
      </c>
      <c r="O5097" s="193">
        <v>6206</v>
      </c>
      <c r="P5097" s="229">
        <v>21</v>
      </c>
    </row>
    <row r="5098" spans="2:16" x14ac:dyDescent="0.25">
      <c r="B5098">
        <v>30802</v>
      </c>
      <c r="C5098">
        <v>1</v>
      </c>
      <c r="O5098" s="193">
        <v>6207</v>
      </c>
      <c r="P5098" s="229">
        <v>31</v>
      </c>
    </row>
    <row r="5099" spans="2:16" x14ac:dyDescent="0.25">
      <c r="B5099">
        <v>35010</v>
      </c>
      <c r="C5099">
        <v>3</v>
      </c>
      <c r="O5099" s="193">
        <v>6208</v>
      </c>
      <c r="P5099" s="229">
        <v>17</v>
      </c>
    </row>
    <row r="5100" spans="2:16" x14ac:dyDescent="0.25">
      <c r="B5100">
        <v>35014</v>
      </c>
      <c r="C5100">
        <v>3</v>
      </c>
      <c r="O5100" s="193">
        <v>6209</v>
      </c>
      <c r="P5100" s="229">
        <v>36</v>
      </c>
    </row>
    <row r="5101" spans="2:16" x14ac:dyDescent="0.25">
      <c r="B5101">
        <v>35015</v>
      </c>
      <c r="C5101">
        <v>1</v>
      </c>
      <c r="O5101" s="193">
        <v>6210</v>
      </c>
      <c r="P5101" s="229">
        <v>20</v>
      </c>
    </row>
    <row r="5102" spans="2:16" x14ac:dyDescent="0.25">
      <c r="B5102">
        <v>35016</v>
      </c>
      <c r="C5102">
        <v>1</v>
      </c>
      <c r="O5102" s="193">
        <v>6211</v>
      </c>
      <c r="P5102" s="229">
        <v>45</v>
      </c>
    </row>
    <row r="5103" spans="2:16" x14ac:dyDescent="0.25">
      <c r="B5103">
        <v>35018</v>
      </c>
      <c r="C5103">
        <v>2</v>
      </c>
      <c r="O5103" s="193">
        <v>6212</v>
      </c>
      <c r="P5103" s="229">
        <v>16</v>
      </c>
    </row>
    <row r="5104" spans="2:16" x14ac:dyDescent="0.25">
      <c r="B5104">
        <v>35023</v>
      </c>
      <c r="C5104">
        <v>1</v>
      </c>
      <c r="O5104" s="193">
        <v>6213</v>
      </c>
      <c r="P5104" s="229">
        <v>33</v>
      </c>
    </row>
    <row r="5105" spans="2:16" x14ac:dyDescent="0.25">
      <c r="B5105">
        <v>35024</v>
      </c>
      <c r="C5105">
        <v>1</v>
      </c>
      <c r="O5105" s="193">
        <v>6214</v>
      </c>
      <c r="P5105" s="229">
        <v>21</v>
      </c>
    </row>
    <row r="5106" spans="2:16" x14ac:dyDescent="0.25">
      <c r="B5106">
        <v>35028</v>
      </c>
      <c r="C5106">
        <v>1</v>
      </c>
      <c r="O5106" s="193">
        <v>6215</v>
      </c>
      <c r="P5106" s="229">
        <v>31</v>
      </c>
    </row>
    <row r="5107" spans="2:16" x14ac:dyDescent="0.25">
      <c r="B5107">
        <v>35031</v>
      </c>
      <c r="C5107">
        <v>1</v>
      </c>
      <c r="O5107" s="193">
        <v>6216</v>
      </c>
      <c r="P5107" s="229">
        <v>24</v>
      </c>
    </row>
    <row r="5108" spans="2:16" x14ac:dyDescent="0.25">
      <c r="B5108">
        <v>35034</v>
      </c>
      <c r="C5108">
        <v>1</v>
      </c>
      <c r="O5108" s="193">
        <v>6217</v>
      </c>
      <c r="P5108" s="229">
        <v>33</v>
      </c>
    </row>
    <row r="5109" spans="2:16" x14ac:dyDescent="0.25">
      <c r="B5109">
        <v>35149</v>
      </c>
      <c r="C5109">
        <v>1</v>
      </c>
      <c r="O5109" s="193">
        <v>6218</v>
      </c>
      <c r="P5109" s="229">
        <v>19</v>
      </c>
    </row>
    <row r="5110" spans="2:16" x14ac:dyDescent="0.25">
      <c r="B5110" t="s">
        <v>460</v>
      </c>
      <c r="O5110" s="193">
        <v>6219</v>
      </c>
      <c r="P5110" s="229">
        <v>41</v>
      </c>
    </row>
    <row r="5111" spans="2:16" x14ac:dyDescent="0.25">
      <c r="O5111" s="193">
        <v>6220</v>
      </c>
      <c r="P5111" s="229">
        <v>22</v>
      </c>
    </row>
    <row r="5112" spans="2:16" x14ac:dyDescent="0.25">
      <c r="O5112" s="193">
        <v>6221</v>
      </c>
      <c r="P5112" s="229">
        <v>36</v>
      </c>
    </row>
    <row r="5113" spans="2:16" x14ac:dyDescent="0.25">
      <c r="O5113" s="193">
        <v>6222</v>
      </c>
      <c r="P5113" s="229">
        <v>21</v>
      </c>
    </row>
    <row r="5114" spans="2:16" x14ac:dyDescent="0.25">
      <c r="O5114" s="193">
        <v>6223</v>
      </c>
      <c r="P5114" s="229">
        <v>31</v>
      </c>
    </row>
    <row r="5115" spans="2:16" x14ac:dyDescent="0.25">
      <c r="O5115" s="193">
        <v>6224</v>
      </c>
      <c r="P5115" s="229">
        <v>21</v>
      </c>
    </row>
    <row r="5116" spans="2:16" x14ac:dyDescent="0.25">
      <c r="O5116" s="193">
        <v>6225</v>
      </c>
      <c r="P5116" s="229">
        <v>37</v>
      </c>
    </row>
    <row r="5117" spans="2:16" x14ac:dyDescent="0.25">
      <c r="O5117" s="193">
        <v>6226</v>
      </c>
      <c r="P5117" s="229">
        <v>18</v>
      </c>
    </row>
    <row r="5118" spans="2:16" x14ac:dyDescent="0.25">
      <c r="O5118" s="193">
        <v>6227</v>
      </c>
      <c r="P5118" s="229">
        <v>31</v>
      </c>
    </row>
    <row r="5119" spans="2:16" x14ac:dyDescent="0.25">
      <c r="O5119" s="193">
        <v>6228</v>
      </c>
      <c r="P5119" s="229">
        <v>15</v>
      </c>
    </row>
    <row r="5120" spans="2:16" x14ac:dyDescent="0.25">
      <c r="O5120" s="193">
        <v>6229</v>
      </c>
      <c r="P5120" s="229">
        <v>38</v>
      </c>
    </row>
    <row r="5121" spans="15:16" x14ac:dyDescent="0.25">
      <c r="O5121" s="193">
        <v>6230</v>
      </c>
      <c r="P5121" s="229">
        <v>21</v>
      </c>
    </row>
    <row r="5122" spans="15:16" x14ac:dyDescent="0.25">
      <c r="O5122" s="193">
        <v>6231</v>
      </c>
      <c r="P5122" s="229">
        <v>22</v>
      </c>
    </row>
    <row r="5123" spans="15:16" x14ac:dyDescent="0.25">
      <c r="O5123" s="193">
        <v>6232</v>
      </c>
      <c r="P5123" s="229">
        <v>19</v>
      </c>
    </row>
    <row r="5124" spans="15:16" x14ac:dyDescent="0.25">
      <c r="O5124" s="193">
        <v>6233</v>
      </c>
      <c r="P5124" s="229">
        <v>41</v>
      </c>
    </row>
    <row r="5125" spans="15:16" x14ac:dyDescent="0.25">
      <c r="O5125" s="193">
        <v>6234</v>
      </c>
      <c r="P5125" s="229">
        <v>19</v>
      </c>
    </row>
    <row r="5126" spans="15:16" x14ac:dyDescent="0.25">
      <c r="O5126" s="193">
        <v>6235</v>
      </c>
      <c r="P5126" s="229">
        <v>20</v>
      </c>
    </row>
    <row r="5127" spans="15:16" x14ac:dyDescent="0.25">
      <c r="O5127" s="193">
        <v>6236</v>
      </c>
      <c r="P5127" s="229">
        <v>23</v>
      </c>
    </row>
    <row r="5128" spans="15:16" x14ac:dyDescent="0.25">
      <c r="O5128" s="193">
        <v>6237</v>
      </c>
      <c r="P5128" s="229">
        <v>31</v>
      </c>
    </row>
    <row r="5129" spans="15:16" x14ac:dyDescent="0.25">
      <c r="O5129" s="193">
        <v>6238</v>
      </c>
      <c r="P5129" s="229">
        <v>20</v>
      </c>
    </row>
    <row r="5130" spans="15:16" x14ac:dyDescent="0.25">
      <c r="O5130" s="193">
        <v>6239</v>
      </c>
      <c r="P5130" s="229">
        <v>27</v>
      </c>
    </row>
    <row r="5131" spans="15:16" x14ac:dyDescent="0.25">
      <c r="O5131" s="193">
        <v>6240</v>
      </c>
      <c r="P5131" s="229">
        <v>19</v>
      </c>
    </row>
    <row r="5132" spans="15:16" x14ac:dyDescent="0.25">
      <c r="O5132" s="193">
        <v>6241</v>
      </c>
      <c r="P5132" s="229">
        <v>28</v>
      </c>
    </row>
    <row r="5133" spans="15:16" x14ac:dyDescent="0.25">
      <c r="O5133" s="193">
        <v>6242</v>
      </c>
      <c r="P5133" s="229">
        <v>21</v>
      </c>
    </row>
    <row r="5134" spans="15:16" x14ac:dyDescent="0.25">
      <c r="O5134" s="193">
        <v>6243</v>
      </c>
      <c r="P5134" s="229">
        <v>30</v>
      </c>
    </row>
    <row r="5135" spans="15:16" x14ac:dyDescent="0.25">
      <c r="O5135" s="193">
        <v>6244</v>
      </c>
      <c r="P5135" s="229">
        <v>12</v>
      </c>
    </row>
    <row r="5136" spans="15:16" x14ac:dyDescent="0.25">
      <c r="O5136" s="193">
        <v>6245</v>
      </c>
      <c r="P5136" s="229">
        <v>40</v>
      </c>
    </row>
    <row r="5137" spans="15:16" x14ac:dyDescent="0.25">
      <c r="O5137" s="193">
        <v>6246</v>
      </c>
      <c r="P5137" s="229">
        <v>19</v>
      </c>
    </row>
    <row r="5138" spans="15:16" x14ac:dyDescent="0.25">
      <c r="O5138" s="193">
        <v>6247</v>
      </c>
      <c r="P5138" s="229">
        <v>35</v>
      </c>
    </row>
    <row r="5139" spans="15:16" x14ac:dyDescent="0.25">
      <c r="O5139" s="193">
        <v>6248</v>
      </c>
      <c r="P5139" s="229">
        <v>21</v>
      </c>
    </row>
    <row r="5140" spans="15:16" x14ac:dyDescent="0.25">
      <c r="O5140" s="193">
        <v>6249</v>
      </c>
      <c r="P5140" s="229">
        <v>31</v>
      </c>
    </row>
    <row r="5141" spans="15:16" x14ac:dyDescent="0.25">
      <c r="O5141" s="193">
        <v>6250</v>
      </c>
      <c r="P5141" s="229">
        <v>17</v>
      </c>
    </row>
    <row r="5142" spans="15:16" x14ac:dyDescent="0.25">
      <c r="O5142" s="193">
        <v>6251</v>
      </c>
      <c r="P5142" s="229">
        <v>31</v>
      </c>
    </row>
    <row r="5143" spans="15:16" x14ac:dyDescent="0.25">
      <c r="O5143" s="193">
        <v>6252</v>
      </c>
      <c r="P5143" s="229">
        <v>17</v>
      </c>
    </row>
    <row r="5144" spans="15:16" x14ac:dyDescent="0.25">
      <c r="O5144" s="193">
        <v>6253</v>
      </c>
      <c r="P5144" s="229">
        <v>22</v>
      </c>
    </row>
    <row r="5145" spans="15:16" x14ac:dyDescent="0.25">
      <c r="O5145" s="193">
        <v>6254</v>
      </c>
      <c r="P5145" s="229">
        <v>19</v>
      </c>
    </row>
    <row r="5146" spans="15:16" x14ac:dyDescent="0.25">
      <c r="O5146" s="193">
        <v>6255</v>
      </c>
      <c r="P5146" s="229">
        <v>26</v>
      </c>
    </row>
    <row r="5147" spans="15:16" x14ac:dyDescent="0.25">
      <c r="O5147" s="193">
        <v>6256</v>
      </c>
      <c r="P5147" s="229">
        <v>18</v>
      </c>
    </row>
    <row r="5148" spans="15:16" x14ac:dyDescent="0.25">
      <c r="O5148" s="193">
        <v>6257</v>
      </c>
      <c r="P5148" s="229">
        <v>30</v>
      </c>
    </row>
    <row r="5149" spans="15:16" x14ac:dyDescent="0.25">
      <c r="O5149" s="193">
        <v>6258</v>
      </c>
      <c r="P5149" s="229">
        <v>23</v>
      </c>
    </row>
    <row r="5150" spans="15:16" x14ac:dyDescent="0.25">
      <c r="O5150" s="193">
        <v>6259</v>
      </c>
      <c r="P5150" s="229">
        <v>29</v>
      </c>
    </row>
    <row r="5151" spans="15:16" x14ac:dyDescent="0.25">
      <c r="O5151" s="193">
        <v>6260</v>
      </c>
      <c r="P5151" s="229">
        <v>20</v>
      </c>
    </row>
    <row r="5152" spans="15:16" x14ac:dyDescent="0.25">
      <c r="O5152" s="193">
        <v>6261</v>
      </c>
      <c r="P5152" s="229">
        <v>28</v>
      </c>
    </row>
    <row r="5153" spans="15:16" x14ac:dyDescent="0.25">
      <c r="O5153" s="193">
        <v>6262</v>
      </c>
      <c r="P5153" s="229">
        <v>25</v>
      </c>
    </row>
    <row r="5154" spans="15:16" x14ac:dyDescent="0.25">
      <c r="O5154" s="193">
        <v>6263</v>
      </c>
      <c r="P5154" s="229">
        <v>26</v>
      </c>
    </row>
    <row r="5155" spans="15:16" x14ac:dyDescent="0.25">
      <c r="O5155" s="193">
        <v>6264</v>
      </c>
      <c r="P5155" s="229">
        <v>18</v>
      </c>
    </row>
    <row r="5156" spans="15:16" x14ac:dyDescent="0.25">
      <c r="O5156" s="193">
        <v>6265</v>
      </c>
      <c r="P5156" s="229">
        <v>26</v>
      </c>
    </row>
    <row r="5157" spans="15:16" x14ac:dyDescent="0.25">
      <c r="O5157" s="193">
        <v>6266</v>
      </c>
      <c r="P5157" s="229">
        <v>18</v>
      </c>
    </row>
    <row r="5158" spans="15:16" x14ac:dyDescent="0.25">
      <c r="O5158" s="193">
        <v>6267</v>
      </c>
      <c r="P5158" s="229">
        <v>20</v>
      </c>
    </row>
    <row r="5159" spans="15:16" x14ac:dyDescent="0.25">
      <c r="O5159" s="193">
        <v>6268</v>
      </c>
      <c r="P5159" s="229">
        <v>15</v>
      </c>
    </row>
    <row r="5160" spans="15:16" x14ac:dyDescent="0.25">
      <c r="O5160" s="193">
        <v>6269</v>
      </c>
      <c r="P5160" s="229">
        <v>28</v>
      </c>
    </row>
    <row r="5161" spans="15:16" x14ac:dyDescent="0.25">
      <c r="O5161" s="193">
        <v>6270</v>
      </c>
      <c r="P5161" s="229">
        <v>11</v>
      </c>
    </row>
    <row r="5162" spans="15:16" x14ac:dyDescent="0.25">
      <c r="O5162" s="193">
        <v>6271</v>
      </c>
      <c r="P5162" s="229">
        <v>21</v>
      </c>
    </row>
    <row r="5163" spans="15:16" x14ac:dyDescent="0.25">
      <c r="O5163" s="193">
        <v>6272</v>
      </c>
      <c r="P5163" s="229">
        <v>13</v>
      </c>
    </row>
    <row r="5164" spans="15:16" x14ac:dyDescent="0.25">
      <c r="O5164" s="193">
        <v>6273</v>
      </c>
      <c r="P5164" s="229">
        <v>24</v>
      </c>
    </row>
    <row r="5165" spans="15:16" x14ac:dyDescent="0.25">
      <c r="O5165" s="193">
        <v>6274</v>
      </c>
      <c r="P5165" s="229">
        <v>19</v>
      </c>
    </row>
    <row r="5166" spans="15:16" x14ac:dyDescent="0.25">
      <c r="O5166" s="193">
        <v>6275</v>
      </c>
      <c r="P5166" s="229">
        <v>15</v>
      </c>
    </row>
    <row r="5167" spans="15:16" x14ac:dyDescent="0.25">
      <c r="O5167" s="193">
        <v>6276</v>
      </c>
      <c r="P5167" s="229">
        <v>18</v>
      </c>
    </row>
    <row r="5168" spans="15:16" x14ac:dyDescent="0.25">
      <c r="O5168" s="193">
        <v>6277</v>
      </c>
      <c r="P5168" s="229">
        <v>29</v>
      </c>
    </row>
    <row r="5169" spans="15:16" x14ac:dyDescent="0.25">
      <c r="O5169" s="193">
        <v>6278</v>
      </c>
      <c r="P5169" s="229">
        <v>12</v>
      </c>
    </row>
    <row r="5170" spans="15:16" x14ac:dyDescent="0.25">
      <c r="O5170" s="193">
        <v>6279</v>
      </c>
      <c r="P5170" s="229">
        <v>22</v>
      </c>
    </row>
    <row r="5171" spans="15:16" x14ac:dyDescent="0.25">
      <c r="O5171" s="193">
        <v>6280</v>
      </c>
      <c r="P5171" s="229">
        <v>18</v>
      </c>
    </row>
    <row r="5172" spans="15:16" x14ac:dyDescent="0.25">
      <c r="O5172" s="193">
        <v>6281</v>
      </c>
      <c r="P5172" s="229">
        <v>26</v>
      </c>
    </row>
    <row r="5173" spans="15:16" x14ac:dyDescent="0.25">
      <c r="O5173" s="193">
        <v>6282</v>
      </c>
      <c r="P5173" s="229">
        <v>9</v>
      </c>
    </row>
    <row r="5174" spans="15:16" x14ac:dyDescent="0.25">
      <c r="O5174" s="193">
        <v>6283</v>
      </c>
      <c r="P5174" s="229">
        <v>20</v>
      </c>
    </row>
    <row r="5175" spans="15:16" x14ac:dyDescent="0.25">
      <c r="O5175" s="193">
        <v>6284</v>
      </c>
      <c r="P5175" s="229">
        <v>18</v>
      </c>
    </row>
    <row r="5176" spans="15:16" x14ac:dyDescent="0.25">
      <c r="O5176" s="193">
        <v>6285</v>
      </c>
      <c r="P5176" s="229">
        <v>31</v>
      </c>
    </row>
    <row r="5177" spans="15:16" x14ac:dyDescent="0.25">
      <c r="O5177" s="193">
        <v>6286</v>
      </c>
      <c r="P5177" s="229">
        <v>14</v>
      </c>
    </row>
    <row r="5178" spans="15:16" x14ac:dyDescent="0.25">
      <c r="O5178" s="193">
        <v>6287</v>
      </c>
      <c r="P5178" s="229">
        <v>24</v>
      </c>
    </row>
    <row r="5179" spans="15:16" x14ac:dyDescent="0.25">
      <c r="O5179" s="193">
        <v>6288</v>
      </c>
      <c r="P5179" s="229">
        <v>11</v>
      </c>
    </row>
    <row r="5180" spans="15:16" x14ac:dyDescent="0.25">
      <c r="O5180" s="193">
        <v>6289</v>
      </c>
      <c r="P5180" s="229">
        <v>26</v>
      </c>
    </row>
    <row r="5181" spans="15:16" x14ac:dyDescent="0.25">
      <c r="O5181" s="193">
        <v>6290</v>
      </c>
      <c r="P5181" s="229">
        <v>19</v>
      </c>
    </row>
    <row r="5182" spans="15:16" x14ac:dyDescent="0.25">
      <c r="O5182" s="193">
        <v>6291</v>
      </c>
      <c r="P5182" s="229">
        <v>18</v>
      </c>
    </row>
    <row r="5183" spans="15:16" x14ac:dyDescent="0.25">
      <c r="O5183" s="193">
        <v>6292</v>
      </c>
      <c r="P5183" s="229">
        <v>15</v>
      </c>
    </row>
    <row r="5184" spans="15:16" x14ac:dyDescent="0.25">
      <c r="O5184" s="193">
        <v>6293</v>
      </c>
      <c r="P5184" s="229">
        <v>28</v>
      </c>
    </row>
    <row r="5185" spans="15:16" x14ac:dyDescent="0.25">
      <c r="O5185" s="193">
        <v>6294</v>
      </c>
      <c r="P5185" s="229">
        <v>22</v>
      </c>
    </row>
    <row r="5186" spans="15:16" x14ac:dyDescent="0.25">
      <c r="O5186" s="193">
        <v>6295</v>
      </c>
      <c r="P5186" s="229">
        <v>10</v>
      </c>
    </row>
    <row r="5187" spans="15:16" x14ac:dyDescent="0.25">
      <c r="O5187" s="193">
        <v>6296</v>
      </c>
      <c r="P5187" s="229">
        <v>14</v>
      </c>
    </row>
    <row r="5188" spans="15:16" x14ac:dyDescent="0.25">
      <c r="O5188" s="193">
        <v>6297</v>
      </c>
      <c r="P5188" s="229">
        <v>20</v>
      </c>
    </row>
    <row r="5189" spans="15:16" x14ac:dyDescent="0.25">
      <c r="O5189" s="193">
        <v>6298</v>
      </c>
      <c r="P5189" s="229">
        <v>19</v>
      </c>
    </row>
    <row r="5190" spans="15:16" x14ac:dyDescent="0.25">
      <c r="O5190" s="193">
        <v>6299</v>
      </c>
      <c r="P5190" s="229">
        <v>21</v>
      </c>
    </row>
    <row r="5191" spans="15:16" x14ac:dyDescent="0.25">
      <c r="O5191" s="193">
        <v>6300</v>
      </c>
      <c r="P5191" s="229">
        <v>17</v>
      </c>
    </row>
    <row r="5192" spans="15:16" x14ac:dyDescent="0.25">
      <c r="O5192" s="193">
        <v>6301</v>
      </c>
      <c r="P5192" s="229">
        <v>29</v>
      </c>
    </row>
    <row r="5193" spans="15:16" x14ac:dyDescent="0.25">
      <c r="O5193" s="193">
        <v>6302</v>
      </c>
      <c r="P5193" s="229">
        <v>21</v>
      </c>
    </row>
    <row r="5194" spans="15:16" x14ac:dyDescent="0.25">
      <c r="O5194" s="193">
        <v>6303</v>
      </c>
      <c r="P5194" s="229">
        <v>25</v>
      </c>
    </row>
    <row r="5195" spans="15:16" x14ac:dyDescent="0.25">
      <c r="O5195" s="193">
        <v>6304</v>
      </c>
      <c r="P5195" s="229">
        <v>12</v>
      </c>
    </row>
    <row r="5196" spans="15:16" x14ac:dyDescent="0.25">
      <c r="O5196" s="193">
        <v>6305</v>
      </c>
      <c r="P5196" s="229">
        <v>27</v>
      </c>
    </row>
    <row r="5197" spans="15:16" x14ac:dyDescent="0.25">
      <c r="O5197" s="193">
        <v>6306</v>
      </c>
      <c r="P5197" s="229">
        <v>16</v>
      </c>
    </row>
    <row r="5198" spans="15:16" x14ac:dyDescent="0.25">
      <c r="O5198" s="193">
        <v>6307</v>
      </c>
      <c r="P5198" s="229">
        <v>26</v>
      </c>
    </row>
    <row r="5199" spans="15:16" x14ac:dyDescent="0.25">
      <c r="O5199" s="193">
        <v>6308</v>
      </c>
      <c r="P5199" s="229">
        <v>15</v>
      </c>
    </row>
    <row r="5200" spans="15:16" x14ac:dyDescent="0.25">
      <c r="O5200" s="193">
        <v>6309</v>
      </c>
      <c r="P5200" s="229">
        <v>29</v>
      </c>
    </row>
    <row r="5201" spans="15:16" x14ac:dyDescent="0.25">
      <c r="O5201" s="193">
        <v>6310</v>
      </c>
      <c r="P5201" s="229">
        <v>11</v>
      </c>
    </row>
    <row r="5202" spans="15:16" x14ac:dyDescent="0.25">
      <c r="O5202" s="193">
        <v>6311</v>
      </c>
      <c r="P5202" s="229">
        <v>22</v>
      </c>
    </row>
    <row r="5203" spans="15:16" x14ac:dyDescent="0.25">
      <c r="O5203" s="193">
        <v>6312</v>
      </c>
      <c r="P5203" s="229">
        <v>15</v>
      </c>
    </row>
    <row r="5204" spans="15:16" x14ac:dyDescent="0.25">
      <c r="O5204" s="193">
        <v>6313</v>
      </c>
      <c r="P5204" s="229">
        <v>24</v>
      </c>
    </row>
    <row r="5205" spans="15:16" x14ac:dyDescent="0.25">
      <c r="O5205" s="193">
        <v>6314</v>
      </c>
      <c r="P5205" s="229">
        <v>20</v>
      </c>
    </row>
    <row r="5206" spans="15:16" x14ac:dyDescent="0.25">
      <c r="O5206" s="193">
        <v>6315</v>
      </c>
      <c r="P5206" s="229">
        <v>21</v>
      </c>
    </row>
    <row r="5207" spans="15:16" x14ac:dyDescent="0.25">
      <c r="O5207" s="193">
        <v>6316</v>
      </c>
      <c r="P5207" s="229">
        <v>11</v>
      </c>
    </row>
    <row r="5208" spans="15:16" x14ac:dyDescent="0.25">
      <c r="O5208" s="193">
        <v>6317</v>
      </c>
      <c r="P5208" s="229">
        <v>30</v>
      </c>
    </row>
    <row r="5209" spans="15:16" x14ac:dyDescent="0.25">
      <c r="O5209" s="193">
        <v>6318</v>
      </c>
      <c r="P5209" s="229">
        <v>17</v>
      </c>
    </row>
    <row r="5210" spans="15:16" x14ac:dyDescent="0.25">
      <c r="O5210" s="193">
        <v>6319</v>
      </c>
      <c r="P5210" s="229">
        <v>10</v>
      </c>
    </row>
    <row r="5211" spans="15:16" x14ac:dyDescent="0.25">
      <c r="O5211" s="193">
        <v>6320</v>
      </c>
      <c r="P5211" s="229">
        <v>13</v>
      </c>
    </row>
    <row r="5212" spans="15:16" x14ac:dyDescent="0.25">
      <c r="O5212" s="193">
        <v>6321</v>
      </c>
      <c r="P5212" s="229">
        <v>27</v>
      </c>
    </row>
    <row r="5213" spans="15:16" x14ac:dyDescent="0.25">
      <c r="O5213" s="193">
        <v>6322</v>
      </c>
      <c r="P5213" s="229">
        <v>6</v>
      </c>
    </row>
    <row r="5214" spans="15:16" x14ac:dyDescent="0.25">
      <c r="O5214" s="193">
        <v>6323</v>
      </c>
      <c r="P5214" s="229">
        <v>25</v>
      </c>
    </row>
    <row r="5215" spans="15:16" x14ac:dyDescent="0.25">
      <c r="O5215" s="193">
        <v>6324</v>
      </c>
      <c r="P5215" s="229">
        <v>17</v>
      </c>
    </row>
    <row r="5216" spans="15:16" x14ac:dyDescent="0.25">
      <c r="O5216" s="193">
        <v>6325</v>
      </c>
      <c r="P5216" s="229">
        <v>28</v>
      </c>
    </row>
    <row r="5217" spans="15:16" x14ac:dyDescent="0.25">
      <c r="O5217" s="193">
        <v>6326</v>
      </c>
      <c r="P5217" s="229">
        <v>17</v>
      </c>
    </row>
    <row r="5218" spans="15:16" x14ac:dyDescent="0.25">
      <c r="O5218" s="193">
        <v>6327</v>
      </c>
      <c r="P5218" s="229">
        <v>22</v>
      </c>
    </row>
    <row r="5219" spans="15:16" x14ac:dyDescent="0.25">
      <c r="O5219" s="193">
        <v>6328</v>
      </c>
      <c r="P5219" s="229">
        <v>19</v>
      </c>
    </row>
    <row r="5220" spans="15:16" x14ac:dyDescent="0.25">
      <c r="O5220" s="193">
        <v>6329</v>
      </c>
      <c r="P5220" s="229">
        <v>21</v>
      </c>
    </row>
    <row r="5221" spans="15:16" x14ac:dyDescent="0.25">
      <c r="O5221" s="193">
        <v>6330</v>
      </c>
      <c r="P5221" s="229">
        <v>20</v>
      </c>
    </row>
    <row r="5222" spans="15:16" x14ac:dyDescent="0.25">
      <c r="O5222" s="193">
        <v>6331</v>
      </c>
      <c r="P5222" s="229">
        <v>30</v>
      </c>
    </row>
    <row r="5223" spans="15:16" x14ac:dyDescent="0.25">
      <c r="O5223" s="193">
        <v>6332</v>
      </c>
      <c r="P5223" s="229">
        <v>16</v>
      </c>
    </row>
    <row r="5224" spans="15:16" x14ac:dyDescent="0.25">
      <c r="O5224" s="193">
        <v>6333</v>
      </c>
      <c r="P5224" s="229">
        <v>18</v>
      </c>
    </row>
    <row r="5225" spans="15:16" x14ac:dyDescent="0.25">
      <c r="O5225" s="193">
        <v>6334</v>
      </c>
      <c r="P5225" s="229">
        <v>8</v>
      </c>
    </row>
    <row r="5226" spans="15:16" x14ac:dyDescent="0.25">
      <c r="O5226" s="193">
        <v>6335</v>
      </c>
      <c r="P5226" s="229">
        <v>15</v>
      </c>
    </row>
    <row r="5227" spans="15:16" x14ac:dyDescent="0.25">
      <c r="O5227" s="193">
        <v>6336</v>
      </c>
      <c r="P5227" s="229">
        <v>21</v>
      </c>
    </row>
    <row r="5228" spans="15:16" x14ac:dyDescent="0.25">
      <c r="O5228" s="193">
        <v>6337</v>
      </c>
      <c r="P5228" s="229">
        <v>34</v>
      </c>
    </row>
    <row r="5229" spans="15:16" x14ac:dyDescent="0.25">
      <c r="O5229" s="193">
        <v>6338</v>
      </c>
      <c r="P5229" s="229">
        <v>13</v>
      </c>
    </row>
    <row r="5230" spans="15:16" x14ac:dyDescent="0.25">
      <c r="O5230" s="193">
        <v>6339</v>
      </c>
      <c r="P5230" s="229">
        <v>17</v>
      </c>
    </row>
    <row r="5231" spans="15:16" x14ac:dyDescent="0.25">
      <c r="O5231" s="193">
        <v>6340</v>
      </c>
      <c r="P5231" s="229">
        <v>11</v>
      </c>
    </row>
    <row r="5232" spans="15:16" x14ac:dyDescent="0.25">
      <c r="O5232" s="193">
        <v>6341</v>
      </c>
      <c r="P5232" s="229">
        <v>25</v>
      </c>
    </row>
    <row r="5233" spans="15:16" x14ac:dyDescent="0.25">
      <c r="O5233" s="193">
        <v>6342</v>
      </c>
      <c r="P5233" s="229">
        <v>15</v>
      </c>
    </row>
    <row r="5234" spans="15:16" x14ac:dyDescent="0.25">
      <c r="O5234" s="193">
        <v>6343</v>
      </c>
      <c r="P5234" s="229">
        <v>21</v>
      </c>
    </row>
    <row r="5235" spans="15:16" x14ac:dyDescent="0.25">
      <c r="O5235" s="193">
        <v>6344</v>
      </c>
      <c r="P5235" s="229">
        <v>14</v>
      </c>
    </row>
    <row r="5236" spans="15:16" x14ac:dyDescent="0.25">
      <c r="O5236" s="193">
        <v>6345</v>
      </c>
      <c r="P5236" s="229">
        <v>25</v>
      </c>
    </row>
    <row r="5237" spans="15:16" x14ac:dyDescent="0.25">
      <c r="O5237" s="193">
        <v>6346</v>
      </c>
      <c r="P5237" s="229">
        <v>19</v>
      </c>
    </row>
    <row r="5238" spans="15:16" x14ac:dyDescent="0.25">
      <c r="O5238" s="193">
        <v>6347</v>
      </c>
      <c r="P5238" s="229">
        <v>20</v>
      </c>
    </row>
    <row r="5239" spans="15:16" x14ac:dyDescent="0.25">
      <c r="O5239" s="193">
        <v>6348</v>
      </c>
      <c r="P5239" s="229">
        <v>19</v>
      </c>
    </row>
    <row r="5240" spans="15:16" x14ac:dyDescent="0.25">
      <c r="O5240" s="193">
        <v>6349</v>
      </c>
      <c r="P5240" s="229">
        <v>17</v>
      </c>
    </row>
    <row r="5241" spans="15:16" x14ac:dyDescent="0.25">
      <c r="O5241" s="193">
        <v>6350</v>
      </c>
      <c r="P5241" s="229">
        <v>19</v>
      </c>
    </row>
    <row r="5242" spans="15:16" x14ac:dyDescent="0.25">
      <c r="O5242" s="193">
        <v>6351</v>
      </c>
      <c r="P5242" s="229">
        <v>23</v>
      </c>
    </row>
    <row r="5243" spans="15:16" x14ac:dyDescent="0.25">
      <c r="O5243" s="193">
        <v>6352</v>
      </c>
      <c r="P5243" s="229">
        <v>11</v>
      </c>
    </row>
    <row r="5244" spans="15:16" x14ac:dyDescent="0.25">
      <c r="O5244" s="193">
        <v>6353</v>
      </c>
      <c r="P5244" s="229">
        <v>18</v>
      </c>
    </row>
    <row r="5245" spans="15:16" x14ac:dyDescent="0.25">
      <c r="O5245" s="193">
        <v>6354</v>
      </c>
      <c r="P5245" s="229">
        <v>10</v>
      </c>
    </row>
    <row r="5246" spans="15:16" x14ac:dyDescent="0.25">
      <c r="O5246" s="193">
        <v>6355</v>
      </c>
      <c r="P5246" s="229">
        <v>18</v>
      </c>
    </row>
    <row r="5247" spans="15:16" x14ac:dyDescent="0.25">
      <c r="O5247" s="193">
        <v>6356</v>
      </c>
      <c r="P5247" s="229">
        <v>10</v>
      </c>
    </row>
    <row r="5248" spans="15:16" x14ac:dyDescent="0.25">
      <c r="O5248" s="193">
        <v>6357</v>
      </c>
      <c r="P5248" s="229">
        <v>25</v>
      </c>
    </row>
    <row r="5249" spans="15:16" x14ac:dyDescent="0.25">
      <c r="O5249" s="193">
        <v>6358</v>
      </c>
      <c r="P5249" s="229">
        <v>7</v>
      </c>
    </row>
    <row r="5250" spans="15:16" x14ac:dyDescent="0.25">
      <c r="O5250" s="193">
        <v>6359</v>
      </c>
      <c r="P5250" s="229">
        <v>22</v>
      </c>
    </row>
    <row r="5251" spans="15:16" x14ac:dyDescent="0.25">
      <c r="O5251" s="193">
        <v>6360</v>
      </c>
      <c r="P5251" s="229">
        <v>12</v>
      </c>
    </row>
    <row r="5252" spans="15:16" x14ac:dyDescent="0.25">
      <c r="O5252" s="193">
        <v>6361</v>
      </c>
      <c r="P5252" s="229">
        <v>17</v>
      </c>
    </row>
    <row r="5253" spans="15:16" x14ac:dyDescent="0.25">
      <c r="O5253" s="193">
        <v>6362</v>
      </c>
      <c r="P5253" s="229">
        <v>9</v>
      </c>
    </row>
    <row r="5254" spans="15:16" x14ac:dyDescent="0.25">
      <c r="O5254" s="193">
        <v>6363</v>
      </c>
      <c r="P5254" s="229">
        <v>18</v>
      </c>
    </row>
    <row r="5255" spans="15:16" x14ac:dyDescent="0.25">
      <c r="O5255" s="193">
        <v>6364</v>
      </c>
      <c r="P5255" s="229">
        <v>13</v>
      </c>
    </row>
    <row r="5256" spans="15:16" x14ac:dyDescent="0.25">
      <c r="O5256" s="193">
        <v>6365</v>
      </c>
      <c r="P5256" s="229">
        <v>16</v>
      </c>
    </row>
    <row r="5257" spans="15:16" x14ac:dyDescent="0.25">
      <c r="O5257" s="193">
        <v>6366</v>
      </c>
      <c r="P5257" s="229">
        <v>14</v>
      </c>
    </row>
    <row r="5258" spans="15:16" x14ac:dyDescent="0.25">
      <c r="O5258" s="193">
        <v>6367</v>
      </c>
      <c r="P5258" s="229">
        <v>17</v>
      </c>
    </row>
    <row r="5259" spans="15:16" x14ac:dyDescent="0.25">
      <c r="O5259" s="193">
        <v>6368</v>
      </c>
      <c r="P5259" s="229">
        <v>10</v>
      </c>
    </row>
    <row r="5260" spans="15:16" x14ac:dyDescent="0.25">
      <c r="O5260" s="193">
        <v>6369</v>
      </c>
      <c r="P5260" s="229">
        <v>22</v>
      </c>
    </row>
    <row r="5261" spans="15:16" x14ac:dyDescent="0.25">
      <c r="O5261" s="193">
        <v>6370</v>
      </c>
      <c r="P5261" s="229">
        <v>9</v>
      </c>
    </row>
    <row r="5262" spans="15:16" x14ac:dyDescent="0.25">
      <c r="O5262" s="193">
        <v>6371</v>
      </c>
      <c r="P5262" s="229">
        <v>11</v>
      </c>
    </row>
    <row r="5263" spans="15:16" x14ac:dyDescent="0.25">
      <c r="O5263" s="193">
        <v>6372</v>
      </c>
      <c r="P5263" s="229">
        <v>16</v>
      </c>
    </row>
    <row r="5264" spans="15:16" x14ac:dyDescent="0.25">
      <c r="O5264" s="193">
        <v>6373</v>
      </c>
      <c r="P5264" s="229">
        <v>26</v>
      </c>
    </row>
    <row r="5265" spans="15:16" x14ac:dyDescent="0.25">
      <c r="O5265" s="193">
        <v>6374</v>
      </c>
      <c r="P5265" s="229">
        <v>15</v>
      </c>
    </row>
    <row r="5266" spans="15:16" x14ac:dyDescent="0.25">
      <c r="O5266" s="193">
        <v>6375</v>
      </c>
      <c r="P5266" s="229">
        <v>9</v>
      </c>
    </row>
    <row r="5267" spans="15:16" x14ac:dyDescent="0.25">
      <c r="O5267" s="193">
        <v>6376</v>
      </c>
      <c r="P5267" s="229">
        <v>7</v>
      </c>
    </row>
    <row r="5268" spans="15:16" x14ac:dyDescent="0.25">
      <c r="O5268" s="193">
        <v>6377</v>
      </c>
      <c r="P5268" s="229">
        <v>22</v>
      </c>
    </row>
    <row r="5269" spans="15:16" x14ac:dyDescent="0.25">
      <c r="O5269" s="193">
        <v>6378</v>
      </c>
      <c r="P5269" s="229">
        <v>10</v>
      </c>
    </row>
    <row r="5270" spans="15:16" x14ac:dyDescent="0.25">
      <c r="O5270" s="193">
        <v>6379</v>
      </c>
      <c r="P5270" s="229">
        <v>9</v>
      </c>
    </row>
    <row r="5271" spans="15:16" x14ac:dyDescent="0.25">
      <c r="O5271" s="193">
        <v>6380</v>
      </c>
      <c r="P5271" s="229">
        <v>9</v>
      </c>
    </row>
    <row r="5272" spans="15:16" x14ac:dyDescent="0.25">
      <c r="O5272" s="193">
        <v>6381</v>
      </c>
      <c r="P5272" s="229">
        <v>20</v>
      </c>
    </row>
    <row r="5273" spans="15:16" x14ac:dyDescent="0.25">
      <c r="O5273" s="193">
        <v>6382</v>
      </c>
      <c r="P5273" s="229">
        <v>15</v>
      </c>
    </row>
    <row r="5274" spans="15:16" x14ac:dyDescent="0.25">
      <c r="O5274" s="193">
        <v>6383</v>
      </c>
      <c r="P5274" s="229">
        <v>11</v>
      </c>
    </row>
    <row r="5275" spans="15:16" x14ac:dyDescent="0.25">
      <c r="O5275" s="193">
        <v>6384</v>
      </c>
      <c r="P5275" s="229">
        <v>14</v>
      </c>
    </row>
    <row r="5276" spans="15:16" x14ac:dyDescent="0.25">
      <c r="O5276" s="193">
        <v>6385</v>
      </c>
      <c r="P5276" s="229">
        <v>15</v>
      </c>
    </row>
    <row r="5277" spans="15:16" x14ac:dyDescent="0.25">
      <c r="O5277" s="193">
        <v>6386</v>
      </c>
      <c r="P5277" s="229">
        <v>11</v>
      </c>
    </row>
    <row r="5278" spans="15:16" x14ac:dyDescent="0.25">
      <c r="O5278" s="193">
        <v>6387</v>
      </c>
      <c r="P5278" s="229">
        <v>14</v>
      </c>
    </row>
    <row r="5279" spans="15:16" x14ac:dyDescent="0.25">
      <c r="O5279" s="193">
        <v>6388</v>
      </c>
      <c r="P5279" s="229">
        <v>18</v>
      </c>
    </row>
    <row r="5280" spans="15:16" x14ac:dyDescent="0.25">
      <c r="O5280" s="193">
        <v>6389</v>
      </c>
      <c r="P5280" s="229">
        <v>28</v>
      </c>
    </row>
    <row r="5281" spans="15:16" x14ac:dyDescent="0.25">
      <c r="O5281" s="193">
        <v>6390</v>
      </c>
      <c r="P5281" s="229">
        <v>14</v>
      </c>
    </row>
    <row r="5282" spans="15:16" x14ac:dyDescent="0.25">
      <c r="O5282" s="193">
        <v>6391</v>
      </c>
      <c r="P5282" s="229">
        <v>22</v>
      </c>
    </row>
    <row r="5283" spans="15:16" x14ac:dyDescent="0.25">
      <c r="O5283" s="193">
        <v>6392</v>
      </c>
      <c r="P5283" s="229">
        <v>10</v>
      </c>
    </row>
    <row r="5284" spans="15:16" x14ac:dyDescent="0.25">
      <c r="O5284" s="193">
        <v>6393</v>
      </c>
      <c r="P5284" s="229">
        <v>11</v>
      </c>
    </row>
    <row r="5285" spans="15:16" x14ac:dyDescent="0.25">
      <c r="O5285" s="193">
        <v>6394</v>
      </c>
      <c r="P5285" s="229">
        <v>10</v>
      </c>
    </row>
    <row r="5286" spans="15:16" x14ac:dyDescent="0.25">
      <c r="O5286" s="193">
        <v>6395</v>
      </c>
      <c r="P5286" s="229">
        <v>12</v>
      </c>
    </row>
    <row r="5287" spans="15:16" x14ac:dyDescent="0.25">
      <c r="O5287" s="193">
        <v>6396</v>
      </c>
      <c r="P5287" s="229">
        <v>15</v>
      </c>
    </row>
    <row r="5288" spans="15:16" x14ac:dyDescent="0.25">
      <c r="O5288" s="193">
        <v>6397</v>
      </c>
      <c r="P5288" s="229">
        <v>25</v>
      </c>
    </row>
    <row r="5289" spans="15:16" x14ac:dyDescent="0.25">
      <c r="O5289" s="193">
        <v>6398</v>
      </c>
      <c r="P5289" s="229">
        <v>11</v>
      </c>
    </row>
    <row r="5290" spans="15:16" x14ac:dyDescent="0.25">
      <c r="O5290" s="193">
        <v>6399</v>
      </c>
      <c r="P5290" s="229">
        <v>12</v>
      </c>
    </row>
    <row r="5291" spans="15:16" x14ac:dyDescent="0.25">
      <c r="O5291" s="193">
        <v>6400</v>
      </c>
      <c r="P5291" s="229">
        <v>12</v>
      </c>
    </row>
    <row r="5292" spans="15:16" x14ac:dyDescent="0.25">
      <c r="O5292" s="193">
        <v>6401</v>
      </c>
      <c r="P5292" s="229">
        <v>25</v>
      </c>
    </row>
    <row r="5293" spans="15:16" x14ac:dyDescent="0.25">
      <c r="O5293" s="193">
        <v>6402</v>
      </c>
      <c r="P5293" s="229">
        <v>13</v>
      </c>
    </row>
    <row r="5294" spans="15:16" x14ac:dyDescent="0.25">
      <c r="O5294" s="193">
        <v>6403</v>
      </c>
      <c r="P5294" s="229">
        <v>12</v>
      </c>
    </row>
    <row r="5295" spans="15:16" x14ac:dyDescent="0.25">
      <c r="O5295" s="193">
        <v>6404</v>
      </c>
      <c r="P5295" s="229">
        <v>14</v>
      </c>
    </row>
    <row r="5296" spans="15:16" x14ac:dyDescent="0.25">
      <c r="O5296" s="193">
        <v>6405</v>
      </c>
      <c r="P5296" s="229">
        <v>22</v>
      </c>
    </row>
    <row r="5297" spans="15:16" x14ac:dyDescent="0.25">
      <c r="O5297" s="193">
        <v>6406</v>
      </c>
      <c r="P5297" s="229">
        <v>14</v>
      </c>
    </row>
    <row r="5298" spans="15:16" x14ac:dyDescent="0.25">
      <c r="O5298" s="193">
        <v>6407</v>
      </c>
      <c r="P5298" s="229">
        <v>16</v>
      </c>
    </row>
    <row r="5299" spans="15:16" x14ac:dyDescent="0.25">
      <c r="O5299" s="193">
        <v>6408</v>
      </c>
      <c r="P5299" s="229">
        <v>11</v>
      </c>
    </row>
    <row r="5300" spans="15:16" x14ac:dyDescent="0.25">
      <c r="O5300" s="193">
        <v>6409</v>
      </c>
      <c r="P5300" s="229">
        <v>19</v>
      </c>
    </row>
    <row r="5301" spans="15:16" x14ac:dyDescent="0.25">
      <c r="O5301" s="193">
        <v>6410</v>
      </c>
      <c r="P5301" s="229">
        <v>11</v>
      </c>
    </row>
    <row r="5302" spans="15:16" x14ac:dyDescent="0.25">
      <c r="O5302" s="193">
        <v>6411</v>
      </c>
      <c r="P5302" s="229">
        <v>11</v>
      </c>
    </row>
    <row r="5303" spans="15:16" x14ac:dyDescent="0.25">
      <c r="O5303" s="193">
        <v>6412</v>
      </c>
      <c r="P5303" s="229">
        <v>13</v>
      </c>
    </row>
    <row r="5304" spans="15:16" x14ac:dyDescent="0.25">
      <c r="O5304" s="193">
        <v>6413</v>
      </c>
      <c r="P5304" s="229">
        <v>16</v>
      </c>
    </row>
    <row r="5305" spans="15:16" x14ac:dyDescent="0.25">
      <c r="O5305" s="193">
        <v>6414</v>
      </c>
      <c r="P5305" s="229">
        <v>11</v>
      </c>
    </row>
    <row r="5306" spans="15:16" x14ac:dyDescent="0.25">
      <c r="O5306" s="193">
        <v>6415</v>
      </c>
      <c r="P5306" s="229">
        <v>16</v>
      </c>
    </row>
    <row r="5307" spans="15:16" x14ac:dyDescent="0.25">
      <c r="O5307" s="193">
        <v>6416</v>
      </c>
      <c r="P5307" s="229">
        <v>12</v>
      </c>
    </row>
    <row r="5308" spans="15:16" x14ac:dyDescent="0.25">
      <c r="O5308" s="193">
        <v>6417</v>
      </c>
      <c r="P5308" s="229">
        <v>14</v>
      </c>
    </row>
    <row r="5309" spans="15:16" x14ac:dyDescent="0.25">
      <c r="O5309" s="193">
        <v>6418</v>
      </c>
      <c r="P5309" s="229">
        <v>12</v>
      </c>
    </row>
    <row r="5310" spans="15:16" x14ac:dyDescent="0.25">
      <c r="O5310" s="193">
        <v>6419</v>
      </c>
      <c r="P5310" s="229">
        <v>14</v>
      </c>
    </row>
    <row r="5311" spans="15:16" x14ac:dyDescent="0.25">
      <c r="O5311" s="193">
        <v>6420</v>
      </c>
      <c r="P5311" s="229">
        <v>7</v>
      </c>
    </row>
    <row r="5312" spans="15:16" x14ac:dyDescent="0.25">
      <c r="O5312" s="193">
        <v>6421</v>
      </c>
      <c r="P5312" s="229">
        <v>14</v>
      </c>
    </row>
    <row r="5313" spans="15:16" x14ac:dyDescent="0.25">
      <c r="O5313" s="193">
        <v>6422</v>
      </c>
      <c r="P5313" s="229">
        <v>17</v>
      </c>
    </row>
    <row r="5314" spans="15:16" x14ac:dyDescent="0.25">
      <c r="O5314" s="193">
        <v>6423</v>
      </c>
      <c r="P5314" s="229">
        <v>14</v>
      </c>
    </row>
    <row r="5315" spans="15:16" x14ac:dyDescent="0.25">
      <c r="O5315" s="193">
        <v>6424</v>
      </c>
      <c r="P5315" s="229">
        <v>12</v>
      </c>
    </row>
    <row r="5316" spans="15:16" x14ac:dyDescent="0.25">
      <c r="O5316" s="193">
        <v>6425</v>
      </c>
      <c r="P5316" s="229">
        <v>18</v>
      </c>
    </row>
    <row r="5317" spans="15:16" x14ac:dyDescent="0.25">
      <c r="O5317" s="193">
        <v>6426</v>
      </c>
      <c r="P5317" s="229">
        <v>10</v>
      </c>
    </row>
    <row r="5318" spans="15:16" x14ac:dyDescent="0.25">
      <c r="O5318" s="193">
        <v>6427</v>
      </c>
      <c r="P5318" s="229">
        <v>11</v>
      </c>
    </row>
    <row r="5319" spans="15:16" x14ac:dyDescent="0.25">
      <c r="O5319" s="193">
        <v>6428</v>
      </c>
      <c r="P5319" s="229">
        <v>8</v>
      </c>
    </row>
    <row r="5320" spans="15:16" x14ac:dyDescent="0.25">
      <c r="O5320" s="193">
        <v>6429</v>
      </c>
      <c r="P5320" s="229">
        <v>12</v>
      </c>
    </row>
    <row r="5321" spans="15:16" x14ac:dyDescent="0.25">
      <c r="O5321" s="193">
        <v>6430</v>
      </c>
      <c r="P5321" s="229">
        <v>5</v>
      </c>
    </row>
    <row r="5322" spans="15:16" x14ac:dyDescent="0.25">
      <c r="O5322" s="193">
        <v>6431</v>
      </c>
      <c r="P5322" s="229">
        <v>8</v>
      </c>
    </row>
    <row r="5323" spans="15:16" x14ac:dyDescent="0.25">
      <c r="O5323" s="193">
        <v>6432</v>
      </c>
      <c r="P5323" s="229">
        <v>9</v>
      </c>
    </row>
    <row r="5324" spans="15:16" x14ac:dyDescent="0.25">
      <c r="O5324" s="193">
        <v>6433</v>
      </c>
      <c r="P5324" s="229">
        <v>18</v>
      </c>
    </row>
    <row r="5325" spans="15:16" x14ac:dyDescent="0.25">
      <c r="O5325" s="193">
        <v>6434</v>
      </c>
      <c r="P5325" s="229">
        <v>10</v>
      </c>
    </row>
    <row r="5326" spans="15:16" x14ac:dyDescent="0.25">
      <c r="O5326" s="193">
        <v>6435</v>
      </c>
      <c r="P5326" s="229">
        <v>18</v>
      </c>
    </row>
    <row r="5327" spans="15:16" x14ac:dyDescent="0.25">
      <c r="O5327" s="193">
        <v>6436</v>
      </c>
      <c r="P5327" s="229">
        <v>8</v>
      </c>
    </row>
    <row r="5328" spans="15:16" x14ac:dyDescent="0.25">
      <c r="O5328" s="193">
        <v>6437</v>
      </c>
      <c r="P5328" s="229">
        <v>19</v>
      </c>
    </row>
    <row r="5329" spans="15:16" x14ac:dyDescent="0.25">
      <c r="O5329" s="193">
        <v>6438</v>
      </c>
      <c r="P5329" s="229">
        <v>8</v>
      </c>
    </row>
    <row r="5330" spans="15:16" x14ac:dyDescent="0.25">
      <c r="O5330" s="193">
        <v>6439</v>
      </c>
      <c r="P5330" s="229">
        <v>15</v>
      </c>
    </row>
    <row r="5331" spans="15:16" x14ac:dyDescent="0.25">
      <c r="O5331" s="193">
        <v>6440</v>
      </c>
      <c r="P5331" s="229">
        <v>9</v>
      </c>
    </row>
    <row r="5332" spans="15:16" x14ac:dyDescent="0.25">
      <c r="O5332" s="193">
        <v>6441</v>
      </c>
      <c r="P5332" s="229">
        <v>31</v>
      </c>
    </row>
    <row r="5333" spans="15:16" x14ac:dyDescent="0.25">
      <c r="O5333" s="193">
        <v>6442</v>
      </c>
      <c r="P5333" s="229">
        <v>11</v>
      </c>
    </row>
    <row r="5334" spans="15:16" x14ac:dyDescent="0.25">
      <c r="O5334" s="193">
        <v>6443</v>
      </c>
      <c r="P5334" s="229">
        <v>10</v>
      </c>
    </row>
    <row r="5335" spans="15:16" x14ac:dyDescent="0.25">
      <c r="O5335" s="193">
        <v>6444</v>
      </c>
      <c r="P5335" s="229">
        <v>21</v>
      </c>
    </row>
    <row r="5336" spans="15:16" x14ac:dyDescent="0.25">
      <c r="O5336" s="193">
        <v>6445</v>
      </c>
      <c r="P5336" s="229">
        <v>25</v>
      </c>
    </row>
    <row r="5337" spans="15:16" x14ac:dyDescent="0.25">
      <c r="O5337" s="193">
        <v>6446</v>
      </c>
      <c r="P5337" s="229">
        <v>9</v>
      </c>
    </row>
    <row r="5338" spans="15:16" x14ac:dyDescent="0.25">
      <c r="O5338" s="193">
        <v>6447</v>
      </c>
      <c r="P5338" s="229">
        <v>18</v>
      </c>
    </row>
    <row r="5339" spans="15:16" x14ac:dyDescent="0.25">
      <c r="O5339" s="193">
        <v>6448</v>
      </c>
      <c r="P5339" s="229">
        <v>10</v>
      </c>
    </row>
    <row r="5340" spans="15:16" x14ac:dyDescent="0.25">
      <c r="O5340" s="193">
        <v>6449</v>
      </c>
      <c r="P5340" s="229">
        <v>13</v>
      </c>
    </row>
    <row r="5341" spans="15:16" x14ac:dyDescent="0.25">
      <c r="O5341" s="193">
        <v>6450</v>
      </c>
      <c r="P5341" s="229">
        <v>6</v>
      </c>
    </row>
    <row r="5342" spans="15:16" x14ac:dyDescent="0.25">
      <c r="O5342" s="193">
        <v>6451</v>
      </c>
      <c r="P5342" s="229">
        <v>13</v>
      </c>
    </row>
    <row r="5343" spans="15:16" x14ac:dyDescent="0.25">
      <c r="O5343" s="193">
        <v>6452</v>
      </c>
      <c r="P5343" s="229">
        <v>7</v>
      </c>
    </row>
    <row r="5344" spans="15:16" x14ac:dyDescent="0.25">
      <c r="O5344" s="193">
        <v>6453</v>
      </c>
      <c r="P5344" s="229">
        <v>11</v>
      </c>
    </row>
    <row r="5345" spans="15:16" x14ac:dyDescent="0.25">
      <c r="O5345" s="193">
        <v>6454</v>
      </c>
      <c r="P5345" s="229">
        <v>6</v>
      </c>
    </row>
    <row r="5346" spans="15:16" x14ac:dyDescent="0.25">
      <c r="O5346" s="193">
        <v>6455</v>
      </c>
      <c r="P5346" s="229">
        <v>11</v>
      </c>
    </row>
    <row r="5347" spans="15:16" x14ac:dyDescent="0.25">
      <c r="O5347" s="193">
        <v>6456</v>
      </c>
      <c r="P5347" s="229">
        <v>6</v>
      </c>
    </row>
    <row r="5348" spans="15:16" x14ac:dyDescent="0.25">
      <c r="O5348" s="193">
        <v>6457</v>
      </c>
      <c r="P5348" s="229">
        <v>23</v>
      </c>
    </row>
    <row r="5349" spans="15:16" x14ac:dyDescent="0.25">
      <c r="O5349" s="193">
        <v>6458</v>
      </c>
      <c r="P5349" s="229">
        <v>8</v>
      </c>
    </row>
    <row r="5350" spans="15:16" x14ac:dyDescent="0.25">
      <c r="O5350" s="193">
        <v>6459</v>
      </c>
      <c r="P5350" s="229">
        <v>13</v>
      </c>
    </row>
    <row r="5351" spans="15:16" x14ac:dyDescent="0.25">
      <c r="O5351" s="193">
        <v>6460</v>
      </c>
      <c r="P5351" s="229">
        <v>7</v>
      </c>
    </row>
    <row r="5352" spans="15:16" x14ac:dyDescent="0.25">
      <c r="O5352" s="193">
        <v>6461</v>
      </c>
      <c r="P5352" s="229">
        <v>18</v>
      </c>
    </row>
    <row r="5353" spans="15:16" x14ac:dyDescent="0.25">
      <c r="O5353" s="193">
        <v>6462</v>
      </c>
      <c r="P5353" s="229">
        <v>8</v>
      </c>
    </row>
    <row r="5354" spans="15:16" x14ac:dyDescent="0.25">
      <c r="O5354" s="193">
        <v>6463</v>
      </c>
      <c r="P5354" s="229">
        <v>9</v>
      </c>
    </row>
    <row r="5355" spans="15:16" x14ac:dyDescent="0.25">
      <c r="O5355" s="193">
        <v>6464</v>
      </c>
      <c r="P5355" s="229">
        <v>6</v>
      </c>
    </row>
    <row r="5356" spans="15:16" x14ac:dyDescent="0.25">
      <c r="O5356" s="193">
        <v>6465</v>
      </c>
      <c r="P5356" s="229">
        <v>13</v>
      </c>
    </row>
    <row r="5357" spans="15:16" x14ac:dyDescent="0.25">
      <c r="O5357" s="193">
        <v>6466</v>
      </c>
      <c r="P5357" s="229">
        <v>11</v>
      </c>
    </row>
    <row r="5358" spans="15:16" x14ac:dyDescent="0.25">
      <c r="O5358" s="193">
        <v>6467</v>
      </c>
      <c r="P5358" s="229">
        <v>7</v>
      </c>
    </row>
    <row r="5359" spans="15:16" x14ac:dyDescent="0.25">
      <c r="O5359" s="193">
        <v>6468</v>
      </c>
      <c r="P5359" s="229">
        <v>12</v>
      </c>
    </row>
    <row r="5360" spans="15:16" x14ac:dyDescent="0.25">
      <c r="O5360" s="193">
        <v>6469</v>
      </c>
      <c r="P5360" s="229">
        <v>13</v>
      </c>
    </row>
    <row r="5361" spans="15:16" x14ac:dyDescent="0.25">
      <c r="O5361" s="193">
        <v>6470</v>
      </c>
      <c r="P5361" s="229">
        <v>7</v>
      </c>
    </row>
    <row r="5362" spans="15:16" x14ac:dyDescent="0.25">
      <c r="O5362" s="193">
        <v>6471</v>
      </c>
      <c r="P5362" s="229">
        <v>19</v>
      </c>
    </row>
    <row r="5363" spans="15:16" x14ac:dyDescent="0.25">
      <c r="O5363" s="193">
        <v>6472</v>
      </c>
      <c r="P5363" s="229">
        <v>8</v>
      </c>
    </row>
    <row r="5364" spans="15:16" x14ac:dyDescent="0.25">
      <c r="O5364" s="193">
        <v>6473</v>
      </c>
      <c r="P5364" s="229">
        <v>17</v>
      </c>
    </row>
    <row r="5365" spans="15:16" x14ac:dyDescent="0.25">
      <c r="O5365" s="193">
        <v>6474</v>
      </c>
      <c r="P5365" s="229">
        <v>8</v>
      </c>
    </row>
    <row r="5366" spans="15:16" x14ac:dyDescent="0.25">
      <c r="O5366" s="193">
        <v>6475</v>
      </c>
      <c r="P5366" s="229">
        <v>13</v>
      </c>
    </row>
    <row r="5367" spans="15:16" x14ac:dyDescent="0.25">
      <c r="O5367" s="193">
        <v>6476</v>
      </c>
      <c r="P5367" s="229">
        <v>17</v>
      </c>
    </row>
    <row r="5368" spans="15:16" x14ac:dyDescent="0.25">
      <c r="O5368" s="193">
        <v>6477</v>
      </c>
      <c r="P5368" s="229">
        <v>18</v>
      </c>
    </row>
    <row r="5369" spans="15:16" x14ac:dyDescent="0.25">
      <c r="O5369" s="193">
        <v>6478</v>
      </c>
      <c r="P5369" s="229">
        <v>10</v>
      </c>
    </row>
    <row r="5370" spans="15:16" x14ac:dyDescent="0.25">
      <c r="O5370" s="193">
        <v>6479</v>
      </c>
      <c r="P5370" s="229">
        <v>13</v>
      </c>
    </row>
    <row r="5371" spans="15:16" x14ac:dyDescent="0.25">
      <c r="O5371" s="193">
        <v>6480</v>
      </c>
      <c r="P5371" s="229">
        <v>12</v>
      </c>
    </row>
    <row r="5372" spans="15:16" x14ac:dyDescent="0.25">
      <c r="O5372" s="193">
        <v>6481</v>
      </c>
      <c r="P5372" s="229">
        <v>16</v>
      </c>
    </row>
    <row r="5373" spans="15:16" x14ac:dyDescent="0.25">
      <c r="O5373" s="193">
        <v>6482</v>
      </c>
      <c r="P5373" s="229">
        <v>10</v>
      </c>
    </row>
    <row r="5374" spans="15:16" x14ac:dyDescent="0.25">
      <c r="O5374" s="193">
        <v>6483</v>
      </c>
      <c r="P5374" s="229">
        <v>10</v>
      </c>
    </row>
    <row r="5375" spans="15:16" x14ac:dyDescent="0.25">
      <c r="O5375" s="193">
        <v>6484</v>
      </c>
      <c r="P5375" s="229">
        <v>9</v>
      </c>
    </row>
    <row r="5376" spans="15:16" x14ac:dyDescent="0.25">
      <c r="O5376" s="193">
        <v>6485</v>
      </c>
      <c r="P5376" s="229">
        <v>13</v>
      </c>
    </row>
    <row r="5377" spans="15:16" x14ac:dyDescent="0.25">
      <c r="O5377" s="193">
        <v>6486</v>
      </c>
      <c r="P5377" s="229">
        <v>11</v>
      </c>
    </row>
    <row r="5378" spans="15:16" x14ac:dyDescent="0.25">
      <c r="O5378" s="193">
        <v>6487</v>
      </c>
      <c r="P5378" s="229">
        <v>8</v>
      </c>
    </row>
    <row r="5379" spans="15:16" x14ac:dyDescent="0.25">
      <c r="O5379" s="193">
        <v>6488</v>
      </c>
      <c r="P5379" s="229">
        <v>6</v>
      </c>
    </row>
    <row r="5380" spans="15:16" x14ac:dyDescent="0.25">
      <c r="O5380" s="193">
        <v>6489</v>
      </c>
      <c r="P5380" s="229">
        <v>13</v>
      </c>
    </row>
    <row r="5381" spans="15:16" x14ac:dyDescent="0.25">
      <c r="O5381" s="193">
        <v>6490</v>
      </c>
      <c r="P5381" s="229">
        <v>15</v>
      </c>
    </row>
    <row r="5382" spans="15:16" x14ac:dyDescent="0.25">
      <c r="O5382" s="193">
        <v>6491</v>
      </c>
      <c r="P5382" s="229">
        <v>15</v>
      </c>
    </row>
    <row r="5383" spans="15:16" x14ac:dyDescent="0.25">
      <c r="O5383" s="193">
        <v>6492</v>
      </c>
      <c r="P5383" s="229">
        <v>5</v>
      </c>
    </row>
    <row r="5384" spans="15:16" x14ac:dyDescent="0.25">
      <c r="O5384" s="193">
        <v>6493</v>
      </c>
      <c r="P5384" s="229">
        <v>11</v>
      </c>
    </row>
    <row r="5385" spans="15:16" x14ac:dyDescent="0.25">
      <c r="O5385" s="193">
        <v>6494</v>
      </c>
      <c r="P5385" s="229">
        <v>11</v>
      </c>
    </row>
    <row r="5386" spans="15:16" x14ac:dyDescent="0.25">
      <c r="O5386" s="193">
        <v>6495</v>
      </c>
      <c r="P5386" s="229">
        <v>11</v>
      </c>
    </row>
    <row r="5387" spans="15:16" x14ac:dyDescent="0.25">
      <c r="O5387" s="193">
        <v>6496</v>
      </c>
      <c r="P5387" s="229">
        <v>10</v>
      </c>
    </row>
    <row r="5388" spans="15:16" x14ac:dyDescent="0.25">
      <c r="O5388" s="193">
        <v>6497</v>
      </c>
      <c r="P5388" s="229">
        <v>12</v>
      </c>
    </row>
    <row r="5389" spans="15:16" x14ac:dyDescent="0.25">
      <c r="O5389" s="193">
        <v>6498</v>
      </c>
      <c r="P5389" s="229">
        <v>10</v>
      </c>
    </row>
    <row r="5390" spans="15:16" x14ac:dyDescent="0.25">
      <c r="O5390" s="193">
        <v>6499</v>
      </c>
      <c r="P5390" s="229">
        <v>9</v>
      </c>
    </row>
    <row r="5391" spans="15:16" x14ac:dyDescent="0.25">
      <c r="O5391" s="193">
        <v>6500</v>
      </c>
      <c r="P5391" s="229">
        <v>9</v>
      </c>
    </row>
    <row r="5392" spans="15:16" x14ac:dyDescent="0.25">
      <c r="O5392" s="193">
        <v>6501</v>
      </c>
      <c r="P5392" s="229">
        <v>18</v>
      </c>
    </row>
    <row r="5393" spans="15:16" x14ac:dyDescent="0.25">
      <c r="O5393" s="193">
        <v>6502</v>
      </c>
      <c r="P5393" s="229">
        <v>11</v>
      </c>
    </row>
    <row r="5394" spans="15:16" x14ac:dyDescent="0.25">
      <c r="O5394" s="193">
        <v>6503</v>
      </c>
      <c r="P5394" s="229">
        <v>12</v>
      </c>
    </row>
    <row r="5395" spans="15:16" x14ac:dyDescent="0.25">
      <c r="O5395" s="193">
        <v>6504</v>
      </c>
      <c r="P5395" s="229">
        <v>7</v>
      </c>
    </row>
    <row r="5396" spans="15:16" x14ac:dyDescent="0.25">
      <c r="O5396" s="193">
        <v>6505</v>
      </c>
      <c r="P5396" s="229">
        <v>15</v>
      </c>
    </row>
    <row r="5397" spans="15:16" x14ac:dyDescent="0.25">
      <c r="O5397" s="193">
        <v>6506</v>
      </c>
      <c r="P5397" s="229">
        <v>9</v>
      </c>
    </row>
    <row r="5398" spans="15:16" x14ac:dyDescent="0.25">
      <c r="O5398" s="193">
        <v>6507</v>
      </c>
      <c r="P5398" s="229">
        <v>15</v>
      </c>
    </row>
    <row r="5399" spans="15:16" x14ac:dyDescent="0.25">
      <c r="O5399" s="193">
        <v>6508</v>
      </c>
      <c r="P5399" s="229">
        <v>10</v>
      </c>
    </row>
    <row r="5400" spans="15:16" x14ac:dyDescent="0.25">
      <c r="O5400" s="193">
        <v>6509</v>
      </c>
      <c r="P5400" s="229">
        <v>12</v>
      </c>
    </row>
    <row r="5401" spans="15:16" x14ac:dyDescent="0.25">
      <c r="O5401" s="193">
        <v>6510</v>
      </c>
      <c r="P5401" s="229">
        <v>9</v>
      </c>
    </row>
    <row r="5402" spans="15:16" x14ac:dyDescent="0.25">
      <c r="O5402" s="193">
        <v>6511</v>
      </c>
      <c r="P5402" s="229">
        <v>14</v>
      </c>
    </row>
    <row r="5403" spans="15:16" x14ac:dyDescent="0.25">
      <c r="O5403" s="193">
        <v>6512</v>
      </c>
      <c r="P5403" s="229">
        <v>15</v>
      </c>
    </row>
    <row r="5404" spans="15:16" x14ac:dyDescent="0.25">
      <c r="O5404" s="193">
        <v>6513</v>
      </c>
      <c r="P5404" s="229">
        <v>13</v>
      </c>
    </row>
    <row r="5405" spans="15:16" x14ac:dyDescent="0.25">
      <c r="O5405" s="193">
        <v>6514</v>
      </c>
      <c r="P5405" s="229">
        <v>10</v>
      </c>
    </row>
    <row r="5406" spans="15:16" x14ac:dyDescent="0.25">
      <c r="O5406" s="193">
        <v>6515</v>
      </c>
      <c r="P5406" s="229">
        <v>8</v>
      </c>
    </row>
    <row r="5407" spans="15:16" x14ac:dyDescent="0.25">
      <c r="O5407" s="193">
        <v>6516</v>
      </c>
      <c r="P5407" s="229">
        <v>8</v>
      </c>
    </row>
    <row r="5408" spans="15:16" x14ac:dyDescent="0.25">
      <c r="O5408" s="193">
        <v>6517</v>
      </c>
      <c r="P5408" s="229">
        <v>9</v>
      </c>
    </row>
    <row r="5409" spans="15:16" x14ac:dyDescent="0.25">
      <c r="O5409" s="193">
        <v>6518</v>
      </c>
      <c r="P5409" s="229">
        <v>12</v>
      </c>
    </row>
    <row r="5410" spans="15:16" x14ac:dyDescent="0.25">
      <c r="O5410" s="193">
        <v>6519</v>
      </c>
      <c r="P5410" s="229">
        <v>12</v>
      </c>
    </row>
    <row r="5411" spans="15:16" x14ac:dyDescent="0.25">
      <c r="O5411" s="193">
        <v>6520</v>
      </c>
      <c r="P5411" s="229">
        <v>8</v>
      </c>
    </row>
    <row r="5412" spans="15:16" x14ac:dyDescent="0.25">
      <c r="O5412" s="193">
        <v>6521</v>
      </c>
      <c r="P5412" s="229">
        <v>16</v>
      </c>
    </row>
    <row r="5413" spans="15:16" x14ac:dyDescent="0.25">
      <c r="O5413" s="193">
        <v>6522</v>
      </c>
      <c r="P5413" s="229">
        <v>8</v>
      </c>
    </row>
    <row r="5414" spans="15:16" x14ac:dyDescent="0.25">
      <c r="O5414" s="193">
        <v>6523</v>
      </c>
      <c r="P5414" s="229">
        <v>8</v>
      </c>
    </row>
    <row r="5415" spans="15:16" x14ac:dyDescent="0.25">
      <c r="O5415" s="193">
        <v>6524</v>
      </c>
      <c r="P5415" s="229">
        <v>9</v>
      </c>
    </row>
    <row r="5416" spans="15:16" x14ac:dyDescent="0.25">
      <c r="O5416" s="193">
        <v>6525</v>
      </c>
      <c r="P5416" s="229">
        <v>15</v>
      </c>
    </row>
    <row r="5417" spans="15:16" x14ac:dyDescent="0.25">
      <c r="O5417" s="193">
        <v>6526</v>
      </c>
      <c r="P5417" s="229">
        <v>5</v>
      </c>
    </row>
    <row r="5418" spans="15:16" x14ac:dyDescent="0.25">
      <c r="O5418" s="193">
        <v>6527</v>
      </c>
      <c r="P5418" s="229">
        <v>7</v>
      </c>
    </row>
    <row r="5419" spans="15:16" x14ac:dyDescent="0.25">
      <c r="O5419" s="193">
        <v>6528</v>
      </c>
      <c r="P5419" s="229">
        <v>4</v>
      </c>
    </row>
    <row r="5420" spans="15:16" x14ac:dyDescent="0.25">
      <c r="O5420" s="193">
        <v>6529</v>
      </c>
      <c r="P5420" s="229">
        <v>13</v>
      </c>
    </row>
    <row r="5421" spans="15:16" x14ac:dyDescent="0.25">
      <c r="O5421" s="193">
        <v>6530</v>
      </c>
      <c r="P5421" s="229">
        <v>14</v>
      </c>
    </row>
    <row r="5422" spans="15:16" x14ac:dyDescent="0.25">
      <c r="O5422" s="193">
        <v>6531</v>
      </c>
      <c r="P5422" s="229">
        <v>11</v>
      </c>
    </row>
    <row r="5423" spans="15:16" x14ac:dyDescent="0.25">
      <c r="O5423" s="193">
        <v>6532</v>
      </c>
      <c r="P5423" s="229">
        <v>6</v>
      </c>
    </row>
    <row r="5424" spans="15:16" x14ac:dyDescent="0.25">
      <c r="O5424" s="193">
        <v>6533</v>
      </c>
      <c r="P5424" s="229">
        <v>19</v>
      </c>
    </row>
    <row r="5425" spans="15:16" x14ac:dyDescent="0.25">
      <c r="O5425" s="193">
        <v>6534</v>
      </c>
      <c r="P5425" s="229">
        <v>7</v>
      </c>
    </row>
    <row r="5426" spans="15:16" x14ac:dyDescent="0.25">
      <c r="O5426" s="193">
        <v>6535</v>
      </c>
      <c r="P5426" s="229">
        <v>14</v>
      </c>
    </row>
    <row r="5427" spans="15:16" x14ac:dyDescent="0.25">
      <c r="O5427" s="193">
        <v>6536</v>
      </c>
      <c r="P5427" s="229">
        <v>8</v>
      </c>
    </row>
    <row r="5428" spans="15:16" x14ac:dyDescent="0.25">
      <c r="O5428" s="193">
        <v>6537</v>
      </c>
      <c r="P5428" s="229">
        <v>14</v>
      </c>
    </row>
    <row r="5429" spans="15:16" x14ac:dyDescent="0.25">
      <c r="O5429" s="193">
        <v>6538</v>
      </c>
      <c r="P5429" s="229">
        <v>7</v>
      </c>
    </row>
    <row r="5430" spans="15:16" x14ac:dyDescent="0.25">
      <c r="O5430" s="193">
        <v>6539</v>
      </c>
      <c r="P5430" s="229">
        <v>9</v>
      </c>
    </row>
    <row r="5431" spans="15:16" x14ac:dyDescent="0.25">
      <c r="O5431" s="193">
        <v>6540</v>
      </c>
      <c r="P5431" s="229">
        <v>10</v>
      </c>
    </row>
    <row r="5432" spans="15:16" x14ac:dyDescent="0.25">
      <c r="O5432" s="193">
        <v>6541</v>
      </c>
      <c r="P5432" s="229">
        <v>14</v>
      </c>
    </row>
    <row r="5433" spans="15:16" x14ac:dyDescent="0.25">
      <c r="O5433" s="193">
        <v>6542</v>
      </c>
      <c r="P5433" s="229">
        <v>3</v>
      </c>
    </row>
    <row r="5434" spans="15:16" x14ac:dyDescent="0.25">
      <c r="O5434" s="193">
        <v>6543</v>
      </c>
      <c r="P5434" s="229">
        <v>6</v>
      </c>
    </row>
    <row r="5435" spans="15:16" x14ac:dyDescent="0.25">
      <c r="O5435" s="193">
        <v>6544</v>
      </c>
      <c r="P5435" s="229">
        <v>5</v>
      </c>
    </row>
    <row r="5436" spans="15:16" x14ac:dyDescent="0.25">
      <c r="O5436" s="193">
        <v>6545</v>
      </c>
      <c r="P5436" s="229">
        <v>13</v>
      </c>
    </row>
    <row r="5437" spans="15:16" x14ac:dyDescent="0.25">
      <c r="O5437" s="193">
        <v>6546</v>
      </c>
      <c r="P5437" s="229">
        <v>7</v>
      </c>
    </row>
    <row r="5438" spans="15:16" x14ac:dyDescent="0.25">
      <c r="O5438" s="193">
        <v>6547</v>
      </c>
      <c r="P5438" s="229">
        <v>14</v>
      </c>
    </row>
    <row r="5439" spans="15:16" x14ac:dyDescent="0.25">
      <c r="O5439" s="193">
        <v>6548</v>
      </c>
      <c r="P5439" s="229">
        <v>9</v>
      </c>
    </row>
    <row r="5440" spans="15:16" x14ac:dyDescent="0.25">
      <c r="O5440" s="193">
        <v>6549</v>
      </c>
      <c r="P5440" s="229">
        <v>10</v>
      </c>
    </row>
    <row r="5441" spans="15:16" x14ac:dyDescent="0.25">
      <c r="O5441" s="193">
        <v>6550</v>
      </c>
      <c r="P5441" s="229">
        <v>4</v>
      </c>
    </row>
    <row r="5442" spans="15:16" x14ac:dyDescent="0.25">
      <c r="O5442" s="193">
        <v>6551</v>
      </c>
      <c r="P5442" s="229">
        <v>6</v>
      </c>
    </row>
    <row r="5443" spans="15:16" x14ac:dyDescent="0.25">
      <c r="O5443" s="193">
        <v>6552</v>
      </c>
      <c r="P5443" s="229">
        <v>6</v>
      </c>
    </row>
    <row r="5444" spans="15:16" x14ac:dyDescent="0.25">
      <c r="O5444" s="193">
        <v>6553</v>
      </c>
      <c r="P5444" s="229">
        <v>7</v>
      </c>
    </row>
    <row r="5445" spans="15:16" x14ac:dyDescent="0.25">
      <c r="O5445" s="193">
        <v>6554</v>
      </c>
      <c r="P5445" s="229">
        <v>5</v>
      </c>
    </row>
    <row r="5446" spans="15:16" x14ac:dyDescent="0.25">
      <c r="O5446" s="193">
        <v>6555</v>
      </c>
      <c r="P5446" s="229">
        <v>13</v>
      </c>
    </row>
    <row r="5447" spans="15:16" x14ac:dyDescent="0.25">
      <c r="O5447" s="193">
        <v>6556</v>
      </c>
      <c r="P5447" s="229">
        <v>9</v>
      </c>
    </row>
    <row r="5448" spans="15:16" x14ac:dyDescent="0.25">
      <c r="O5448" s="193">
        <v>6557</v>
      </c>
      <c r="P5448" s="229">
        <v>14</v>
      </c>
    </row>
    <row r="5449" spans="15:16" x14ac:dyDescent="0.25">
      <c r="O5449" s="193">
        <v>6558</v>
      </c>
      <c r="P5449" s="229">
        <v>8</v>
      </c>
    </row>
    <row r="5450" spans="15:16" x14ac:dyDescent="0.25">
      <c r="O5450" s="193">
        <v>6559</v>
      </c>
      <c r="P5450" s="229">
        <v>9</v>
      </c>
    </row>
    <row r="5451" spans="15:16" x14ac:dyDescent="0.25">
      <c r="O5451" s="193">
        <v>6560</v>
      </c>
      <c r="P5451" s="229">
        <v>5</v>
      </c>
    </row>
    <row r="5452" spans="15:16" x14ac:dyDescent="0.25">
      <c r="O5452" s="193">
        <v>6561</v>
      </c>
      <c r="P5452" s="229">
        <v>18</v>
      </c>
    </row>
    <row r="5453" spans="15:16" x14ac:dyDescent="0.25">
      <c r="O5453" s="193">
        <v>6562</v>
      </c>
      <c r="P5453" s="229">
        <v>13</v>
      </c>
    </row>
    <row r="5454" spans="15:16" x14ac:dyDescent="0.25">
      <c r="O5454" s="193">
        <v>6563</v>
      </c>
      <c r="P5454" s="229">
        <v>10</v>
      </c>
    </row>
    <row r="5455" spans="15:16" x14ac:dyDescent="0.25">
      <c r="O5455" s="193">
        <v>6564</v>
      </c>
      <c r="P5455" s="229">
        <v>3</v>
      </c>
    </row>
    <row r="5456" spans="15:16" x14ac:dyDescent="0.25">
      <c r="O5456" s="193">
        <v>6565</v>
      </c>
      <c r="P5456" s="229">
        <v>8</v>
      </c>
    </row>
    <row r="5457" spans="15:16" x14ac:dyDescent="0.25">
      <c r="O5457" s="193">
        <v>6566</v>
      </c>
      <c r="P5457" s="229">
        <v>9</v>
      </c>
    </row>
    <row r="5458" spans="15:16" x14ac:dyDescent="0.25">
      <c r="O5458" s="193">
        <v>6567</v>
      </c>
      <c r="P5458" s="229">
        <v>7</v>
      </c>
    </row>
    <row r="5459" spans="15:16" x14ac:dyDescent="0.25">
      <c r="O5459" s="193">
        <v>6568</v>
      </c>
      <c r="P5459" s="229">
        <v>7</v>
      </c>
    </row>
    <row r="5460" spans="15:16" x14ac:dyDescent="0.25">
      <c r="O5460" s="193">
        <v>6569</v>
      </c>
      <c r="P5460" s="229">
        <v>13</v>
      </c>
    </row>
    <row r="5461" spans="15:16" x14ac:dyDescent="0.25">
      <c r="O5461" s="193">
        <v>6570</v>
      </c>
      <c r="P5461" s="229">
        <v>7</v>
      </c>
    </row>
    <row r="5462" spans="15:16" x14ac:dyDescent="0.25">
      <c r="O5462" s="193">
        <v>6571</v>
      </c>
      <c r="P5462" s="229">
        <v>7</v>
      </c>
    </row>
    <row r="5463" spans="15:16" x14ac:dyDescent="0.25">
      <c r="O5463" s="193">
        <v>6572</v>
      </c>
      <c r="P5463" s="229">
        <v>8</v>
      </c>
    </row>
    <row r="5464" spans="15:16" x14ac:dyDescent="0.25">
      <c r="O5464" s="193">
        <v>6573</v>
      </c>
      <c r="P5464" s="229">
        <v>15</v>
      </c>
    </row>
    <row r="5465" spans="15:16" x14ac:dyDescent="0.25">
      <c r="O5465" s="193">
        <v>6574</v>
      </c>
      <c r="P5465" s="229">
        <v>10</v>
      </c>
    </row>
    <row r="5466" spans="15:16" x14ac:dyDescent="0.25">
      <c r="O5466" s="193">
        <v>6575</v>
      </c>
      <c r="P5466" s="229">
        <v>15</v>
      </c>
    </row>
    <row r="5467" spans="15:16" x14ac:dyDescent="0.25">
      <c r="O5467" s="193">
        <v>6576</v>
      </c>
      <c r="P5467" s="229">
        <v>8</v>
      </c>
    </row>
    <row r="5468" spans="15:16" x14ac:dyDescent="0.25">
      <c r="O5468" s="193">
        <v>6577</v>
      </c>
      <c r="P5468" s="229">
        <v>6</v>
      </c>
    </row>
    <row r="5469" spans="15:16" x14ac:dyDescent="0.25">
      <c r="O5469" s="193">
        <v>6578</v>
      </c>
      <c r="P5469" s="229">
        <v>8</v>
      </c>
    </row>
    <row r="5470" spans="15:16" x14ac:dyDescent="0.25">
      <c r="O5470" s="193">
        <v>6579</v>
      </c>
      <c r="P5470" s="229">
        <v>8</v>
      </c>
    </row>
    <row r="5471" spans="15:16" x14ac:dyDescent="0.25">
      <c r="O5471" s="193">
        <v>6580</v>
      </c>
      <c r="P5471" s="229">
        <v>7</v>
      </c>
    </row>
    <row r="5472" spans="15:16" x14ac:dyDescent="0.25">
      <c r="O5472" s="193">
        <v>6581</v>
      </c>
      <c r="P5472" s="229">
        <v>13</v>
      </c>
    </row>
    <row r="5473" spans="15:16" x14ac:dyDescent="0.25">
      <c r="O5473" s="193">
        <v>6582</v>
      </c>
      <c r="P5473" s="229">
        <v>5</v>
      </c>
    </row>
    <row r="5474" spans="15:16" x14ac:dyDescent="0.25">
      <c r="O5474" s="193">
        <v>6583</v>
      </c>
      <c r="P5474" s="229">
        <v>14</v>
      </c>
    </row>
    <row r="5475" spans="15:16" x14ac:dyDescent="0.25">
      <c r="O5475" s="193">
        <v>6584</v>
      </c>
      <c r="P5475" s="229">
        <v>7</v>
      </c>
    </row>
    <row r="5476" spans="15:16" x14ac:dyDescent="0.25">
      <c r="O5476" s="193">
        <v>6585</v>
      </c>
      <c r="P5476" s="229">
        <v>14</v>
      </c>
    </row>
    <row r="5477" spans="15:16" x14ac:dyDescent="0.25">
      <c r="O5477" s="193">
        <v>6586</v>
      </c>
      <c r="P5477" s="229">
        <v>7</v>
      </c>
    </row>
    <row r="5478" spans="15:16" x14ac:dyDescent="0.25">
      <c r="O5478" s="193">
        <v>6587</v>
      </c>
      <c r="P5478" s="229">
        <v>6</v>
      </c>
    </row>
    <row r="5479" spans="15:16" x14ac:dyDescent="0.25">
      <c r="O5479" s="193">
        <v>6588</v>
      </c>
      <c r="P5479" s="229">
        <v>7</v>
      </c>
    </row>
    <row r="5480" spans="15:16" x14ac:dyDescent="0.25">
      <c r="O5480" s="193">
        <v>6589</v>
      </c>
      <c r="P5480" s="229">
        <v>8</v>
      </c>
    </row>
    <row r="5481" spans="15:16" x14ac:dyDescent="0.25">
      <c r="O5481" s="193">
        <v>6590</v>
      </c>
      <c r="P5481" s="229">
        <v>6</v>
      </c>
    </row>
    <row r="5482" spans="15:16" x14ac:dyDescent="0.25">
      <c r="O5482" s="193">
        <v>6591</v>
      </c>
      <c r="P5482" s="229">
        <v>8</v>
      </c>
    </row>
    <row r="5483" spans="15:16" x14ac:dyDescent="0.25">
      <c r="O5483" s="193">
        <v>6592</v>
      </c>
      <c r="P5483" s="229">
        <v>7</v>
      </c>
    </row>
    <row r="5484" spans="15:16" x14ac:dyDescent="0.25">
      <c r="O5484" s="193">
        <v>6593</v>
      </c>
      <c r="P5484" s="229">
        <v>11</v>
      </c>
    </row>
    <row r="5485" spans="15:16" x14ac:dyDescent="0.25">
      <c r="O5485" s="193">
        <v>6594</v>
      </c>
      <c r="P5485" s="229">
        <v>5</v>
      </c>
    </row>
    <row r="5486" spans="15:16" x14ac:dyDescent="0.25">
      <c r="O5486" s="193">
        <v>6595</v>
      </c>
      <c r="P5486" s="229">
        <v>9</v>
      </c>
    </row>
    <row r="5487" spans="15:16" x14ac:dyDescent="0.25">
      <c r="O5487" s="193">
        <v>6596</v>
      </c>
      <c r="P5487" s="229">
        <v>3</v>
      </c>
    </row>
    <row r="5488" spans="15:16" x14ac:dyDescent="0.25">
      <c r="O5488" s="193">
        <v>6597</v>
      </c>
      <c r="P5488" s="229">
        <v>12</v>
      </c>
    </row>
    <row r="5489" spans="15:16" x14ac:dyDescent="0.25">
      <c r="O5489" s="193">
        <v>6598</v>
      </c>
      <c r="P5489" s="229">
        <v>5</v>
      </c>
    </row>
    <row r="5490" spans="15:16" x14ac:dyDescent="0.25">
      <c r="O5490" s="193">
        <v>6599</v>
      </c>
      <c r="P5490" s="229">
        <v>7</v>
      </c>
    </row>
    <row r="5491" spans="15:16" x14ac:dyDescent="0.25">
      <c r="O5491" s="193">
        <v>6600</v>
      </c>
      <c r="P5491" s="229">
        <v>9</v>
      </c>
    </row>
    <row r="5492" spans="15:16" x14ac:dyDescent="0.25">
      <c r="O5492" s="193">
        <v>6601</v>
      </c>
      <c r="P5492" s="229">
        <v>8</v>
      </c>
    </row>
    <row r="5493" spans="15:16" x14ac:dyDescent="0.25">
      <c r="O5493" s="193">
        <v>6602</v>
      </c>
      <c r="P5493" s="229">
        <v>11</v>
      </c>
    </row>
    <row r="5494" spans="15:16" x14ac:dyDescent="0.25">
      <c r="O5494" s="193">
        <v>6603</v>
      </c>
      <c r="P5494" s="229">
        <v>9</v>
      </c>
    </row>
    <row r="5495" spans="15:16" x14ac:dyDescent="0.25">
      <c r="O5495" s="193">
        <v>6604</v>
      </c>
      <c r="P5495" s="229">
        <v>5</v>
      </c>
    </row>
    <row r="5496" spans="15:16" x14ac:dyDescent="0.25">
      <c r="O5496" s="193">
        <v>6605</v>
      </c>
      <c r="P5496" s="229">
        <v>12</v>
      </c>
    </row>
    <row r="5497" spans="15:16" x14ac:dyDescent="0.25">
      <c r="O5497" s="193">
        <v>6606</v>
      </c>
      <c r="P5497" s="229">
        <v>7</v>
      </c>
    </row>
    <row r="5498" spans="15:16" x14ac:dyDescent="0.25">
      <c r="O5498" s="193">
        <v>6607</v>
      </c>
      <c r="P5498" s="229">
        <v>3</v>
      </c>
    </row>
    <row r="5499" spans="15:16" x14ac:dyDescent="0.25">
      <c r="O5499" s="193">
        <v>6608</v>
      </c>
      <c r="P5499" s="229">
        <v>3</v>
      </c>
    </row>
    <row r="5500" spans="15:16" x14ac:dyDescent="0.25">
      <c r="O5500" s="193">
        <v>6609</v>
      </c>
      <c r="P5500" s="229">
        <v>5</v>
      </c>
    </row>
    <row r="5501" spans="15:16" x14ac:dyDescent="0.25">
      <c r="O5501" s="193">
        <v>6610</v>
      </c>
      <c r="P5501" s="229">
        <v>12</v>
      </c>
    </row>
    <row r="5502" spans="15:16" x14ac:dyDescent="0.25">
      <c r="O5502" s="193">
        <v>6611</v>
      </c>
      <c r="P5502" s="229">
        <v>1</v>
      </c>
    </row>
    <row r="5503" spans="15:16" x14ac:dyDescent="0.25">
      <c r="O5503" s="193">
        <v>6612</v>
      </c>
      <c r="P5503" s="229">
        <v>6</v>
      </c>
    </row>
    <row r="5504" spans="15:16" x14ac:dyDescent="0.25">
      <c r="O5504" s="193">
        <v>6613</v>
      </c>
      <c r="P5504" s="229">
        <v>9</v>
      </c>
    </row>
    <row r="5505" spans="15:16" x14ac:dyDescent="0.25">
      <c r="O5505" s="193">
        <v>6614</v>
      </c>
      <c r="P5505" s="229">
        <v>9</v>
      </c>
    </row>
    <row r="5506" spans="15:16" x14ac:dyDescent="0.25">
      <c r="O5506" s="193">
        <v>6615</v>
      </c>
      <c r="P5506" s="229">
        <v>7</v>
      </c>
    </row>
    <row r="5507" spans="15:16" x14ac:dyDescent="0.25">
      <c r="O5507" s="193">
        <v>6616</v>
      </c>
      <c r="P5507" s="229">
        <v>4</v>
      </c>
    </row>
    <row r="5508" spans="15:16" x14ac:dyDescent="0.25">
      <c r="O5508" s="193">
        <v>6617</v>
      </c>
      <c r="P5508" s="229">
        <v>7</v>
      </c>
    </row>
    <row r="5509" spans="15:16" x14ac:dyDescent="0.25">
      <c r="O5509" s="193">
        <v>6618</v>
      </c>
      <c r="P5509" s="229">
        <v>7</v>
      </c>
    </row>
    <row r="5510" spans="15:16" x14ac:dyDescent="0.25">
      <c r="O5510" s="193">
        <v>6619</v>
      </c>
      <c r="P5510" s="229">
        <v>10</v>
      </c>
    </row>
    <row r="5511" spans="15:16" x14ac:dyDescent="0.25">
      <c r="O5511" s="193">
        <v>6620</v>
      </c>
      <c r="P5511" s="229">
        <v>3</v>
      </c>
    </row>
    <row r="5512" spans="15:16" x14ac:dyDescent="0.25">
      <c r="O5512" s="193">
        <v>6621</v>
      </c>
      <c r="P5512" s="229">
        <v>8</v>
      </c>
    </row>
    <row r="5513" spans="15:16" x14ac:dyDescent="0.25">
      <c r="O5513" s="193">
        <v>6622</v>
      </c>
      <c r="P5513" s="229">
        <v>9</v>
      </c>
    </row>
    <row r="5514" spans="15:16" x14ac:dyDescent="0.25">
      <c r="O5514" s="193">
        <v>6623</v>
      </c>
      <c r="P5514" s="229">
        <v>15</v>
      </c>
    </row>
    <row r="5515" spans="15:16" x14ac:dyDescent="0.25">
      <c r="O5515" s="193">
        <v>6624</v>
      </c>
      <c r="P5515" s="229">
        <v>7</v>
      </c>
    </row>
    <row r="5516" spans="15:16" x14ac:dyDescent="0.25">
      <c r="O5516" s="193">
        <v>6625</v>
      </c>
      <c r="P5516" s="229">
        <v>7</v>
      </c>
    </row>
    <row r="5517" spans="15:16" x14ac:dyDescent="0.25">
      <c r="O5517" s="193">
        <v>6626</v>
      </c>
      <c r="P5517" s="229">
        <v>3</v>
      </c>
    </row>
    <row r="5518" spans="15:16" x14ac:dyDescent="0.25">
      <c r="O5518" s="193">
        <v>6627</v>
      </c>
      <c r="P5518" s="229">
        <v>7</v>
      </c>
    </row>
    <row r="5519" spans="15:16" x14ac:dyDescent="0.25">
      <c r="O5519" s="193">
        <v>6628</v>
      </c>
      <c r="P5519" s="229">
        <v>7</v>
      </c>
    </row>
    <row r="5520" spans="15:16" x14ac:dyDescent="0.25">
      <c r="O5520" s="193">
        <v>6629</v>
      </c>
      <c r="P5520" s="229">
        <v>8</v>
      </c>
    </row>
    <row r="5521" spans="15:16" x14ac:dyDescent="0.25">
      <c r="O5521" s="193">
        <v>6630</v>
      </c>
      <c r="P5521" s="229">
        <v>7</v>
      </c>
    </row>
    <row r="5522" spans="15:16" x14ac:dyDescent="0.25">
      <c r="O5522" s="193">
        <v>6631</v>
      </c>
      <c r="P5522" s="229">
        <v>10</v>
      </c>
    </row>
    <row r="5523" spans="15:16" x14ac:dyDescent="0.25">
      <c r="O5523" s="193">
        <v>6632</v>
      </c>
      <c r="P5523" s="229">
        <v>7</v>
      </c>
    </row>
    <row r="5524" spans="15:16" x14ac:dyDescent="0.25">
      <c r="O5524" s="193">
        <v>6633</v>
      </c>
      <c r="P5524" s="229">
        <v>7</v>
      </c>
    </row>
    <row r="5525" spans="15:16" x14ac:dyDescent="0.25">
      <c r="O5525" s="193">
        <v>6634</v>
      </c>
      <c r="P5525" s="229">
        <v>8</v>
      </c>
    </row>
    <row r="5526" spans="15:16" x14ac:dyDescent="0.25">
      <c r="O5526" s="193">
        <v>6635</v>
      </c>
      <c r="P5526" s="229">
        <v>8</v>
      </c>
    </row>
    <row r="5527" spans="15:16" x14ac:dyDescent="0.25">
      <c r="O5527" s="193">
        <v>6636</v>
      </c>
      <c r="P5527" s="229">
        <v>2</v>
      </c>
    </row>
    <row r="5528" spans="15:16" x14ac:dyDescent="0.25">
      <c r="O5528" s="193">
        <v>6637</v>
      </c>
      <c r="P5528" s="229">
        <v>11</v>
      </c>
    </row>
    <row r="5529" spans="15:16" x14ac:dyDescent="0.25">
      <c r="O5529" s="193">
        <v>6638</v>
      </c>
      <c r="P5529" s="229">
        <v>5</v>
      </c>
    </row>
    <row r="5530" spans="15:16" x14ac:dyDescent="0.25">
      <c r="O5530" s="193">
        <v>6639</v>
      </c>
      <c r="P5530" s="229">
        <v>8</v>
      </c>
    </row>
    <row r="5531" spans="15:16" x14ac:dyDescent="0.25">
      <c r="O5531" s="193">
        <v>6640</v>
      </c>
      <c r="P5531" s="229">
        <v>9</v>
      </c>
    </row>
    <row r="5532" spans="15:16" x14ac:dyDescent="0.25">
      <c r="O5532" s="193">
        <v>6641</v>
      </c>
      <c r="P5532" s="229">
        <v>11</v>
      </c>
    </row>
    <row r="5533" spans="15:16" x14ac:dyDescent="0.25">
      <c r="O5533" s="193">
        <v>6642</v>
      </c>
      <c r="P5533" s="229">
        <v>6</v>
      </c>
    </row>
    <row r="5534" spans="15:16" x14ac:dyDescent="0.25">
      <c r="O5534" s="193">
        <v>6643</v>
      </c>
      <c r="P5534" s="229">
        <v>8</v>
      </c>
    </row>
    <row r="5535" spans="15:16" x14ac:dyDescent="0.25">
      <c r="O5535" s="193">
        <v>6644</v>
      </c>
      <c r="P5535" s="229">
        <v>4</v>
      </c>
    </row>
    <row r="5536" spans="15:16" x14ac:dyDescent="0.25">
      <c r="O5536" s="193">
        <v>6645</v>
      </c>
      <c r="P5536" s="229">
        <v>8</v>
      </c>
    </row>
    <row r="5537" spans="15:16" x14ac:dyDescent="0.25">
      <c r="O5537" s="193">
        <v>6646</v>
      </c>
      <c r="P5537" s="229">
        <v>5</v>
      </c>
    </row>
    <row r="5538" spans="15:16" x14ac:dyDescent="0.25">
      <c r="O5538" s="193">
        <v>6647</v>
      </c>
      <c r="P5538" s="229">
        <v>10</v>
      </c>
    </row>
    <row r="5539" spans="15:16" x14ac:dyDescent="0.25">
      <c r="O5539" s="193">
        <v>6648</v>
      </c>
      <c r="P5539" s="229">
        <v>8</v>
      </c>
    </row>
    <row r="5540" spans="15:16" x14ac:dyDescent="0.25">
      <c r="O5540" s="193">
        <v>6649</v>
      </c>
      <c r="P5540" s="229">
        <v>6</v>
      </c>
    </row>
    <row r="5541" spans="15:16" x14ac:dyDescent="0.25">
      <c r="O5541" s="193">
        <v>6650</v>
      </c>
      <c r="P5541" s="229">
        <v>5</v>
      </c>
    </row>
    <row r="5542" spans="15:16" x14ac:dyDescent="0.25">
      <c r="O5542" s="193">
        <v>6651</v>
      </c>
      <c r="P5542" s="229">
        <v>10</v>
      </c>
    </row>
    <row r="5543" spans="15:16" x14ac:dyDescent="0.25">
      <c r="O5543" s="193">
        <v>6652</v>
      </c>
      <c r="P5543" s="229">
        <v>2</v>
      </c>
    </row>
    <row r="5544" spans="15:16" x14ac:dyDescent="0.25">
      <c r="O5544" s="193">
        <v>6653</v>
      </c>
      <c r="P5544" s="229">
        <v>14</v>
      </c>
    </row>
    <row r="5545" spans="15:16" x14ac:dyDescent="0.25">
      <c r="O5545" s="193">
        <v>6654</v>
      </c>
      <c r="P5545" s="229">
        <v>5</v>
      </c>
    </row>
    <row r="5546" spans="15:16" x14ac:dyDescent="0.25">
      <c r="O5546" s="193">
        <v>6655</v>
      </c>
      <c r="P5546" s="229">
        <v>6</v>
      </c>
    </row>
    <row r="5547" spans="15:16" x14ac:dyDescent="0.25">
      <c r="O5547" s="193">
        <v>6656</v>
      </c>
      <c r="P5547" s="229">
        <v>11</v>
      </c>
    </row>
    <row r="5548" spans="15:16" x14ac:dyDescent="0.25">
      <c r="O5548" s="193">
        <v>6657</v>
      </c>
      <c r="P5548" s="229">
        <v>11</v>
      </c>
    </row>
    <row r="5549" spans="15:16" x14ac:dyDescent="0.25">
      <c r="O5549" s="193">
        <v>6658</v>
      </c>
      <c r="P5549" s="229">
        <v>7</v>
      </c>
    </row>
    <row r="5550" spans="15:16" x14ac:dyDescent="0.25">
      <c r="O5550" s="193">
        <v>6659</v>
      </c>
      <c r="P5550" s="229">
        <v>8</v>
      </c>
    </row>
    <row r="5551" spans="15:16" x14ac:dyDescent="0.25">
      <c r="O5551" s="193">
        <v>6660</v>
      </c>
      <c r="P5551" s="229">
        <v>4</v>
      </c>
    </row>
    <row r="5552" spans="15:16" x14ac:dyDescent="0.25">
      <c r="O5552" s="193">
        <v>6661</v>
      </c>
      <c r="P5552" s="229">
        <v>3</v>
      </c>
    </row>
    <row r="5553" spans="15:16" x14ac:dyDescent="0.25">
      <c r="O5553" s="193">
        <v>6662</v>
      </c>
      <c r="P5553" s="229">
        <v>2</v>
      </c>
    </row>
    <row r="5554" spans="15:16" x14ac:dyDescent="0.25">
      <c r="O5554" s="193">
        <v>6663</v>
      </c>
      <c r="P5554" s="229">
        <v>8</v>
      </c>
    </row>
    <row r="5555" spans="15:16" x14ac:dyDescent="0.25">
      <c r="O5555" s="193">
        <v>6664</v>
      </c>
      <c r="P5555" s="229">
        <v>4</v>
      </c>
    </row>
    <row r="5556" spans="15:16" x14ac:dyDescent="0.25">
      <c r="O5556" s="193">
        <v>6665</v>
      </c>
      <c r="P5556" s="229">
        <v>5</v>
      </c>
    </row>
    <row r="5557" spans="15:16" x14ac:dyDescent="0.25">
      <c r="O5557" s="193">
        <v>6666</v>
      </c>
      <c r="P5557" s="229">
        <v>5</v>
      </c>
    </row>
    <row r="5558" spans="15:16" x14ac:dyDescent="0.25">
      <c r="O5558" s="193">
        <v>6667</v>
      </c>
      <c r="P5558" s="229">
        <v>6</v>
      </c>
    </row>
    <row r="5559" spans="15:16" x14ac:dyDescent="0.25">
      <c r="O5559" s="193">
        <v>6668</v>
      </c>
      <c r="P5559" s="229">
        <v>8</v>
      </c>
    </row>
    <row r="5560" spans="15:16" x14ac:dyDescent="0.25">
      <c r="O5560" s="193">
        <v>6669</v>
      </c>
      <c r="P5560" s="229">
        <v>5</v>
      </c>
    </row>
    <row r="5561" spans="15:16" x14ac:dyDescent="0.25">
      <c r="O5561" s="193">
        <v>6670</v>
      </c>
      <c r="P5561" s="229">
        <v>6</v>
      </c>
    </row>
    <row r="5562" spans="15:16" x14ac:dyDescent="0.25">
      <c r="O5562" s="193">
        <v>6671</v>
      </c>
      <c r="P5562" s="229">
        <v>10</v>
      </c>
    </row>
    <row r="5563" spans="15:16" x14ac:dyDescent="0.25">
      <c r="O5563" s="193">
        <v>6672</v>
      </c>
      <c r="P5563" s="229">
        <v>7</v>
      </c>
    </row>
    <row r="5564" spans="15:16" x14ac:dyDescent="0.25">
      <c r="O5564" s="193">
        <v>6673</v>
      </c>
      <c r="P5564" s="229">
        <v>7</v>
      </c>
    </row>
    <row r="5565" spans="15:16" x14ac:dyDescent="0.25">
      <c r="O5565" s="193">
        <v>6674</v>
      </c>
      <c r="P5565" s="229">
        <v>4</v>
      </c>
    </row>
    <row r="5566" spans="15:16" x14ac:dyDescent="0.25">
      <c r="O5566" s="193">
        <v>6675</v>
      </c>
      <c r="P5566" s="229">
        <v>6</v>
      </c>
    </row>
    <row r="5567" spans="15:16" x14ac:dyDescent="0.25">
      <c r="O5567" s="193">
        <v>6676</v>
      </c>
      <c r="P5567" s="229">
        <v>9</v>
      </c>
    </row>
    <row r="5568" spans="15:16" x14ac:dyDescent="0.25">
      <c r="O5568" s="193">
        <v>6677</v>
      </c>
      <c r="P5568" s="229">
        <v>4</v>
      </c>
    </row>
    <row r="5569" spans="15:16" x14ac:dyDescent="0.25">
      <c r="O5569" s="193">
        <v>6678</v>
      </c>
      <c r="P5569" s="229">
        <v>2</v>
      </c>
    </row>
    <row r="5570" spans="15:16" x14ac:dyDescent="0.25">
      <c r="O5570" s="193">
        <v>6679</v>
      </c>
      <c r="P5570" s="229">
        <v>5</v>
      </c>
    </row>
    <row r="5571" spans="15:16" x14ac:dyDescent="0.25">
      <c r="O5571" s="193">
        <v>6680</v>
      </c>
      <c r="P5571" s="229">
        <v>5</v>
      </c>
    </row>
    <row r="5572" spans="15:16" x14ac:dyDescent="0.25">
      <c r="O5572" s="193">
        <v>6681</v>
      </c>
      <c r="P5572" s="229">
        <v>4</v>
      </c>
    </row>
    <row r="5573" spans="15:16" x14ac:dyDescent="0.25">
      <c r="O5573" s="193">
        <v>6682</v>
      </c>
      <c r="P5573" s="229">
        <v>4</v>
      </c>
    </row>
    <row r="5574" spans="15:16" x14ac:dyDescent="0.25">
      <c r="O5574" s="193">
        <v>6683</v>
      </c>
      <c r="P5574" s="229">
        <v>7</v>
      </c>
    </row>
    <row r="5575" spans="15:16" x14ac:dyDescent="0.25">
      <c r="O5575" s="193">
        <v>6684</v>
      </c>
      <c r="P5575" s="229">
        <v>5</v>
      </c>
    </row>
    <row r="5576" spans="15:16" x14ac:dyDescent="0.25">
      <c r="O5576" s="193">
        <v>6685</v>
      </c>
      <c r="P5576" s="229">
        <v>6</v>
      </c>
    </row>
    <row r="5577" spans="15:16" x14ac:dyDescent="0.25">
      <c r="O5577" s="193">
        <v>6686</v>
      </c>
      <c r="P5577" s="229">
        <v>4</v>
      </c>
    </row>
    <row r="5578" spans="15:16" x14ac:dyDescent="0.25">
      <c r="O5578" s="193">
        <v>6687</v>
      </c>
      <c r="P5578" s="229">
        <v>11</v>
      </c>
    </row>
    <row r="5579" spans="15:16" x14ac:dyDescent="0.25">
      <c r="O5579" s="193">
        <v>6688</v>
      </c>
      <c r="P5579" s="229">
        <v>7</v>
      </c>
    </row>
    <row r="5580" spans="15:16" x14ac:dyDescent="0.25">
      <c r="O5580" s="193">
        <v>6689</v>
      </c>
      <c r="P5580" s="229">
        <v>5</v>
      </c>
    </row>
    <row r="5581" spans="15:16" x14ac:dyDescent="0.25">
      <c r="O5581" s="193">
        <v>6690</v>
      </c>
      <c r="P5581" s="229">
        <v>4</v>
      </c>
    </row>
    <row r="5582" spans="15:16" x14ac:dyDescent="0.25">
      <c r="O5582" s="193">
        <v>6691</v>
      </c>
      <c r="P5582" s="229">
        <v>5</v>
      </c>
    </row>
    <row r="5583" spans="15:16" x14ac:dyDescent="0.25">
      <c r="O5583" s="193">
        <v>6692</v>
      </c>
      <c r="P5583" s="229">
        <v>2</v>
      </c>
    </row>
    <row r="5584" spans="15:16" x14ac:dyDescent="0.25">
      <c r="O5584" s="193">
        <v>6693</v>
      </c>
      <c r="P5584" s="229">
        <v>10</v>
      </c>
    </row>
    <row r="5585" spans="15:16" x14ac:dyDescent="0.25">
      <c r="O5585" s="193">
        <v>6694</v>
      </c>
      <c r="P5585" s="229">
        <v>6</v>
      </c>
    </row>
    <row r="5586" spans="15:16" x14ac:dyDescent="0.25">
      <c r="O5586" s="193">
        <v>6695</v>
      </c>
      <c r="P5586" s="229">
        <v>11</v>
      </c>
    </row>
    <row r="5587" spans="15:16" x14ac:dyDescent="0.25">
      <c r="O5587" s="193">
        <v>6696</v>
      </c>
      <c r="P5587" s="229">
        <v>9</v>
      </c>
    </row>
    <row r="5588" spans="15:16" x14ac:dyDescent="0.25">
      <c r="O5588" s="193">
        <v>6697</v>
      </c>
      <c r="P5588" s="229">
        <v>9</v>
      </c>
    </row>
    <row r="5589" spans="15:16" x14ac:dyDescent="0.25">
      <c r="O5589" s="193">
        <v>6698</v>
      </c>
      <c r="P5589" s="229">
        <v>4</v>
      </c>
    </row>
    <row r="5590" spans="15:16" x14ac:dyDescent="0.25">
      <c r="O5590" s="193">
        <v>6699</v>
      </c>
      <c r="P5590" s="229">
        <v>7</v>
      </c>
    </row>
    <row r="5591" spans="15:16" x14ac:dyDescent="0.25">
      <c r="O5591" s="193">
        <v>6700</v>
      </c>
      <c r="P5591" s="229">
        <v>3</v>
      </c>
    </row>
    <row r="5592" spans="15:16" x14ac:dyDescent="0.25">
      <c r="O5592" s="193">
        <v>6701</v>
      </c>
      <c r="P5592" s="229">
        <v>6</v>
      </c>
    </row>
    <row r="5593" spans="15:16" x14ac:dyDescent="0.25">
      <c r="O5593" s="193">
        <v>6702</v>
      </c>
      <c r="P5593" s="229">
        <v>6</v>
      </c>
    </row>
    <row r="5594" spans="15:16" x14ac:dyDescent="0.25">
      <c r="O5594" s="193">
        <v>6703</v>
      </c>
      <c r="P5594" s="229">
        <v>5</v>
      </c>
    </row>
    <row r="5595" spans="15:16" x14ac:dyDescent="0.25">
      <c r="O5595" s="193">
        <v>6704</v>
      </c>
      <c r="P5595" s="229">
        <v>3</v>
      </c>
    </row>
    <row r="5596" spans="15:16" x14ac:dyDescent="0.25">
      <c r="O5596" s="193">
        <v>6705</v>
      </c>
      <c r="P5596" s="229">
        <v>6</v>
      </c>
    </row>
    <row r="5597" spans="15:16" x14ac:dyDescent="0.25">
      <c r="O5597" s="193">
        <v>6706</v>
      </c>
      <c r="P5597" s="229">
        <v>4</v>
      </c>
    </row>
    <row r="5598" spans="15:16" x14ac:dyDescent="0.25">
      <c r="O5598" s="193">
        <v>6707</v>
      </c>
      <c r="P5598" s="229">
        <v>6</v>
      </c>
    </row>
    <row r="5599" spans="15:16" x14ac:dyDescent="0.25">
      <c r="O5599" s="193">
        <v>6708</v>
      </c>
      <c r="P5599" s="229">
        <v>8</v>
      </c>
    </row>
    <row r="5600" spans="15:16" x14ac:dyDescent="0.25">
      <c r="O5600" s="193">
        <v>6709</v>
      </c>
      <c r="P5600" s="229">
        <v>11</v>
      </c>
    </row>
    <row r="5601" spans="15:16" x14ac:dyDescent="0.25">
      <c r="O5601" s="193">
        <v>6710</v>
      </c>
      <c r="P5601" s="229">
        <v>7</v>
      </c>
    </row>
    <row r="5602" spans="15:16" x14ac:dyDescent="0.25">
      <c r="O5602" s="193">
        <v>6711</v>
      </c>
      <c r="P5602" s="229">
        <v>6</v>
      </c>
    </row>
    <row r="5603" spans="15:16" x14ac:dyDescent="0.25">
      <c r="O5603" s="193">
        <v>6712</v>
      </c>
      <c r="P5603" s="229">
        <v>8</v>
      </c>
    </row>
    <row r="5604" spans="15:16" x14ac:dyDescent="0.25">
      <c r="O5604" s="193">
        <v>6713</v>
      </c>
      <c r="P5604" s="229">
        <v>11</v>
      </c>
    </row>
    <row r="5605" spans="15:16" x14ac:dyDescent="0.25">
      <c r="O5605" s="193">
        <v>6714</v>
      </c>
      <c r="P5605" s="229">
        <v>8</v>
      </c>
    </row>
    <row r="5606" spans="15:16" x14ac:dyDescent="0.25">
      <c r="O5606" s="193">
        <v>6715</v>
      </c>
      <c r="P5606" s="229">
        <v>8</v>
      </c>
    </row>
    <row r="5607" spans="15:16" x14ac:dyDescent="0.25">
      <c r="O5607" s="193">
        <v>6716</v>
      </c>
      <c r="P5607" s="229">
        <v>7</v>
      </c>
    </row>
    <row r="5608" spans="15:16" x14ac:dyDescent="0.25">
      <c r="O5608" s="193">
        <v>6717</v>
      </c>
      <c r="P5608" s="229">
        <v>6</v>
      </c>
    </row>
    <row r="5609" spans="15:16" x14ac:dyDescent="0.25">
      <c r="O5609" s="193">
        <v>6718</v>
      </c>
      <c r="P5609" s="229">
        <v>5</v>
      </c>
    </row>
    <row r="5610" spans="15:16" x14ac:dyDescent="0.25">
      <c r="O5610" s="193">
        <v>6719</v>
      </c>
      <c r="P5610" s="229">
        <v>8</v>
      </c>
    </row>
    <row r="5611" spans="15:16" x14ac:dyDescent="0.25">
      <c r="O5611" s="193">
        <v>6720</v>
      </c>
      <c r="P5611" s="229">
        <v>5</v>
      </c>
    </row>
    <row r="5612" spans="15:16" x14ac:dyDescent="0.25">
      <c r="O5612" s="193">
        <v>6721</v>
      </c>
      <c r="P5612" s="229">
        <v>11</v>
      </c>
    </row>
    <row r="5613" spans="15:16" x14ac:dyDescent="0.25">
      <c r="O5613" s="193">
        <v>6722</v>
      </c>
      <c r="P5613" s="229">
        <v>5</v>
      </c>
    </row>
    <row r="5614" spans="15:16" x14ac:dyDescent="0.25">
      <c r="O5614" s="193">
        <v>6723</v>
      </c>
      <c r="P5614" s="229">
        <v>5</v>
      </c>
    </row>
    <row r="5615" spans="15:16" x14ac:dyDescent="0.25">
      <c r="O5615" s="193">
        <v>6724</v>
      </c>
      <c r="P5615" s="229">
        <v>6</v>
      </c>
    </row>
    <row r="5616" spans="15:16" x14ac:dyDescent="0.25">
      <c r="O5616" s="193">
        <v>6725</v>
      </c>
      <c r="P5616" s="229">
        <v>5</v>
      </c>
    </row>
    <row r="5617" spans="15:16" x14ac:dyDescent="0.25">
      <c r="O5617" s="193">
        <v>6726</v>
      </c>
      <c r="P5617" s="229">
        <v>5</v>
      </c>
    </row>
    <row r="5618" spans="15:16" x14ac:dyDescent="0.25">
      <c r="O5618" s="193">
        <v>6727</v>
      </c>
      <c r="P5618" s="229">
        <v>4</v>
      </c>
    </row>
    <row r="5619" spans="15:16" x14ac:dyDescent="0.25">
      <c r="O5619" s="193">
        <v>6728</v>
      </c>
      <c r="P5619" s="229">
        <v>9</v>
      </c>
    </row>
    <row r="5620" spans="15:16" x14ac:dyDescent="0.25">
      <c r="O5620" s="193">
        <v>6729</v>
      </c>
      <c r="P5620" s="229">
        <v>3</v>
      </c>
    </row>
    <row r="5621" spans="15:16" x14ac:dyDescent="0.25">
      <c r="O5621" s="193">
        <v>6730</v>
      </c>
      <c r="P5621" s="229">
        <v>3</v>
      </c>
    </row>
    <row r="5622" spans="15:16" x14ac:dyDescent="0.25">
      <c r="O5622" s="193">
        <v>6731</v>
      </c>
      <c r="P5622" s="229">
        <v>9</v>
      </c>
    </row>
    <row r="5623" spans="15:16" x14ac:dyDescent="0.25">
      <c r="O5623" s="193">
        <v>6732</v>
      </c>
      <c r="P5623" s="229">
        <v>2</v>
      </c>
    </row>
    <row r="5624" spans="15:16" x14ac:dyDescent="0.25">
      <c r="O5624" s="193">
        <v>6733</v>
      </c>
      <c r="P5624" s="229">
        <v>7</v>
      </c>
    </row>
    <row r="5625" spans="15:16" x14ac:dyDescent="0.25">
      <c r="O5625" s="193">
        <v>6734</v>
      </c>
      <c r="P5625" s="229">
        <v>8</v>
      </c>
    </row>
    <row r="5626" spans="15:16" x14ac:dyDescent="0.25">
      <c r="O5626" s="193">
        <v>6735</v>
      </c>
      <c r="P5626" s="229">
        <v>5</v>
      </c>
    </row>
    <row r="5627" spans="15:16" x14ac:dyDescent="0.25">
      <c r="O5627" s="193">
        <v>6736</v>
      </c>
      <c r="P5627" s="229">
        <v>3</v>
      </c>
    </row>
    <row r="5628" spans="15:16" x14ac:dyDescent="0.25">
      <c r="O5628" s="193">
        <v>6737</v>
      </c>
      <c r="P5628" s="229">
        <v>2</v>
      </c>
    </row>
    <row r="5629" spans="15:16" x14ac:dyDescent="0.25">
      <c r="O5629" s="193">
        <v>6738</v>
      </c>
      <c r="P5629" s="229">
        <v>3</v>
      </c>
    </row>
    <row r="5630" spans="15:16" x14ac:dyDescent="0.25">
      <c r="O5630" s="193">
        <v>6739</v>
      </c>
      <c r="P5630" s="229">
        <v>7</v>
      </c>
    </row>
    <row r="5631" spans="15:16" x14ac:dyDescent="0.25">
      <c r="O5631" s="193">
        <v>6740</v>
      </c>
      <c r="P5631" s="229">
        <v>8</v>
      </c>
    </row>
    <row r="5632" spans="15:16" x14ac:dyDescent="0.25">
      <c r="O5632" s="193">
        <v>6741</v>
      </c>
      <c r="P5632" s="229">
        <v>6</v>
      </c>
    </row>
    <row r="5633" spans="15:16" x14ac:dyDescent="0.25">
      <c r="O5633" s="193">
        <v>6742</v>
      </c>
      <c r="P5633" s="229">
        <v>6</v>
      </c>
    </row>
    <row r="5634" spans="15:16" x14ac:dyDescent="0.25">
      <c r="O5634" s="193">
        <v>6743</v>
      </c>
      <c r="P5634" s="229">
        <v>4</v>
      </c>
    </row>
    <row r="5635" spans="15:16" x14ac:dyDescent="0.25">
      <c r="O5635" s="193">
        <v>6744</v>
      </c>
      <c r="P5635" s="229">
        <v>7</v>
      </c>
    </row>
    <row r="5636" spans="15:16" x14ac:dyDescent="0.25">
      <c r="O5636" s="193">
        <v>6745</v>
      </c>
      <c r="P5636" s="229">
        <v>8</v>
      </c>
    </row>
    <row r="5637" spans="15:16" x14ac:dyDescent="0.25">
      <c r="O5637" s="193">
        <v>6746</v>
      </c>
      <c r="P5637" s="229">
        <v>4</v>
      </c>
    </row>
    <row r="5638" spans="15:16" x14ac:dyDescent="0.25">
      <c r="O5638" s="193">
        <v>6747</v>
      </c>
      <c r="P5638" s="229">
        <v>7</v>
      </c>
    </row>
    <row r="5639" spans="15:16" x14ac:dyDescent="0.25">
      <c r="O5639" s="193">
        <v>6748</v>
      </c>
      <c r="P5639" s="229">
        <v>4</v>
      </c>
    </row>
    <row r="5640" spans="15:16" x14ac:dyDescent="0.25">
      <c r="O5640" s="193">
        <v>6749</v>
      </c>
      <c r="P5640" s="229">
        <v>4</v>
      </c>
    </row>
    <row r="5641" spans="15:16" x14ac:dyDescent="0.25">
      <c r="O5641" s="193">
        <v>6750</v>
      </c>
      <c r="P5641" s="229">
        <v>4</v>
      </c>
    </row>
    <row r="5642" spans="15:16" x14ac:dyDescent="0.25">
      <c r="O5642" s="193">
        <v>6751</v>
      </c>
      <c r="P5642" s="229">
        <v>4</v>
      </c>
    </row>
    <row r="5643" spans="15:16" x14ac:dyDescent="0.25">
      <c r="O5643" s="193">
        <v>6752</v>
      </c>
      <c r="P5643" s="229">
        <v>7</v>
      </c>
    </row>
    <row r="5644" spans="15:16" x14ac:dyDescent="0.25">
      <c r="O5644" s="193">
        <v>6753</v>
      </c>
      <c r="P5644" s="229">
        <v>7</v>
      </c>
    </row>
    <row r="5645" spans="15:16" x14ac:dyDescent="0.25">
      <c r="O5645" s="193">
        <v>6754</v>
      </c>
      <c r="P5645" s="229">
        <v>6</v>
      </c>
    </row>
    <row r="5646" spans="15:16" x14ac:dyDescent="0.25">
      <c r="O5646" s="193">
        <v>6755</v>
      </c>
      <c r="P5646" s="229">
        <v>5</v>
      </c>
    </row>
    <row r="5647" spans="15:16" x14ac:dyDescent="0.25">
      <c r="O5647" s="193">
        <v>6756</v>
      </c>
      <c r="P5647" s="229">
        <v>1</v>
      </c>
    </row>
    <row r="5648" spans="15:16" x14ac:dyDescent="0.25">
      <c r="O5648" s="193">
        <v>6757</v>
      </c>
      <c r="P5648" s="229">
        <v>9</v>
      </c>
    </row>
    <row r="5649" spans="15:16" x14ac:dyDescent="0.25">
      <c r="O5649" s="193">
        <v>6758</v>
      </c>
      <c r="P5649" s="229">
        <v>6</v>
      </c>
    </row>
    <row r="5650" spans="15:16" x14ac:dyDescent="0.25">
      <c r="O5650" s="193">
        <v>6759</v>
      </c>
      <c r="P5650" s="229">
        <v>3</v>
      </c>
    </row>
    <row r="5651" spans="15:16" x14ac:dyDescent="0.25">
      <c r="O5651" s="193">
        <v>6760</v>
      </c>
      <c r="P5651" s="229">
        <v>1</v>
      </c>
    </row>
    <row r="5652" spans="15:16" x14ac:dyDescent="0.25">
      <c r="O5652" s="193">
        <v>6761</v>
      </c>
      <c r="P5652" s="229">
        <v>8</v>
      </c>
    </row>
    <row r="5653" spans="15:16" x14ac:dyDescent="0.25">
      <c r="O5653" s="193">
        <v>6762</v>
      </c>
      <c r="P5653" s="229">
        <v>5</v>
      </c>
    </row>
    <row r="5654" spans="15:16" x14ac:dyDescent="0.25">
      <c r="O5654" s="193">
        <v>6763</v>
      </c>
      <c r="P5654" s="229">
        <v>6</v>
      </c>
    </row>
    <row r="5655" spans="15:16" x14ac:dyDescent="0.25">
      <c r="O5655" s="193">
        <v>6764</v>
      </c>
      <c r="P5655" s="229">
        <v>3</v>
      </c>
    </row>
    <row r="5656" spans="15:16" x14ac:dyDescent="0.25">
      <c r="O5656" s="193">
        <v>6765</v>
      </c>
      <c r="P5656" s="229">
        <v>3</v>
      </c>
    </row>
    <row r="5657" spans="15:16" x14ac:dyDescent="0.25">
      <c r="O5657" s="193">
        <v>6766</v>
      </c>
      <c r="P5657" s="229">
        <v>4</v>
      </c>
    </row>
    <row r="5658" spans="15:16" x14ac:dyDescent="0.25">
      <c r="O5658" s="193">
        <v>6767</v>
      </c>
      <c r="P5658" s="229">
        <v>4</v>
      </c>
    </row>
    <row r="5659" spans="15:16" x14ac:dyDescent="0.25">
      <c r="O5659" s="193">
        <v>6768</v>
      </c>
      <c r="P5659" s="229">
        <v>4</v>
      </c>
    </row>
    <row r="5660" spans="15:16" x14ac:dyDescent="0.25">
      <c r="O5660" s="193">
        <v>6769</v>
      </c>
      <c r="P5660" s="229">
        <v>8</v>
      </c>
    </row>
    <row r="5661" spans="15:16" x14ac:dyDescent="0.25">
      <c r="O5661" s="193">
        <v>6770</v>
      </c>
      <c r="P5661" s="229">
        <v>4</v>
      </c>
    </row>
    <row r="5662" spans="15:16" x14ac:dyDescent="0.25">
      <c r="O5662" s="193">
        <v>6771</v>
      </c>
      <c r="P5662" s="229">
        <v>3</v>
      </c>
    </row>
    <row r="5663" spans="15:16" x14ac:dyDescent="0.25">
      <c r="O5663" s="193">
        <v>6772</v>
      </c>
      <c r="P5663" s="229">
        <v>8</v>
      </c>
    </row>
    <row r="5664" spans="15:16" x14ac:dyDescent="0.25">
      <c r="O5664" s="193">
        <v>6773</v>
      </c>
      <c r="P5664" s="229">
        <v>4</v>
      </c>
    </row>
    <row r="5665" spans="15:16" x14ac:dyDescent="0.25">
      <c r="O5665" s="193">
        <v>6774</v>
      </c>
      <c r="P5665" s="229">
        <v>3</v>
      </c>
    </row>
    <row r="5666" spans="15:16" x14ac:dyDescent="0.25">
      <c r="O5666" s="193">
        <v>6776</v>
      </c>
      <c r="P5666" s="229">
        <v>3</v>
      </c>
    </row>
    <row r="5667" spans="15:16" x14ac:dyDescent="0.25">
      <c r="O5667" s="193">
        <v>6777</v>
      </c>
      <c r="P5667" s="229">
        <v>10</v>
      </c>
    </row>
    <row r="5668" spans="15:16" x14ac:dyDescent="0.25">
      <c r="O5668" s="193">
        <v>6778</v>
      </c>
      <c r="P5668" s="229">
        <v>3</v>
      </c>
    </row>
    <row r="5669" spans="15:16" x14ac:dyDescent="0.25">
      <c r="O5669" s="193">
        <v>6779</v>
      </c>
      <c r="P5669" s="229">
        <v>3</v>
      </c>
    </row>
    <row r="5670" spans="15:16" x14ac:dyDescent="0.25">
      <c r="O5670" s="193">
        <v>6780</v>
      </c>
      <c r="P5670" s="229">
        <v>2</v>
      </c>
    </row>
    <row r="5671" spans="15:16" x14ac:dyDescent="0.25">
      <c r="O5671" s="193">
        <v>6781</v>
      </c>
      <c r="P5671" s="229">
        <v>3</v>
      </c>
    </row>
    <row r="5672" spans="15:16" x14ac:dyDescent="0.25">
      <c r="O5672" s="193">
        <v>6782</v>
      </c>
      <c r="P5672" s="229">
        <v>3</v>
      </c>
    </row>
    <row r="5673" spans="15:16" x14ac:dyDescent="0.25">
      <c r="O5673" s="193">
        <v>6783</v>
      </c>
      <c r="P5673" s="229">
        <v>4</v>
      </c>
    </row>
    <row r="5674" spans="15:16" x14ac:dyDescent="0.25">
      <c r="O5674" s="193">
        <v>6784</v>
      </c>
      <c r="P5674" s="229">
        <v>4</v>
      </c>
    </row>
    <row r="5675" spans="15:16" x14ac:dyDescent="0.25">
      <c r="O5675" s="193">
        <v>6785</v>
      </c>
      <c r="P5675" s="229">
        <v>5</v>
      </c>
    </row>
    <row r="5676" spans="15:16" x14ac:dyDescent="0.25">
      <c r="O5676" s="193">
        <v>6786</v>
      </c>
      <c r="P5676" s="229">
        <v>7</v>
      </c>
    </row>
    <row r="5677" spans="15:16" x14ac:dyDescent="0.25">
      <c r="O5677" s="193">
        <v>6787</v>
      </c>
      <c r="P5677" s="229">
        <v>7</v>
      </c>
    </row>
    <row r="5678" spans="15:16" x14ac:dyDescent="0.25">
      <c r="O5678" s="193">
        <v>6788</v>
      </c>
      <c r="P5678" s="229">
        <v>3</v>
      </c>
    </row>
    <row r="5679" spans="15:16" x14ac:dyDescent="0.25">
      <c r="O5679" s="193">
        <v>6789</v>
      </c>
      <c r="P5679" s="229">
        <v>2</v>
      </c>
    </row>
    <row r="5680" spans="15:16" x14ac:dyDescent="0.25">
      <c r="O5680" s="193">
        <v>6790</v>
      </c>
      <c r="P5680" s="229">
        <v>2</v>
      </c>
    </row>
    <row r="5681" spans="15:16" x14ac:dyDescent="0.25">
      <c r="O5681" s="193">
        <v>6791</v>
      </c>
      <c r="P5681" s="229">
        <v>6</v>
      </c>
    </row>
    <row r="5682" spans="15:16" x14ac:dyDescent="0.25">
      <c r="O5682" s="193">
        <v>6792</v>
      </c>
      <c r="P5682" s="229">
        <v>4</v>
      </c>
    </row>
    <row r="5683" spans="15:16" x14ac:dyDescent="0.25">
      <c r="O5683" s="193">
        <v>6793</v>
      </c>
      <c r="P5683" s="229">
        <v>5</v>
      </c>
    </row>
    <row r="5684" spans="15:16" x14ac:dyDescent="0.25">
      <c r="O5684" s="193">
        <v>6794</v>
      </c>
      <c r="P5684" s="229">
        <v>4</v>
      </c>
    </row>
    <row r="5685" spans="15:16" x14ac:dyDescent="0.25">
      <c r="O5685" s="193">
        <v>6795</v>
      </c>
      <c r="P5685" s="229">
        <v>2</v>
      </c>
    </row>
    <row r="5686" spans="15:16" x14ac:dyDescent="0.25">
      <c r="O5686" s="193">
        <v>6796</v>
      </c>
      <c r="P5686" s="229">
        <v>2</v>
      </c>
    </row>
    <row r="5687" spans="15:16" x14ac:dyDescent="0.25">
      <c r="O5687" s="193">
        <v>6797</v>
      </c>
      <c r="P5687" s="229">
        <v>6</v>
      </c>
    </row>
    <row r="5688" spans="15:16" x14ac:dyDescent="0.25">
      <c r="O5688" s="193">
        <v>6798</v>
      </c>
      <c r="P5688" s="229">
        <v>6</v>
      </c>
    </row>
    <row r="5689" spans="15:16" x14ac:dyDescent="0.25">
      <c r="O5689" s="193">
        <v>6799</v>
      </c>
      <c r="P5689" s="229">
        <v>5</v>
      </c>
    </row>
    <row r="5690" spans="15:16" x14ac:dyDescent="0.25">
      <c r="O5690" s="193">
        <v>6800</v>
      </c>
      <c r="P5690" s="229">
        <v>7</v>
      </c>
    </row>
    <row r="5691" spans="15:16" x14ac:dyDescent="0.25">
      <c r="O5691" s="193">
        <v>6801</v>
      </c>
      <c r="P5691" s="229">
        <v>3</v>
      </c>
    </row>
    <row r="5692" spans="15:16" x14ac:dyDescent="0.25">
      <c r="O5692" s="193">
        <v>6802</v>
      </c>
      <c r="P5692" s="229">
        <v>7</v>
      </c>
    </row>
    <row r="5693" spans="15:16" x14ac:dyDescent="0.25">
      <c r="O5693" s="193">
        <v>6803</v>
      </c>
      <c r="P5693" s="229">
        <v>7</v>
      </c>
    </row>
    <row r="5694" spans="15:16" x14ac:dyDescent="0.25">
      <c r="O5694" s="193">
        <v>6804</v>
      </c>
      <c r="P5694" s="229">
        <v>5</v>
      </c>
    </row>
    <row r="5695" spans="15:16" x14ac:dyDescent="0.25">
      <c r="O5695" s="193">
        <v>6805</v>
      </c>
      <c r="P5695" s="229">
        <v>6</v>
      </c>
    </row>
    <row r="5696" spans="15:16" x14ac:dyDescent="0.25">
      <c r="O5696" s="193">
        <v>6806</v>
      </c>
      <c r="P5696" s="229">
        <v>3</v>
      </c>
    </row>
    <row r="5697" spans="15:16" x14ac:dyDescent="0.25">
      <c r="O5697" s="193">
        <v>6807</v>
      </c>
      <c r="P5697" s="229">
        <v>6</v>
      </c>
    </row>
    <row r="5698" spans="15:16" x14ac:dyDescent="0.25">
      <c r="O5698" s="193">
        <v>6808</v>
      </c>
      <c r="P5698" s="229">
        <v>1</v>
      </c>
    </row>
    <row r="5699" spans="15:16" x14ac:dyDescent="0.25">
      <c r="O5699" s="193">
        <v>6809</v>
      </c>
      <c r="P5699" s="229">
        <v>7</v>
      </c>
    </row>
    <row r="5700" spans="15:16" x14ac:dyDescent="0.25">
      <c r="O5700" s="193">
        <v>6810</v>
      </c>
      <c r="P5700" s="229">
        <v>1</v>
      </c>
    </row>
    <row r="5701" spans="15:16" x14ac:dyDescent="0.25">
      <c r="O5701" s="193">
        <v>6811</v>
      </c>
      <c r="P5701" s="229">
        <v>2</v>
      </c>
    </row>
    <row r="5702" spans="15:16" x14ac:dyDescent="0.25">
      <c r="O5702" s="193">
        <v>6812</v>
      </c>
      <c r="P5702" s="229">
        <v>5</v>
      </c>
    </row>
    <row r="5703" spans="15:16" x14ac:dyDescent="0.25">
      <c r="O5703" s="193">
        <v>6813</v>
      </c>
      <c r="P5703" s="229">
        <v>4</v>
      </c>
    </row>
    <row r="5704" spans="15:16" x14ac:dyDescent="0.25">
      <c r="O5704" s="193">
        <v>6814</v>
      </c>
      <c r="P5704" s="229">
        <v>4</v>
      </c>
    </row>
    <row r="5705" spans="15:16" x14ac:dyDescent="0.25">
      <c r="O5705" s="193">
        <v>6815</v>
      </c>
      <c r="P5705" s="229">
        <v>2</v>
      </c>
    </row>
    <row r="5706" spans="15:16" x14ac:dyDescent="0.25">
      <c r="O5706" s="193">
        <v>6816</v>
      </c>
      <c r="P5706" s="229">
        <v>3</v>
      </c>
    </row>
    <row r="5707" spans="15:16" x14ac:dyDescent="0.25">
      <c r="O5707" s="193">
        <v>6817</v>
      </c>
      <c r="P5707" s="229">
        <v>6</v>
      </c>
    </row>
    <row r="5708" spans="15:16" x14ac:dyDescent="0.25">
      <c r="O5708" s="193">
        <v>6818</v>
      </c>
      <c r="P5708" s="229">
        <v>4</v>
      </c>
    </row>
    <row r="5709" spans="15:16" x14ac:dyDescent="0.25">
      <c r="O5709" s="193">
        <v>6819</v>
      </c>
      <c r="P5709" s="229">
        <v>4</v>
      </c>
    </row>
    <row r="5710" spans="15:16" x14ac:dyDescent="0.25">
      <c r="O5710" s="193">
        <v>6820</v>
      </c>
      <c r="P5710" s="229">
        <v>2</v>
      </c>
    </row>
    <row r="5711" spans="15:16" x14ac:dyDescent="0.25">
      <c r="O5711" s="193">
        <v>6821</v>
      </c>
      <c r="P5711" s="229">
        <v>5</v>
      </c>
    </row>
    <row r="5712" spans="15:16" x14ac:dyDescent="0.25">
      <c r="O5712" s="193">
        <v>6822</v>
      </c>
      <c r="P5712" s="229">
        <v>3</v>
      </c>
    </row>
    <row r="5713" spans="15:16" x14ac:dyDescent="0.25">
      <c r="O5713" s="193">
        <v>6823</v>
      </c>
      <c r="P5713" s="229">
        <v>5</v>
      </c>
    </row>
    <row r="5714" spans="15:16" x14ac:dyDescent="0.25">
      <c r="O5714" s="193">
        <v>6824</v>
      </c>
      <c r="P5714" s="229">
        <v>4</v>
      </c>
    </row>
    <row r="5715" spans="15:16" x14ac:dyDescent="0.25">
      <c r="O5715" s="193">
        <v>6825</v>
      </c>
      <c r="P5715" s="229">
        <v>9</v>
      </c>
    </row>
    <row r="5716" spans="15:16" x14ac:dyDescent="0.25">
      <c r="O5716" s="193">
        <v>6826</v>
      </c>
      <c r="P5716" s="229">
        <v>4</v>
      </c>
    </row>
    <row r="5717" spans="15:16" x14ac:dyDescent="0.25">
      <c r="O5717" s="193">
        <v>6827</v>
      </c>
      <c r="P5717" s="229">
        <v>4</v>
      </c>
    </row>
    <row r="5718" spans="15:16" x14ac:dyDescent="0.25">
      <c r="O5718" s="193">
        <v>6828</v>
      </c>
      <c r="P5718" s="229">
        <v>4</v>
      </c>
    </row>
    <row r="5719" spans="15:16" x14ac:dyDescent="0.25">
      <c r="O5719" s="193">
        <v>6829</v>
      </c>
      <c r="P5719" s="229">
        <v>2</v>
      </c>
    </row>
    <row r="5720" spans="15:16" x14ac:dyDescent="0.25">
      <c r="O5720" s="193">
        <v>6830</v>
      </c>
      <c r="P5720" s="229">
        <v>2</v>
      </c>
    </row>
    <row r="5721" spans="15:16" x14ac:dyDescent="0.25">
      <c r="O5721" s="193">
        <v>6831</v>
      </c>
      <c r="P5721" s="229">
        <v>1</v>
      </c>
    </row>
    <row r="5722" spans="15:16" x14ac:dyDescent="0.25">
      <c r="O5722" s="193">
        <v>6832</v>
      </c>
      <c r="P5722" s="229">
        <v>4</v>
      </c>
    </row>
    <row r="5723" spans="15:16" x14ac:dyDescent="0.25">
      <c r="O5723" s="193">
        <v>6833</v>
      </c>
      <c r="P5723" s="229">
        <v>4</v>
      </c>
    </row>
    <row r="5724" spans="15:16" x14ac:dyDescent="0.25">
      <c r="O5724" s="193">
        <v>6834</v>
      </c>
      <c r="P5724" s="229">
        <v>6</v>
      </c>
    </row>
    <row r="5725" spans="15:16" x14ac:dyDescent="0.25">
      <c r="O5725" s="193">
        <v>6835</v>
      </c>
      <c r="P5725" s="229">
        <v>6</v>
      </c>
    </row>
    <row r="5726" spans="15:16" x14ac:dyDescent="0.25">
      <c r="O5726" s="193">
        <v>6836</v>
      </c>
      <c r="P5726" s="229">
        <v>3</v>
      </c>
    </row>
    <row r="5727" spans="15:16" x14ac:dyDescent="0.25">
      <c r="O5727" s="193">
        <v>6837</v>
      </c>
      <c r="P5727" s="229">
        <v>4</v>
      </c>
    </row>
    <row r="5728" spans="15:16" x14ac:dyDescent="0.25">
      <c r="O5728" s="193">
        <v>6838</v>
      </c>
      <c r="P5728" s="229">
        <v>7</v>
      </c>
    </row>
    <row r="5729" spans="15:16" x14ac:dyDescent="0.25">
      <c r="O5729" s="193">
        <v>6839</v>
      </c>
      <c r="P5729" s="229">
        <v>2</v>
      </c>
    </row>
    <row r="5730" spans="15:16" x14ac:dyDescent="0.25">
      <c r="O5730" s="193">
        <v>6840</v>
      </c>
      <c r="P5730" s="229">
        <v>3</v>
      </c>
    </row>
    <row r="5731" spans="15:16" x14ac:dyDescent="0.25">
      <c r="O5731" s="193">
        <v>6841</v>
      </c>
      <c r="P5731" s="229">
        <v>5</v>
      </c>
    </row>
    <row r="5732" spans="15:16" x14ac:dyDescent="0.25">
      <c r="O5732" s="193">
        <v>6842</v>
      </c>
      <c r="P5732" s="229">
        <v>9</v>
      </c>
    </row>
    <row r="5733" spans="15:16" x14ac:dyDescent="0.25">
      <c r="O5733" s="193">
        <v>6843</v>
      </c>
      <c r="P5733" s="229">
        <v>2</v>
      </c>
    </row>
    <row r="5734" spans="15:16" x14ac:dyDescent="0.25">
      <c r="O5734" s="193">
        <v>6844</v>
      </c>
      <c r="P5734" s="229">
        <v>5</v>
      </c>
    </row>
    <row r="5735" spans="15:16" x14ac:dyDescent="0.25">
      <c r="O5735" s="193">
        <v>6845</v>
      </c>
      <c r="P5735" s="229">
        <v>1</v>
      </c>
    </row>
    <row r="5736" spans="15:16" x14ac:dyDescent="0.25">
      <c r="O5736" s="193">
        <v>6846</v>
      </c>
      <c r="P5736" s="229">
        <v>3</v>
      </c>
    </row>
    <row r="5737" spans="15:16" x14ac:dyDescent="0.25">
      <c r="O5737" s="193">
        <v>6847</v>
      </c>
      <c r="P5737" s="229">
        <v>2</v>
      </c>
    </row>
    <row r="5738" spans="15:16" x14ac:dyDescent="0.25">
      <c r="O5738" s="193">
        <v>6849</v>
      </c>
      <c r="P5738" s="229">
        <v>6</v>
      </c>
    </row>
    <row r="5739" spans="15:16" x14ac:dyDescent="0.25">
      <c r="O5739" s="193">
        <v>6850</v>
      </c>
      <c r="P5739" s="229">
        <v>2</v>
      </c>
    </row>
    <row r="5740" spans="15:16" x14ac:dyDescent="0.25">
      <c r="O5740" s="193">
        <v>6851</v>
      </c>
      <c r="P5740" s="229">
        <v>6</v>
      </c>
    </row>
    <row r="5741" spans="15:16" x14ac:dyDescent="0.25">
      <c r="O5741" s="193">
        <v>6852</v>
      </c>
      <c r="P5741" s="229">
        <v>1</v>
      </c>
    </row>
    <row r="5742" spans="15:16" x14ac:dyDescent="0.25">
      <c r="O5742" s="193">
        <v>6853</v>
      </c>
      <c r="P5742" s="229">
        <v>3</v>
      </c>
    </row>
    <row r="5743" spans="15:16" x14ac:dyDescent="0.25">
      <c r="O5743" s="193">
        <v>6854</v>
      </c>
      <c r="P5743" s="229">
        <v>3</v>
      </c>
    </row>
    <row r="5744" spans="15:16" x14ac:dyDescent="0.25">
      <c r="O5744" s="193">
        <v>6855</v>
      </c>
      <c r="P5744" s="229">
        <v>1</v>
      </c>
    </row>
    <row r="5745" spans="15:16" x14ac:dyDescent="0.25">
      <c r="O5745" s="193">
        <v>6856</v>
      </c>
      <c r="P5745" s="229">
        <v>8</v>
      </c>
    </row>
    <row r="5746" spans="15:16" x14ac:dyDescent="0.25">
      <c r="O5746" s="193">
        <v>6857</v>
      </c>
      <c r="P5746" s="229">
        <v>2</v>
      </c>
    </row>
    <row r="5747" spans="15:16" x14ac:dyDescent="0.25">
      <c r="O5747" s="193">
        <v>6858</v>
      </c>
      <c r="P5747" s="229">
        <v>1</v>
      </c>
    </row>
    <row r="5748" spans="15:16" x14ac:dyDescent="0.25">
      <c r="O5748" s="193">
        <v>6859</v>
      </c>
      <c r="P5748" s="229">
        <v>3</v>
      </c>
    </row>
    <row r="5749" spans="15:16" x14ac:dyDescent="0.25">
      <c r="O5749" s="193">
        <v>6860</v>
      </c>
      <c r="P5749" s="229">
        <v>6</v>
      </c>
    </row>
    <row r="5750" spans="15:16" x14ac:dyDescent="0.25">
      <c r="O5750" s="193">
        <v>6861</v>
      </c>
      <c r="P5750" s="229">
        <v>4</v>
      </c>
    </row>
    <row r="5751" spans="15:16" x14ac:dyDescent="0.25">
      <c r="O5751" s="193">
        <v>6862</v>
      </c>
      <c r="P5751" s="229">
        <v>3</v>
      </c>
    </row>
    <row r="5752" spans="15:16" x14ac:dyDescent="0.25">
      <c r="O5752" s="193">
        <v>6863</v>
      </c>
      <c r="P5752" s="229">
        <v>4</v>
      </c>
    </row>
    <row r="5753" spans="15:16" x14ac:dyDescent="0.25">
      <c r="O5753" s="193">
        <v>6864</v>
      </c>
      <c r="P5753" s="229">
        <v>1</v>
      </c>
    </row>
    <row r="5754" spans="15:16" x14ac:dyDescent="0.25">
      <c r="O5754" s="193">
        <v>6865</v>
      </c>
      <c r="P5754" s="229">
        <v>4</v>
      </c>
    </row>
    <row r="5755" spans="15:16" x14ac:dyDescent="0.25">
      <c r="O5755" s="193">
        <v>6866</v>
      </c>
      <c r="P5755" s="229">
        <v>4</v>
      </c>
    </row>
    <row r="5756" spans="15:16" x14ac:dyDescent="0.25">
      <c r="O5756" s="193">
        <v>6867</v>
      </c>
      <c r="P5756" s="229">
        <v>6</v>
      </c>
    </row>
    <row r="5757" spans="15:16" x14ac:dyDescent="0.25">
      <c r="O5757" s="193">
        <v>6868</v>
      </c>
      <c r="P5757" s="229">
        <v>2</v>
      </c>
    </row>
    <row r="5758" spans="15:16" x14ac:dyDescent="0.25">
      <c r="O5758" s="193">
        <v>6869</v>
      </c>
      <c r="P5758" s="229">
        <v>3</v>
      </c>
    </row>
    <row r="5759" spans="15:16" x14ac:dyDescent="0.25">
      <c r="O5759" s="193">
        <v>6870</v>
      </c>
      <c r="P5759" s="229">
        <v>7</v>
      </c>
    </row>
    <row r="5760" spans="15:16" x14ac:dyDescent="0.25">
      <c r="O5760" s="193">
        <v>6871</v>
      </c>
      <c r="P5760" s="229">
        <v>5</v>
      </c>
    </row>
    <row r="5761" spans="15:16" x14ac:dyDescent="0.25">
      <c r="O5761" s="193">
        <v>6873</v>
      </c>
      <c r="P5761" s="229">
        <v>4</v>
      </c>
    </row>
    <row r="5762" spans="15:16" x14ac:dyDescent="0.25">
      <c r="O5762" s="193">
        <v>6874</v>
      </c>
      <c r="P5762" s="229">
        <v>5</v>
      </c>
    </row>
    <row r="5763" spans="15:16" x14ac:dyDescent="0.25">
      <c r="O5763" s="193">
        <v>6875</v>
      </c>
      <c r="P5763" s="229">
        <v>3</v>
      </c>
    </row>
    <row r="5764" spans="15:16" x14ac:dyDescent="0.25">
      <c r="O5764" s="193">
        <v>6876</v>
      </c>
      <c r="P5764" s="229">
        <v>1</v>
      </c>
    </row>
    <row r="5765" spans="15:16" x14ac:dyDescent="0.25">
      <c r="O5765" s="193">
        <v>6877</v>
      </c>
      <c r="P5765" s="229">
        <v>7</v>
      </c>
    </row>
    <row r="5766" spans="15:16" x14ac:dyDescent="0.25">
      <c r="O5766" s="193">
        <v>6878</v>
      </c>
      <c r="P5766" s="229">
        <v>2</v>
      </c>
    </row>
    <row r="5767" spans="15:16" x14ac:dyDescent="0.25">
      <c r="O5767" s="193">
        <v>6879</v>
      </c>
      <c r="P5767" s="229">
        <v>5</v>
      </c>
    </row>
    <row r="5768" spans="15:16" x14ac:dyDescent="0.25">
      <c r="O5768" s="193">
        <v>6880</v>
      </c>
      <c r="P5768" s="229">
        <v>3</v>
      </c>
    </row>
    <row r="5769" spans="15:16" x14ac:dyDescent="0.25">
      <c r="O5769" s="193">
        <v>6881</v>
      </c>
      <c r="P5769" s="229">
        <v>3</v>
      </c>
    </row>
    <row r="5770" spans="15:16" x14ac:dyDescent="0.25">
      <c r="O5770" s="193">
        <v>6882</v>
      </c>
      <c r="P5770" s="229">
        <v>2</v>
      </c>
    </row>
    <row r="5771" spans="15:16" x14ac:dyDescent="0.25">
      <c r="O5771" s="193">
        <v>6883</v>
      </c>
      <c r="P5771" s="229">
        <v>7</v>
      </c>
    </row>
    <row r="5772" spans="15:16" x14ac:dyDescent="0.25">
      <c r="O5772" s="193">
        <v>6884</v>
      </c>
      <c r="P5772" s="229">
        <v>3</v>
      </c>
    </row>
    <row r="5773" spans="15:16" x14ac:dyDescent="0.25">
      <c r="O5773" s="193">
        <v>6885</v>
      </c>
      <c r="P5773" s="229">
        <v>10</v>
      </c>
    </row>
    <row r="5774" spans="15:16" x14ac:dyDescent="0.25">
      <c r="O5774" s="193">
        <v>6886</v>
      </c>
      <c r="P5774" s="229">
        <v>7</v>
      </c>
    </row>
    <row r="5775" spans="15:16" x14ac:dyDescent="0.25">
      <c r="O5775" s="193">
        <v>6887</v>
      </c>
      <c r="P5775" s="229">
        <v>1</v>
      </c>
    </row>
    <row r="5776" spans="15:16" x14ac:dyDescent="0.25">
      <c r="O5776" s="193">
        <v>6888</v>
      </c>
      <c r="P5776" s="229">
        <v>4</v>
      </c>
    </row>
    <row r="5777" spans="15:16" x14ac:dyDescent="0.25">
      <c r="O5777" s="193">
        <v>6889</v>
      </c>
      <c r="P5777" s="229">
        <v>2</v>
      </c>
    </row>
    <row r="5778" spans="15:16" x14ac:dyDescent="0.25">
      <c r="O5778" s="193">
        <v>6890</v>
      </c>
      <c r="P5778" s="229">
        <v>6</v>
      </c>
    </row>
    <row r="5779" spans="15:16" x14ac:dyDescent="0.25">
      <c r="O5779" s="193">
        <v>6891</v>
      </c>
      <c r="P5779" s="229">
        <v>6</v>
      </c>
    </row>
    <row r="5780" spans="15:16" x14ac:dyDescent="0.25">
      <c r="O5780" s="193">
        <v>6892</v>
      </c>
      <c r="P5780" s="229">
        <v>4</v>
      </c>
    </row>
    <row r="5781" spans="15:16" x14ac:dyDescent="0.25">
      <c r="O5781" s="193">
        <v>6893</v>
      </c>
      <c r="P5781" s="229">
        <v>2</v>
      </c>
    </row>
    <row r="5782" spans="15:16" x14ac:dyDescent="0.25">
      <c r="O5782" s="193">
        <v>6894</v>
      </c>
      <c r="P5782" s="229">
        <v>2</v>
      </c>
    </row>
    <row r="5783" spans="15:16" x14ac:dyDescent="0.25">
      <c r="O5783" s="193">
        <v>6895</v>
      </c>
      <c r="P5783" s="229">
        <v>1</v>
      </c>
    </row>
    <row r="5784" spans="15:16" x14ac:dyDescent="0.25">
      <c r="O5784" s="193">
        <v>6896</v>
      </c>
      <c r="P5784" s="229">
        <v>2</v>
      </c>
    </row>
    <row r="5785" spans="15:16" x14ac:dyDescent="0.25">
      <c r="O5785" s="193">
        <v>6897</v>
      </c>
      <c r="P5785" s="229">
        <v>5</v>
      </c>
    </row>
    <row r="5786" spans="15:16" x14ac:dyDescent="0.25">
      <c r="O5786" s="193">
        <v>6898</v>
      </c>
      <c r="P5786" s="229">
        <v>3</v>
      </c>
    </row>
    <row r="5787" spans="15:16" x14ac:dyDescent="0.25">
      <c r="O5787" s="193">
        <v>6899</v>
      </c>
      <c r="P5787" s="229">
        <v>5</v>
      </c>
    </row>
    <row r="5788" spans="15:16" x14ac:dyDescent="0.25">
      <c r="O5788" s="193">
        <v>6900</v>
      </c>
      <c r="P5788" s="229">
        <v>1</v>
      </c>
    </row>
    <row r="5789" spans="15:16" x14ac:dyDescent="0.25">
      <c r="O5789" s="193">
        <v>6901</v>
      </c>
      <c r="P5789" s="229">
        <v>4</v>
      </c>
    </row>
    <row r="5790" spans="15:16" x14ac:dyDescent="0.25">
      <c r="O5790" s="193">
        <v>6902</v>
      </c>
      <c r="P5790" s="229">
        <v>2</v>
      </c>
    </row>
    <row r="5791" spans="15:16" x14ac:dyDescent="0.25">
      <c r="O5791" s="193">
        <v>6903</v>
      </c>
      <c r="P5791" s="229">
        <v>4</v>
      </c>
    </row>
    <row r="5792" spans="15:16" x14ac:dyDescent="0.25">
      <c r="O5792" s="193">
        <v>6904</v>
      </c>
      <c r="P5792" s="229">
        <v>3</v>
      </c>
    </row>
    <row r="5793" spans="15:16" x14ac:dyDescent="0.25">
      <c r="O5793" s="193">
        <v>6905</v>
      </c>
      <c r="P5793" s="229">
        <v>2</v>
      </c>
    </row>
    <row r="5794" spans="15:16" x14ac:dyDescent="0.25">
      <c r="O5794" s="193">
        <v>6906</v>
      </c>
      <c r="P5794" s="229">
        <v>5</v>
      </c>
    </row>
    <row r="5795" spans="15:16" x14ac:dyDescent="0.25">
      <c r="O5795" s="193">
        <v>6907</v>
      </c>
      <c r="P5795" s="229">
        <v>2</v>
      </c>
    </row>
    <row r="5796" spans="15:16" x14ac:dyDescent="0.25">
      <c r="O5796" s="193">
        <v>6908</v>
      </c>
      <c r="P5796" s="229">
        <v>1</v>
      </c>
    </row>
    <row r="5797" spans="15:16" x14ac:dyDescent="0.25">
      <c r="O5797" s="193">
        <v>6909</v>
      </c>
      <c r="P5797" s="229">
        <v>2</v>
      </c>
    </row>
    <row r="5798" spans="15:16" x14ac:dyDescent="0.25">
      <c r="O5798" s="193">
        <v>6910</v>
      </c>
      <c r="P5798" s="229">
        <v>1</v>
      </c>
    </row>
    <row r="5799" spans="15:16" x14ac:dyDescent="0.25">
      <c r="O5799" s="193">
        <v>6911</v>
      </c>
      <c r="P5799" s="229">
        <v>2</v>
      </c>
    </row>
    <row r="5800" spans="15:16" x14ac:dyDescent="0.25">
      <c r="O5800" s="193">
        <v>6912</v>
      </c>
      <c r="P5800" s="229">
        <v>2</v>
      </c>
    </row>
    <row r="5801" spans="15:16" x14ac:dyDescent="0.25">
      <c r="O5801" s="193">
        <v>6913</v>
      </c>
      <c r="P5801" s="229">
        <v>5</v>
      </c>
    </row>
    <row r="5802" spans="15:16" x14ac:dyDescent="0.25">
      <c r="O5802" s="193">
        <v>6914</v>
      </c>
      <c r="P5802" s="229">
        <v>3</v>
      </c>
    </row>
    <row r="5803" spans="15:16" x14ac:dyDescent="0.25">
      <c r="O5803" s="193">
        <v>6916</v>
      </c>
      <c r="P5803" s="229">
        <v>4</v>
      </c>
    </row>
    <row r="5804" spans="15:16" x14ac:dyDescent="0.25">
      <c r="O5804" s="193">
        <v>6917</v>
      </c>
      <c r="P5804" s="229">
        <v>7</v>
      </c>
    </row>
    <row r="5805" spans="15:16" x14ac:dyDescent="0.25">
      <c r="O5805" s="193">
        <v>6918</v>
      </c>
      <c r="P5805" s="229">
        <v>4</v>
      </c>
    </row>
    <row r="5806" spans="15:16" x14ac:dyDescent="0.25">
      <c r="O5806" s="193">
        <v>6919</v>
      </c>
      <c r="P5806" s="229">
        <v>1</v>
      </c>
    </row>
    <row r="5807" spans="15:16" x14ac:dyDescent="0.25">
      <c r="O5807" s="193">
        <v>6920</v>
      </c>
      <c r="P5807" s="229">
        <v>3</v>
      </c>
    </row>
    <row r="5808" spans="15:16" x14ac:dyDescent="0.25">
      <c r="O5808" s="193">
        <v>6921</v>
      </c>
      <c r="P5808" s="229">
        <v>5</v>
      </c>
    </row>
    <row r="5809" spans="15:16" x14ac:dyDescent="0.25">
      <c r="O5809" s="193">
        <v>6922</v>
      </c>
      <c r="P5809" s="229">
        <v>4</v>
      </c>
    </row>
    <row r="5810" spans="15:16" x14ac:dyDescent="0.25">
      <c r="O5810" s="193">
        <v>6923</v>
      </c>
      <c r="P5810" s="229">
        <v>9</v>
      </c>
    </row>
    <row r="5811" spans="15:16" x14ac:dyDescent="0.25">
      <c r="O5811" s="193">
        <v>6924</v>
      </c>
      <c r="P5811" s="229">
        <v>3</v>
      </c>
    </row>
    <row r="5812" spans="15:16" x14ac:dyDescent="0.25">
      <c r="O5812" s="193">
        <v>6925</v>
      </c>
      <c r="P5812" s="229">
        <v>3</v>
      </c>
    </row>
    <row r="5813" spans="15:16" x14ac:dyDescent="0.25">
      <c r="O5813" s="193">
        <v>6926</v>
      </c>
      <c r="P5813" s="229">
        <v>1</v>
      </c>
    </row>
    <row r="5814" spans="15:16" x14ac:dyDescent="0.25">
      <c r="O5814" s="193">
        <v>6927</v>
      </c>
      <c r="P5814" s="229">
        <v>3</v>
      </c>
    </row>
    <row r="5815" spans="15:16" x14ac:dyDescent="0.25">
      <c r="O5815" s="193">
        <v>6928</v>
      </c>
      <c r="P5815" s="229">
        <v>2</v>
      </c>
    </row>
    <row r="5816" spans="15:16" x14ac:dyDescent="0.25">
      <c r="O5816" s="193">
        <v>6929</v>
      </c>
      <c r="P5816" s="229">
        <v>3</v>
      </c>
    </row>
    <row r="5817" spans="15:16" x14ac:dyDescent="0.25">
      <c r="O5817" s="193">
        <v>6930</v>
      </c>
      <c r="P5817" s="229">
        <v>3</v>
      </c>
    </row>
    <row r="5818" spans="15:16" x14ac:dyDescent="0.25">
      <c r="O5818" s="193">
        <v>6931</v>
      </c>
      <c r="P5818" s="229">
        <v>1</v>
      </c>
    </row>
    <row r="5819" spans="15:16" x14ac:dyDescent="0.25">
      <c r="O5819" s="193">
        <v>6932</v>
      </c>
      <c r="P5819" s="229">
        <v>3</v>
      </c>
    </row>
    <row r="5820" spans="15:16" x14ac:dyDescent="0.25">
      <c r="O5820" s="193">
        <v>6933</v>
      </c>
      <c r="P5820" s="229">
        <v>5</v>
      </c>
    </row>
    <row r="5821" spans="15:16" x14ac:dyDescent="0.25">
      <c r="O5821" s="193">
        <v>6934</v>
      </c>
      <c r="P5821" s="229">
        <v>1</v>
      </c>
    </row>
    <row r="5822" spans="15:16" x14ac:dyDescent="0.25">
      <c r="O5822" s="193">
        <v>6935</v>
      </c>
      <c r="P5822" s="229">
        <v>3</v>
      </c>
    </row>
    <row r="5823" spans="15:16" x14ac:dyDescent="0.25">
      <c r="O5823" s="193">
        <v>6936</v>
      </c>
      <c r="P5823" s="229">
        <v>3</v>
      </c>
    </row>
    <row r="5824" spans="15:16" x14ac:dyDescent="0.25">
      <c r="O5824" s="193">
        <v>6937</v>
      </c>
      <c r="P5824" s="229">
        <v>2</v>
      </c>
    </row>
    <row r="5825" spans="15:16" x14ac:dyDescent="0.25">
      <c r="O5825" s="193">
        <v>6938</v>
      </c>
      <c r="P5825" s="229">
        <v>4</v>
      </c>
    </row>
    <row r="5826" spans="15:16" x14ac:dyDescent="0.25">
      <c r="O5826" s="193">
        <v>6939</v>
      </c>
      <c r="P5826" s="229">
        <v>4</v>
      </c>
    </row>
    <row r="5827" spans="15:16" x14ac:dyDescent="0.25">
      <c r="O5827" s="193">
        <v>6940</v>
      </c>
      <c r="P5827" s="229">
        <v>3</v>
      </c>
    </row>
    <row r="5828" spans="15:16" x14ac:dyDescent="0.25">
      <c r="O5828" s="193">
        <v>6941</v>
      </c>
      <c r="P5828" s="229">
        <v>4</v>
      </c>
    </row>
    <row r="5829" spans="15:16" x14ac:dyDescent="0.25">
      <c r="O5829" s="193">
        <v>6942</v>
      </c>
      <c r="P5829" s="229">
        <v>4</v>
      </c>
    </row>
    <row r="5830" spans="15:16" x14ac:dyDescent="0.25">
      <c r="O5830" s="193">
        <v>6943</v>
      </c>
      <c r="P5830" s="229">
        <v>4</v>
      </c>
    </row>
    <row r="5831" spans="15:16" x14ac:dyDescent="0.25">
      <c r="O5831" s="193">
        <v>6944</v>
      </c>
      <c r="P5831" s="229">
        <v>4</v>
      </c>
    </row>
    <row r="5832" spans="15:16" x14ac:dyDescent="0.25">
      <c r="O5832" s="193">
        <v>6945</v>
      </c>
      <c r="P5832" s="229">
        <v>5</v>
      </c>
    </row>
    <row r="5833" spans="15:16" x14ac:dyDescent="0.25">
      <c r="O5833" s="193">
        <v>6946</v>
      </c>
      <c r="P5833" s="229">
        <v>8</v>
      </c>
    </row>
    <row r="5834" spans="15:16" x14ac:dyDescent="0.25">
      <c r="O5834" s="193">
        <v>6947</v>
      </c>
      <c r="P5834" s="229">
        <v>6</v>
      </c>
    </row>
    <row r="5835" spans="15:16" x14ac:dyDescent="0.25">
      <c r="O5835" s="193">
        <v>6948</v>
      </c>
      <c r="P5835" s="229">
        <v>2</v>
      </c>
    </row>
    <row r="5836" spans="15:16" x14ac:dyDescent="0.25">
      <c r="O5836" s="193">
        <v>6949</v>
      </c>
      <c r="P5836" s="229">
        <v>2</v>
      </c>
    </row>
    <row r="5837" spans="15:16" x14ac:dyDescent="0.25">
      <c r="O5837" s="193">
        <v>6950</v>
      </c>
      <c r="P5837" s="229">
        <v>1</v>
      </c>
    </row>
    <row r="5838" spans="15:16" x14ac:dyDescent="0.25">
      <c r="O5838" s="193">
        <v>6952</v>
      </c>
      <c r="P5838" s="229">
        <v>2</v>
      </c>
    </row>
    <row r="5839" spans="15:16" x14ac:dyDescent="0.25">
      <c r="O5839" s="193">
        <v>6953</v>
      </c>
      <c r="P5839" s="229">
        <v>3</v>
      </c>
    </row>
    <row r="5840" spans="15:16" x14ac:dyDescent="0.25">
      <c r="O5840" s="193">
        <v>6954</v>
      </c>
      <c r="P5840" s="229">
        <v>2</v>
      </c>
    </row>
    <row r="5841" spans="15:16" x14ac:dyDescent="0.25">
      <c r="O5841" s="193">
        <v>6955</v>
      </c>
      <c r="P5841" s="229">
        <v>1</v>
      </c>
    </row>
    <row r="5842" spans="15:16" x14ac:dyDescent="0.25">
      <c r="O5842" s="193">
        <v>6956</v>
      </c>
      <c r="P5842" s="229">
        <v>4</v>
      </c>
    </row>
    <row r="5843" spans="15:16" x14ac:dyDescent="0.25">
      <c r="O5843" s="193">
        <v>6957</v>
      </c>
      <c r="P5843" s="229">
        <v>4</v>
      </c>
    </row>
    <row r="5844" spans="15:16" x14ac:dyDescent="0.25">
      <c r="O5844" s="193">
        <v>6958</v>
      </c>
      <c r="P5844" s="229">
        <v>3</v>
      </c>
    </row>
    <row r="5845" spans="15:16" x14ac:dyDescent="0.25">
      <c r="O5845" s="193">
        <v>6959</v>
      </c>
      <c r="P5845" s="229">
        <v>2</v>
      </c>
    </row>
    <row r="5846" spans="15:16" x14ac:dyDescent="0.25">
      <c r="O5846" s="193">
        <v>6960</v>
      </c>
      <c r="P5846" s="229">
        <v>4</v>
      </c>
    </row>
    <row r="5847" spans="15:16" x14ac:dyDescent="0.25">
      <c r="O5847" s="193">
        <v>6961</v>
      </c>
      <c r="P5847" s="229">
        <v>4</v>
      </c>
    </row>
    <row r="5848" spans="15:16" x14ac:dyDescent="0.25">
      <c r="O5848" s="193">
        <v>6962</v>
      </c>
      <c r="P5848" s="229">
        <v>3</v>
      </c>
    </row>
    <row r="5849" spans="15:16" x14ac:dyDescent="0.25">
      <c r="O5849" s="193">
        <v>6963</v>
      </c>
      <c r="P5849" s="229">
        <v>3</v>
      </c>
    </row>
    <row r="5850" spans="15:16" x14ac:dyDescent="0.25">
      <c r="O5850" s="193">
        <v>6964</v>
      </c>
      <c r="P5850" s="229">
        <v>4</v>
      </c>
    </row>
    <row r="5851" spans="15:16" x14ac:dyDescent="0.25">
      <c r="O5851" s="193">
        <v>6965</v>
      </c>
      <c r="P5851" s="229">
        <v>1</v>
      </c>
    </row>
    <row r="5852" spans="15:16" x14ac:dyDescent="0.25">
      <c r="O5852" s="193">
        <v>6966</v>
      </c>
      <c r="P5852" s="229">
        <v>2</v>
      </c>
    </row>
    <row r="5853" spans="15:16" x14ac:dyDescent="0.25">
      <c r="O5853" s="193">
        <v>6967</v>
      </c>
      <c r="P5853" s="229">
        <v>1</v>
      </c>
    </row>
    <row r="5854" spans="15:16" x14ac:dyDescent="0.25">
      <c r="O5854" s="193">
        <v>6968</v>
      </c>
      <c r="P5854" s="229">
        <v>3</v>
      </c>
    </row>
    <row r="5855" spans="15:16" x14ac:dyDescent="0.25">
      <c r="O5855" s="193">
        <v>6969</v>
      </c>
      <c r="P5855" s="229">
        <v>3</v>
      </c>
    </row>
    <row r="5856" spans="15:16" x14ac:dyDescent="0.25">
      <c r="O5856" s="193">
        <v>6971</v>
      </c>
      <c r="P5856" s="229">
        <v>1</v>
      </c>
    </row>
    <row r="5857" spans="15:16" x14ac:dyDescent="0.25">
      <c r="O5857" s="193">
        <v>6972</v>
      </c>
      <c r="P5857" s="229">
        <v>3</v>
      </c>
    </row>
    <row r="5858" spans="15:16" x14ac:dyDescent="0.25">
      <c r="O5858" s="193">
        <v>6973</v>
      </c>
      <c r="P5858" s="229">
        <v>4</v>
      </c>
    </row>
    <row r="5859" spans="15:16" x14ac:dyDescent="0.25">
      <c r="O5859" s="193">
        <v>6974</v>
      </c>
      <c r="P5859" s="229">
        <v>6</v>
      </c>
    </row>
    <row r="5860" spans="15:16" x14ac:dyDescent="0.25">
      <c r="O5860" s="193">
        <v>6976</v>
      </c>
      <c r="P5860" s="229">
        <v>3</v>
      </c>
    </row>
    <row r="5861" spans="15:16" x14ac:dyDescent="0.25">
      <c r="O5861" s="193">
        <v>6977</v>
      </c>
      <c r="P5861" s="229">
        <v>2</v>
      </c>
    </row>
    <row r="5862" spans="15:16" x14ac:dyDescent="0.25">
      <c r="O5862" s="193">
        <v>6978</v>
      </c>
      <c r="P5862" s="229">
        <v>2</v>
      </c>
    </row>
    <row r="5863" spans="15:16" x14ac:dyDescent="0.25">
      <c r="O5863" s="193">
        <v>6979</v>
      </c>
      <c r="P5863" s="229">
        <v>2</v>
      </c>
    </row>
    <row r="5864" spans="15:16" x14ac:dyDescent="0.25">
      <c r="O5864" s="193">
        <v>6980</v>
      </c>
      <c r="P5864" s="229">
        <v>2</v>
      </c>
    </row>
    <row r="5865" spans="15:16" x14ac:dyDescent="0.25">
      <c r="O5865" s="193">
        <v>6981</v>
      </c>
      <c r="P5865" s="229">
        <v>2</v>
      </c>
    </row>
    <row r="5866" spans="15:16" x14ac:dyDescent="0.25">
      <c r="O5866" s="193">
        <v>6982</v>
      </c>
      <c r="P5866" s="229">
        <v>3</v>
      </c>
    </row>
    <row r="5867" spans="15:16" x14ac:dyDescent="0.25">
      <c r="O5867" s="193">
        <v>6983</v>
      </c>
      <c r="P5867" s="229">
        <v>3</v>
      </c>
    </row>
    <row r="5868" spans="15:16" x14ac:dyDescent="0.25">
      <c r="O5868" s="193">
        <v>6984</v>
      </c>
      <c r="P5868" s="229">
        <v>5</v>
      </c>
    </row>
    <row r="5869" spans="15:16" x14ac:dyDescent="0.25">
      <c r="O5869" s="193">
        <v>6985</v>
      </c>
      <c r="P5869" s="229">
        <v>4</v>
      </c>
    </row>
    <row r="5870" spans="15:16" x14ac:dyDescent="0.25">
      <c r="O5870" s="193">
        <v>6986</v>
      </c>
      <c r="P5870" s="229">
        <v>4</v>
      </c>
    </row>
    <row r="5871" spans="15:16" x14ac:dyDescent="0.25">
      <c r="O5871" s="193">
        <v>6987</v>
      </c>
      <c r="P5871" s="229">
        <v>2</v>
      </c>
    </row>
    <row r="5872" spans="15:16" x14ac:dyDescent="0.25">
      <c r="O5872" s="193">
        <v>6989</v>
      </c>
      <c r="P5872" s="229">
        <v>6</v>
      </c>
    </row>
    <row r="5873" spans="15:16" x14ac:dyDescent="0.25">
      <c r="O5873" s="193">
        <v>6991</v>
      </c>
      <c r="P5873" s="229">
        <v>2</v>
      </c>
    </row>
    <row r="5874" spans="15:16" x14ac:dyDescent="0.25">
      <c r="O5874" s="193">
        <v>6992</v>
      </c>
      <c r="P5874" s="229">
        <v>1</v>
      </c>
    </row>
    <row r="5875" spans="15:16" x14ac:dyDescent="0.25">
      <c r="O5875" s="193">
        <v>6993</v>
      </c>
      <c r="P5875" s="229">
        <v>5</v>
      </c>
    </row>
    <row r="5876" spans="15:16" x14ac:dyDescent="0.25">
      <c r="O5876" s="193">
        <v>6995</v>
      </c>
      <c r="P5876" s="229">
        <v>2</v>
      </c>
    </row>
    <row r="5877" spans="15:16" x14ac:dyDescent="0.25">
      <c r="O5877" s="193">
        <v>6997</v>
      </c>
      <c r="P5877" s="229">
        <v>7</v>
      </c>
    </row>
    <row r="5878" spans="15:16" x14ac:dyDescent="0.25">
      <c r="O5878" s="193">
        <v>6998</v>
      </c>
      <c r="P5878" s="229">
        <v>2</v>
      </c>
    </row>
    <row r="5879" spans="15:16" x14ac:dyDescent="0.25">
      <c r="O5879" s="193">
        <v>6999</v>
      </c>
      <c r="P5879" s="229">
        <v>1</v>
      </c>
    </row>
    <row r="5880" spans="15:16" x14ac:dyDescent="0.25">
      <c r="O5880" s="193">
        <v>7000</v>
      </c>
      <c r="P5880" s="229">
        <v>3</v>
      </c>
    </row>
    <row r="5881" spans="15:16" x14ac:dyDescent="0.25">
      <c r="O5881" s="193">
        <v>7001</v>
      </c>
      <c r="P5881" s="229">
        <v>4</v>
      </c>
    </row>
    <row r="5882" spans="15:16" x14ac:dyDescent="0.25">
      <c r="O5882" s="193">
        <v>7002</v>
      </c>
      <c r="P5882" s="229">
        <v>3</v>
      </c>
    </row>
    <row r="5883" spans="15:16" x14ac:dyDescent="0.25">
      <c r="O5883" s="193">
        <v>7003</v>
      </c>
      <c r="P5883" s="229">
        <v>1</v>
      </c>
    </row>
    <row r="5884" spans="15:16" x14ac:dyDescent="0.25">
      <c r="O5884" s="193">
        <v>7004</v>
      </c>
      <c r="P5884" s="229">
        <v>2</v>
      </c>
    </row>
    <row r="5885" spans="15:16" x14ac:dyDescent="0.25">
      <c r="O5885" s="193">
        <v>7005</v>
      </c>
      <c r="P5885" s="229">
        <v>6</v>
      </c>
    </row>
    <row r="5886" spans="15:16" x14ac:dyDescent="0.25">
      <c r="O5886" s="193">
        <v>7006</v>
      </c>
      <c r="P5886" s="229">
        <v>1</v>
      </c>
    </row>
    <row r="5887" spans="15:16" x14ac:dyDescent="0.25">
      <c r="O5887" s="193">
        <v>7007</v>
      </c>
      <c r="P5887" s="229">
        <v>1</v>
      </c>
    </row>
    <row r="5888" spans="15:16" x14ac:dyDescent="0.25">
      <c r="O5888" s="193">
        <v>7008</v>
      </c>
      <c r="P5888" s="229">
        <v>2</v>
      </c>
    </row>
    <row r="5889" spans="15:16" x14ac:dyDescent="0.25">
      <c r="O5889" s="193">
        <v>7009</v>
      </c>
      <c r="P5889" s="229">
        <v>2</v>
      </c>
    </row>
    <row r="5890" spans="15:16" x14ac:dyDescent="0.25">
      <c r="O5890" s="193">
        <v>7010</v>
      </c>
      <c r="P5890" s="229">
        <v>7</v>
      </c>
    </row>
    <row r="5891" spans="15:16" x14ac:dyDescent="0.25">
      <c r="O5891" s="193">
        <v>7011</v>
      </c>
      <c r="P5891" s="229">
        <v>2</v>
      </c>
    </row>
    <row r="5892" spans="15:16" x14ac:dyDescent="0.25">
      <c r="O5892" s="193">
        <v>7012</v>
      </c>
      <c r="P5892" s="229">
        <v>4</v>
      </c>
    </row>
    <row r="5893" spans="15:16" x14ac:dyDescent="0.25">
      <c r="O5893" s="193">
        <v>7013</v>
      </c>
      <c r="P5893" s="229">
        <v>4</v>
      </c>
    </row>
    <row r="5894" spans="15:16" x14ac:dyDescent="0.25">
      <c r="O5894" s="193">
        <v>7014</v>
      </c>
      <c r="P5894" s="229">
        <v>3</v>
      </c>
    </row>
    <row r="5895" spans="15:16" x14ac:dyDescent="0.25">
      <c r="O5895" s="193">
        <v>7015</v>
      </c>
      <c r="P5895" s="229">
        <v>3</v>
      </c>
    </row>
    <row r="5896" spans="15:16" x14ac:dyDescent="0.25">
      <c r="O5896" s="193">
        <v>7016</v>
      </c>
      <c r="P5896" s="229">
        <v>5</v>
      </c>
    </row>
    <row r="5897" spans="15:16" x14ac:dyDescent="0.25">
      <c r="O5897" s="193">
        <v>7017</v>
      </c>
      <c r="P5897" s="229">
        <v>2</v>
      </c>
    </row>
    <row r="5898" spans="15:16" x14ac:dyDescent="0.25">
      <c r="O5898" s="193">
        <v>7018</v>
      </c>
      <c r="P5898" s="229">
        <v>2</v>
      </c>
    </row>
    <row r="5899" spans="15:16" x14ac:dyDescent="0.25">
      <c r="O5899" s="193">
        <v>7019</v>
      </c>
      <c r="P5899" s="229">
        <v>3</v>
      </c>
    </row>
    <row r="5900" spans="15:16" x14ac:dyDescent="0.25">
      <c r="O5900" s="193">
        <v>7020</v>
      </c>
      <c r="P5900" s="229">
        <v>4</v>
      </c>
    </row>
    <row r="5901" spans="15:16" x14ac:dyDescent="0.25">
      <c r="O5901" s="193">
        <v>7022</v>
      </c>
      <c r="P5901" s="229">
        <v>2</v>
      </c>
    </row>
    <row r="5902" spans="15:16" x14ac:dyDescent="0.25">
      <c r="O5902" s="193">
        <v>7023</v>
      </c>
      <c r="P5902" s="229">
        <v>5</v>
      </c>
    </row>
    <row r="5903" spans="15:16" x14ac:dyDescent="0.25">
      <c r="O5903" s="193">
        <v>7024</v>
      </c>
      <c r="P5903" s="229">
        <v>6</v>
      </c>
    </row>
    <row r="5904" spans="15:16" x14ac:dyDescent="0.25">
      <c r="O5904" s="193">
        <v>7025</v>
      </c>
      <c r="P5904" s="229">
        <v>1</v>
      </c>
    </row>
    <row r="5905" spans="15:16" x14ac:dyDescent="0.25">
      <c r="O5905" s="193">
        <v>7026</v>
      </c>
      <c r="P5905" s="229">
        <v>1</v>
      </c>
    </row>
    <row r="5906" spans="15:16" x14ac:dyDescent="0.25">
      <c r="O5906" s="193">
        <v>7027</v>
      </c>
      <c r="P5906" s="229">
        <v>4</v>
      </c>
    </row>
    <row r="5907" spans="15:16" x14ac:dyDescent="0.25">
      <c r="O5907" s="193">
        <v>7028</v>
      </c>
      <c r="P5907" s="229">
        <v>2</v>
      </c>
    </row>
    <row r="5908" spans="15:16" x14ac:dyDescent="0.25">
      <c r="O5908" s="193">
        <v>7029</v>
      </c>
      <c r="P5908" s="229">
        <v>1</v>
      </c>
    </row>
    <row r="5909" spans="15:16" x14ac:dyDescent="0.25">
      <c r="O5909" s="193">
        <v>7031</v>
      </c>
      <c r="P5909" s="229">
        <v>2</v>
      </c>
    </row>
    <row r="5910" spans="15:16" x14ac:dyDescent="0.25">
      <c r="O5910" s="193">
        <v>7033</v>
      </c>
      <c r="P5910" s="229">
        <v>1</v>
      </c>
    </row>
    <row r="5911" spans="15:16" x14ac:dyDescent="0.25">
      <c r="O5911" s="193">
        <v>7035</v>
      </c>
      <c r="P5911" s="229">
        <v>1</v>
      </c>
    </row>
    <row r="5912" spans="15:16" x14ac:dyDescent="0.25">
      <c r="O5912" s="193">
        <v>7037</v>
      </c>
      <c r="P5912" s="229">
        <v>3</v>
      </c>
    </row>
    <row r="5913" spans="15:16" x14ac:dyDescent="0.25">
      <c r="O5913" s="193">
        <v>7038</v>
      </c>
      <c r="P5913" s="229">
        <v>3</v>
      </c>
    </row>
    <row r="5914" spans="15:16" x14ac:dyDescent="0.25">
      <c r="O5914" s="193">
        <v>7039</v>
      </c>
      <c r="P5914" s="229">
        <v>5</v>
      </c>
    </row>
    <row r="5915" spans="15:16" x14ac:dyDescent="0.25">
      <c r="O5915" s="193">
        <v>7040</v>
      </c>
      <c r="P5915" s="229">
        <v>1</v>
      </c>
    </row>
    <row r="5916" spans="15:16" x14ac:dyDescent="0.25">
      <c r="O5916" s="193">
        <v>7041</v>
      </c>
      <c r="P5916" s="229">
        <v>4</v>
      </c>
    </row>
    <row r="5917" spans="15:16" x14ac:dyDescent="0.25">
      <c r="O5917" s="193">
        <v>7042</v>
      </c>
      <c r="P5917" s="229">
        <v>1</v>
      </c>
    </row>
    <row r="5918" spans="15:16" x14ac:dyDescent="0.25">
      <c r="O5918" s="193">
        <v>7043</v>
      </c>
      <c r="P5918" s="229">
        <v>3</v>
      </c>
    </row>
    <row r="5919" spans="15:16" x14ac:dyDescent="0.25">
      <c r="O5919" s="193">
        <v>7045</v>
      </c>
      <c r="P5919" s="229">
        <v>2</v>
      </c>
    </row>
    <row r="5920" spans="15:16" x14ac:dyDescent="0.25">
      <c r="O5920" s="193">
        <v>7046</v>
      </c>
      <c r="P5920" s="229">
        <v>1</v>
      </c>
    </row>
    <row r="5921" spans="15:16" x14ac:dyDescent="0.25">
      <c r="O5921" s="193">
        <v>7047</v>
      </c>
      <c r="P5921" s="229">
        <v>2</v>
      </c>
    </row>
    <row r="5922" spans="15:16" x14ac:dyDescent="0.25">
      <c r="O5922" s="193">
        <v>7048</v>
      </c>
      <c r="P5922" s="229">
        <v>2</v>
      </c>
    </row>
    <row r="5923" spans="15:16" x14ac:dyDescent="0.25">
      <c r="O5923" s="193">
        <v>7049</v>
      </c>
      <c r="P5923" s="229">
        <v>3</v>
      </c>
    </row>
    <row r="5924" spans="15:16" x14ac:dyDescent="0.25">
      <c r="O5924" s="193">
        <v>7050</v>
      </c>
      <c r="P5924" s="229">
        <v>2</v>
      </c>
    </row>
    <row r="5925" spans="15:16" x14ac:dyDescent="0.25">
      <c r="O5925" s="193">
        <v>7051</v>
      </c>
      <c r="P5925" s="229">
        <v>4</v>
      </c>
    </row>
    <row r="5926" spans="15:16" x14ac:dyDescent="0.25">
      <c r="O5926" s="193">
        <v>7052</v>
      </c>
      <c r="P5926" s="229">
        <v>4</v>
      </c>
    </row>
    <row r="5927" spans="15:16" x14ac:dyDescent="0.25">
      <c r="O5927" s="193">
        <v>7053</v>
      </c>
      <c r="P5927" s="229">
        <v>2</v>
      </c>
    </row>
    <row r="5928" spans="15:16" x14ac:dyDescent="0.25">
      <c r="O5928" s="193">
        <v>7054</v>
      </c>
      <c r="P5928" s="229">
        <v>4</v>
      </c>
    </row>
    <row r="5929" spans="15:16" x14ac:dyDescent="0.25">
      <c r="O5929" s="193">
        <v>7055</v>
      </c>
      <c r="P5929" s="229">
        <v>3</v>
      </c>
    </row>
    <row r="5930" spans="15:16" x14ac:dyDescent="0.25">
      <c r="O5930" s="193">
        <v>7056</v>
      </c>
      <c r="P5930" s="229">
        <v>2</v>
      </c>
    </row>
    <row r="5931" spans="15:16" x14ac:dyDescent="0.25">
      <c r="O5931" s="193">
        <v>7057</v>
      </c>
      <c r="P5931" s="229">
        <v>3</v>
      </c>
    </row>
    <row r="5932" spans="15:16" x14ac:dyDescent="0.25">
      <c r="O5932" s="193">
        <v>7058</v>
      </c>
      <c r="P5932" s="229">
        <v>2</v>
      </c>
    </row>
    <row r="5933" spans="15:16" x14ac:dyDescent="0.25">
      <c r="O5933" s="193">
        <v>7059</v>
      </c>
      <c r="P5933" s="229">
        <v>3</v>
      </c>
    </row>
    <row r="5934" spans="15:16" x14ac:dyDescent="0.25">
      <c r="O5934" s="193">
        <v>7060</v>
      </c>
      <c r="P5934" s="229">
        <v>2</v>
      </c>
    </row>
    <row r="5935" spans="15:16" x14ac:dyDescent="0.25">
      <c r="O5935" s="193">
        <v>7061</v>
      </c>
      <c r="P5935" s="229">
        <v>2</v>
      </c>
    </row>
    <row r="5936" spans="15:16" x14ac:dyDescent="0.25">
      <c r="O5936" s="193">
        <v>7063</v>
      </c>
      <c r="P5936" s="229">
        <v>5</v>
      </c>
    </row>
    <row r="5937" spans="15:16" x14ac:dyDescent="0.25">
      <c r="O5937" s="193">
        <v>7064</v>
      </c>
      <c r="P5937" s="229">
        <v>3</v>
      </c>
    </row>
    <row r="5938" spans="15:16" x14ac:dyDescent="0.25">
      <c r="O5938" s="193">
        <v>7065</v>
      </c>
      <c r="P5938" s="229">
        <v>4</v>
      </c>
    </row>
    <row r="5939" spans="15:16" x14ac:dyDescent="0.25">
      <c r="O5939" s="193">
        <v>7066</v>
      </c>
      <c r="P5939" s="229">
        <v>2</v>
      </c>
    </row>
    <row r="5940" spans="15:16" x14ac:dyDescent="0.25">
      <c r="O5940" s="193">
        <v>7067</v>
      </c>
      <c r="P5940" s="229">
        <v>1</v>
      </c>
    </row>
    <row r="5941" spans="15:16" x14ac:dyDescent="0.25">
      <c r="O5941" s="193">
        <v>7068</v>
      </c>
      <c r="P5941" s="229">
        <v>1</v>
      </c>
    </row>
    <row r="5942" spans="15:16" x14ac:dyDescent="0.25">
      <c r="O5942" s="193">
        <v>7071</v>
      </c>
      <c r="P5942" s="229">
        <v>2</v>
      </c>
    </row>
    <row r="5943" spans="15:16" x14ac:dyDescent="0.25">
      <c r="O5943" s="193">
        <v>7073</v>
      </c>
      <c r="P5943" s="229">
        <v>1</v>
      </c>
    </row>
    <row r="5944" spans="15:16" x14ac:dyDescent="0.25">
      <c r="O5944" s="193">
        <v>7074</v>
      </c>
      <c r="P5944" s="229">
        <v>1</v>
      </c>
    </row>
    <row r="5945" spans="15:16" x14ac:dyDescent="0.25">
      <c r="O5945" s="193">
        <v>7075</v>
      </c>
      <c r="P5945" s="229">
        <v>2</v>
      </c>
    </row>
    <row r="5946" spans="15:16" x14ac:dyDescent="0.25">
      <c r="O5946" s="193">
        <v>7077</v>
      </c>
      <c r="P5946" s="229">
        <v>3</v>
      </c>
    </row>
    <row r="5947" spans="15:16" x14ac:dyDescent="0.25">
      <c r="O5947" s="193">
        <v>7078</v>
      </c>
      <c r="P5947" s="229">
        <v>3</v>
      </c>
    </row>
    <row r="5948" spans="15:16" x14ac:dyDescent="0.25">
      <c r="O5948" s="193">
        <v>7079</v>
      </c>
      <c r="P5948" s="229">
        <v>2</v>
      </c>
    </row>
    <row r="5949" spans="15:16" x14ac:dyDescent="0.25">
      <c r="O5949" s="193">
        <v>7080</v>
      </c>
      <c r="P5949" s="229">
        <v>1</v>
      </c>
    </row>
    <row r="5950" spans="15:16" x14ac:dyDescent="0.25">
      <c r="O5950" s="193">
        <v>7081</v>
      </c>
      <c r="P5950" s="229">
        <v>1</v>
      </c>
    </row>
    <row r="5951" spans="15:16" x14ac:dyDescent="0.25">
      <c r="O5951" s="193">
        <v>7082</v>
      </c>
      <c r="P5951" s="229">
        <v>1</v>
      </c>
    </row>
    <row r="5952" spans="15:16" x14ac:dyDescent="0.25">
      <c r="O5952" s="193">
        <v>7083</v>
      </c>
      <c r="P5952" s="229">
        <v>5</v>
      </c>
    </row>
    <row r="5953" spans="15:16" x14ac:dyDescent="0.25">
      <c r="O5953" s="193">
        <v>7084</v>
      </c>
      <c r="P5953" s="229">
        <v>1</v>
      </c>
    </row>
    <row r="5954" spans="15:16" x14ac:dyDescent="0.25">
      <c r="O5954" s="193">
        <v>7085</v>
      </c>
      <c r="P5954" s="229">
        <v>4</v>
      </c>
    </row>
    <row r="5955" spans="15:16" x14ac:dyDescent="0.25">
      <c r="O5955" s="193">
        <v>7086</v>
      </c>
      <c r="P5955" s="229">
        <v>1</v>
      </c>
    </row>
    <row r="5956" spans="15:16" x14ac:dyDescent="0.25">
      <c r="O5956" s="193">
        <v>7087</v>
      </c>
      <c r="P5956" s="229">
        <v>1</v>
      </c>
    </row>
    <row r="5957" spans="15:16" x14ac:dyDescent="0.25">
      <c r="O5957" s="193">
        <v>7088</v>
      </c>
      <c r="P5957" s="229">
        <v>1</v>
      </c>
    </row>
    <row r="5958" spans="15:16" x14ac:dyDescent="0.25">
      <c r="O5958" s="193">
        <v>7091</v>
      </c>
      <c r="P5958" s="229">
        <v>1</v>
      </c>
    </row>
    <row r="5959" spans="15:16" x14ac:dyDescent="0.25">
      <c r="O5959" s="193">
        <v>7092</v>
      </c>
      <c r="P5959" s="229">
        <v>2</v>
      </c>
    </row>
    <row r="5960" spans="15:16" x14ac:dyDescent="0.25">
      <c r="O5960" s="193">
        <v>7093</v>
      </c>
      <c r="P5960" s="229">
        <v>3</v>
      </c>
    </row>
    <row r="5961" spans="15:16" x14ac:dyDescent="0.25">
      <c r="O5961" s="193">
        <v>7094</v>
      </c>
      <c r="P5961" s="229">
        <v>4</v>
      </c>
    </row>
    <row r="5962" spans="15:16" x14ac:dyDescent="0.25">
      <c r="O5962" s="193">
        <v>7095</v>
      </c>
      <c r="P5962" s="229">
        <v>2</v>
      </c>
    </row>
    <row r="5963" spans="15:16" x14ac:dyDescent="0.25">
      <c r="O5963" s="193">
        <v>7096</v>
      </c>
      <c r="P5963" s="229">
        <v>1</v>
      </c>
    </row>
    <row r="5964" spans="15:16" x14ac:dyDescent="0.25">
      <c r="O5964" s="193">
        <v>7097</v>
      </c>
      <c r="P5964" s="229">
        <v>4</v>
      </c>
    </row>
    <row r="5965" spans="15:16" x14ac:dyDescent="0.25">
      <c r="O5965" s="193">
        <v>7098</v>
      </c>
      <c r="P5965" s="229">
        <v>2</v>
      </c>
    </row>
    <row r="5966" spans="15:16" x14ac:dyDescent="0.25">
      <c r="O5966" s="193">
        <v>7099</v>
      </c>
      <c r="P5966" s="229">
        <v>1</v>
      </c>
    </row>
    <row r="5967" spans="15:16" x14ac:dyDescent="0.25">
      <c r="O5967" s="193">
        <v>7100</v>
      </c>
      <c r="P5967" s="229">
        <v>2</v>
      </c>
    </row>
    <row r="5968" spans="15:16" x14ac:dyDescent="0.25">
      <c r="O5968" s="193">
        <v>7101</v>
      </c>
      <c r="P5968" s="229">
        <v>6</v>
      </c>
    </row>
    <row r="5969" spans="15:16" x14ac:dyDescent="0.25">
      <c r="O5969" s="193">
        <v>7103</v>
      </c>
      <c r="P5969" s="229">
        <v>2</v>
      </c>
    </row>
    <row r="5970" spans="15:16" x14ac:dyDescent="0.25">
      <c r="O5970" s="193">
        <v>7105</v>
      </c>
      <c r="P5970" s="229">
        <v>1</v>
      </c>
    </row>
    <row r="5971" spans="15:16" x14ac:dyDescent="0.25">
      <c r="O5971" s="193">
        <v>7106</v>
      </c>
      <c r="P5971" s="229">
        <v>1</v>
      </c>
    </row>
    <row r="5972" spans="15:16" x14ac:dyDescent="0.25">
      <c r="O5972" s="193">
        <v>7107</v>
      </c>
      <c r="P5972" s="229">
        <v>2</v>
      </c>
    </row>
    <row r="5973" spans="15:16" x14ac:dyDescent="0.25">
      <c r="O5973" s="193">
        <v>7108</v>
      </c>
      <c r="P5973" s="229">
        <v>3</v>
      </c>
    </row>
    <row r="5974" spans="15:16" x14ac:dyDescent="0.25">
      <c r="O5974" s="193">
        <v>7109</v>
      </c>
      <c r="P5974" s="229">
        <v>3</v>
      </c>
    </row>
    <row r="5975" spans="15:16" x14ac:dyDescent="0.25">
      <c r="O5975" s="193">
        <v>7110</v>
      </c>
      <c r="P5975" s="229">
        <v>2</v>
      </c>
    </row>
    <row r="5976" spans="15:16" x14ac:dyDescent="0.25">
      <c r="O5976" s="193">
        <v>7113</v>
      </c>
      <c r="P5976" s="229">
        <v>5</v>
      </c>
    </row>
    <row r="5977" spans="15:16" x14ac:dyDescent="0.25">
      <c r="O5977" s="193">
        <v>7114</v>
      </c>
      <c r="P5977" s="229">
        <v>1</v>
      </c>
    </row>
    <row r="5978" spans="15:16" x14ac:dyDescent="0.25">
      <c r="O5978" s="193">
        <v>7115</v>
      </c>
      <c r="P5978" s="229">
        <v>2</v>
      </c>
    </row>
    <row r="5979" spans="15:16" x14ac:dyDescent="0.25">
      <c r="O5979" s="193">
        <v>7118</v>
      </c>
      <c r="P5979" s="229">
        <v>1</v>
      </c>
    </row>
    <row r="5980" spans="15:16" x14ac:dyDescent="0.25">
      <c r="O5980" s="193">
        <v>7120</v>
      </c>
      <c r="P5980" s="229">
        <v>1</v>
      </c>
    </row>
    <row r="5981" spans="15:16" x14ac:dyDescent="0.25">
      <c r="O5981" s="193">
        <v>7123</v>
      </c>
      <c r="P5981" s="229">
        <v>2</v>
      </c>
    </row>
    <row r="5982" spans="15:16" x14ac:dyDescent="0.25">
      <c r="O5982" s="193">
        <v>7124</v>
      </c>
      <c r="P5982" s="229">
        <v>2</v>
      </c>
    </row>
    <row r="5983" spans="15:16" x14ac:dyDescent="0.25">
      <c r="O5983" s="193">
        <v>7127</v>
      </c>
      <c r="P5983" s="229">
        <v>1</v>
      </c>
    </row>
    <row r="5984" spans="15:16" x14ac:dyDescent="0.25">
      <c r="O5984" s="193">
        <v>7128</v>
      </c>
      <c r="P5984" s="229">
        <v>1</v>
      </c>
    </row>
    <row r="5985" spans="15:16" x14ac:dyDescent="0.25">
      <c r="O5985" s="193">
        <v>7129</v>
      </c>
      <c r="P5985" s="229">
        <v>3</v>
      </c>
    </row>
    <row r="5986" spans="15:16" x14ac:dyDescent="0.25">
      <c r="O5986" s="193">
        <v>7130</v>
      </c>
      <c r="P5986" s="229">
        <v>1</v>
      </c>
    </row>
    <row r="5987" spans="15:16" x14ac:dyDescent="0.25">
      <c r="O5987" s="193">
        <v>7133</v>
      </c>
      <c r="P5987" s="229">
        <v>4</v>
      </c>
    </row>
    <row r="5988" spans="15:16" x14ac:dyDescent="0.25">
      <c r="O5988" s="193">
        <v>7134</v>
      </c>
      <c r="P5988" s="229">
        <v>1</v>
      </c>
    </row>
    <row r="5989" spans="15:16" x14ac:dyDescent="0.25">
      <c r="O5989" s="193">
        <v>7135</v>
      </c>
      <c r="P5989" s="229">
        <v>1</v>
      </c>
    </row>
    <row r="5990" spans="15:16" x14ac:dyDescent="0.25">
      <c r="O5990" s="193">
        <v>7137</v>
      </c>
      <c r="P5990" s="229">
        <v>1</v>
      </c>
    </row>
    <row r="5991" spans="15:16" x14ac:dyDescent="0.25">
      <c r="O5991" s="193">
        <v>7138</v>
      </c>
      <c r="P5991" s="229">
        <v>2</v>
      </c>
    </row>
    <row r="5992" spans="15:16" x14ac:dyDescent="0.25">
      <c r="O5992" s="193">
        <v>7139</v>
      </c>
      <c r="P5992" s="229">
        <v>1</v>
      </c>
    </row>
    <row r="5993" spans="15:16" x14ac:dyDescent="0.25">
      <c r="O5993" s="193">
        <v>7141</v>
      </c>
      <c r="P5993" s="229">
        <v>3</v>
      </c>
    </row>
    <row r="5994" spans="15:16" x14ac:dyDescent="0.25">
      <c r="O5994" s="193">
        <v>7144</v>
      </c>
      <c r="P5994" s="229">
        <v>1</v>
      </c>
    </row>
    <row r="5995" spans="15:16" x14ac:dyDescent="0.25">
      <c r="O5995" s="193">
        <v>7145</v>
      </c>
      <c r="P5995" s="229">
        <v>4</v>
      </c>
    </row>
    <row r="5996" spans="15:16" x14ac:dyDescent="0.25">
      <c r="O5996" s="193">
        <v>7146</v>
      </c>
      <c r="P5996" s="229">
        <v>1</v>
      </c>
    </row>
    <row r="5997" spans="15:16" x14ac:dyDescent="0.25">
      <c r="O5997" s="193">
        <v>7147</v>
      </c>
      <c r="P5997" s="229">
        <v>2</v>
      </c>
    </row>
    <row r="5998" spans="15:16" x14ac:dyDescent="0.25">
      <c r="O5998" s="193">
        <v>7150</v>
      </c>
      <c r="P5998" s="229">
        <v>5</v>
      </c>
    </row>
    <row r="5999" spans="15:16" x14ac:dyDescent="0.25">
      <c r="O5999" s="193">
        <v>7151</v>
      </c>
      <c r="P5999" s="229">
        <v>4</v>
      </c>
    </row>
    <row r="6000" spans="15:16" x14ac:dyDescent="0.25">
      <c r="O6000" s="193">
        <v>7152</v>
      </c>
      <c r="P6000" s="229">
        <v>2</v>
      </c>
    </row>
    <row r="6001" spans="15:16" x14ac:dyDescent="0.25">
      <c r="O6001" s="193">
        <v>7153</v>
      </c>
      <c r="P6001" s="229">
        <v>2</v>
      </c>
    </row>
    <row r="6002" spans="15:16" x14ac:dyDescent="0.25">
      <c r="O6002" s="193">
        <v>7155</v>
      </c>
      <c r="P6002" s="229">
        <v>3</v>
      </c>
    </row>
    <row r="6003" spans="15:16" x14ac:dyDescent="0.25">
      <c r="O6003" s="193">
        <v>7156</v>
      </c>
      <c r="P6003" s="229">
        <v>1</v>
      </c>
    </row>
    <row r="6004" spans="15:16" x14ac:dyDescent="0.25">
      <c r="O6004" s="193">
        <v>7157</v>
      </c>
      <c r="P6004" s="229">
        <v>3</v>
      </c>
    </row>
    <row r="6005" spans="15:16" x14ac:dyDescent="0.25">
      <c r="O6005" s="193">
        <v>7159</v>
      </c>
      <c r="P6005" s="229">
        <v>1</v>
      </c>
    </row>
    <row r="6006" spans="15:16" x14ac:dyDescent="0.25">
      <c r="O6006" s="193">
        <v>7160</v>
      </c>
      <c r="P6006" s="229">
        <v>1</v>
      </c>
    </row>
    <row r="6007" spans="15:16" x14ac:dyDescent="0.25">
      <c r="O6007" s="193">
        <v>7162</v>
      </c>
      <c r="P6007" s="229">
        <v>2</v>
      </c>
    </row>
    <row r="6008" spans="15:16" x14ac:dyDescent="0.25">
      <c r="O6008" s="193">
        <v>7164</v>
      </c>
      <c r="P6008" s="229">
        <v>1</v>
      </c>
    </row>
    <row r="6009" spans="15:16" x14ac:dyDescent="0.25">
      <c r="O6009" s="193">
        <v>7166</v>
      </c>
      <c r="P6009" s="229">
        <v>1</v>
      </c>
    </row>
    <row r="6010" spans="15:16" x14ac:dyDescent="0.25">
      <c r="O6010" s="193">
        <v>7168</v>
      </c>
      <c r="P6010" s="229">
        <v>3</v>
      </c>
    </row>
    <row r="6011" spans="15:16" x14ac:dyDescent="0.25">
      <c r="O6011" s="193">
        <v>7169</v>
      </c>
      <c r="P6011" s="229">
        <v>1</v>
      </c>
    </row>
    <row r="6012" spans="15:16" x14ac:dyDescent="0.25">
      <c r="O6012" s="193">
        <v>7170</v>
      </c>
      <c r="P6012" s="229">
        <v>1</v>
      </c>
    </row>
    <row r="6013" spans="15:16" x14ac:dyDescent="0.25">
      <c r="O6013" s="193">
        <v>7171</v>
      </c>
      <c r="P6013" s="229">
        <v>2</v>
      </c>
    </row>
    <row r="6014" spans="15:16" x14ac:dyDescent="0.25">
      <c r="O6014" s="193">
        <v>7173</v>
      </c>
      <c r="P6014" s="229">
        <v>3</v>
      </c>
    </row>
    <row r="6015" spans="15:16" x14ac:dyDescent="0.25">
      <c r="O6015" s="193">
        <v>7174</v>
      </c>
      <c r="P6015" s="229">
        <v>2</v>
      </c>
    </row>
    <row r="6016" spans="15:16" x14ac:dyDescent="0.25">
      <c r="O6016" s="193">
        <v>7175</v>
      </c>
      <c r="P6016" s="229">
        <v>1</v>
      </c>
    </row>
    <row r="6017" spans="15:16" x14ac:dyDescent="0.25">
      <c r="O6017" s="193">
        <v>7176</v>
      </c>
      <c r="P6017" s="229">
        <v>1</v>
      </c>
    </row>
    <row r="6018" spans="15:16" x14ac:dyDescent="0.25">
      <c r="O6018" s="193">
        <v>7177</v>
      </c>
      <c r="P6018" s="229">
        <v>4</v>
      </c>
    </row>
    <row r="6019" spans="15:16" x14ac:dyDescent="0.25">
      <c r="O6019" s="193">
        <v>7178</v>
      </c>
      <c r="P6019" s="229">
        <v>2</v>
      </c>
    </row>
    <row r="6020" spans="15:16" x14ac:dyDescent="0.25">
      <c r="O6020" s="193">
        <v>7179</v>
      </c>
      <c r="P6020" s="229">
        <v>1</v>
      </c>
    </row>
    <row r="6021" spans="15:16" x14ac:dyDescent="0.25">
      <c r="O6021" s="193">
        <v>7180</v>
      </c>
      <c r="P6021" s="229">
        <v>2</v>
      </c>
    </row>
    <row r="6022" spans="15:16" x14ac:dyDescent="0.25">
      <c r="O6022" s="193">
        <v>7181</v>
      </c>
      <c r="P6022" s="229">
        <v>1</v>
      </c>
    </row>
    <row r="6023" spans="15:16" x14ac:dyDescent="0.25">
      <c r="O6023" s="193">
        <v>7183</v>
      </c>
      <c r="P6023" s="229">
        <v>1</v>
      </c>
    </row>
    <row r="6024" spans="15:16" x14ac:dyDescent="0.25">
      <c r="O6024" s="193">
        <v>7185</v>
      </c>
      <c r="P6024" s="229">
        <v>1</v>
      </c>
    </row>
    <row r="6025" spans="15:16" x14ac:dyDescent="0.25">
      <c r="O6025" s="193">
        <v>7186</v>
      </c>
      <c r="P6025" s="229">
        <v>2</v>
      </c>
    </row>
    <row r="6026" spans="15:16" x14ac:dyDescent="0.25">
      <c r="O6026" s="193">
        <v>7187</v>
      </c>
      <c r="P6026" s="229">
        <v>1</v>
      </c>
    </row>
    <row r="6027" spans="15:16" x14ac:dyDescent="0.25">
      <c r="O6027" s="193">
        <v>7189</v>
      </c>
      <c r="P6027" s="229">
        <v>4</v>
      </c>
    </row>
    <row r="6028" spans="15:16" x14ac:dyDescent="0.25">
      <c r="O6028" s="193">
        <v>7190</v>
      </c>
      <c r="P6028" s="229">
        <v>1</v>
      </c>
    </row>
    <row r="6029" spans="15:16" x14ac:dyDescent="0.25">
      <c r="O6029" s="193">
        <v>7192</v>
      </c>
      <c r="P6029" s="229">
        <v>1</v>
      </c>
    </row>
    <row r="6030" spans="15:16" x14ac:dyDescent="0.25">
      <c r="O6030" s="193">
        <v>7193</v>
      </c>
      <c r="P6030" s="229">
        <v>2</v>
      </c>
    </row>
    <row r="6031" spans="15:16" x14ac:dyDescent="0.25">
      <c r="O6031" s="193">
        <v>7194</v>
      </c>
      <c r="P6031" s="229">
        <v>1</v>
      </c>
    </row>
    <row r="6032" spans="15:16" x14ac:dyDescent="0.25">
      <c r="O6032" s="193">
        <v>7195</v>
      </c>
      <c r="P6032" s="229">
        <v>1</v>
      </c>
    </row>
    <row r="6033" spans="15:16" x14ac:dyDescent="0.25">
      <c r="O6033" s="193">
        <v>7196</v>
      </c>
      <c r="P6033" s="229">
        <v>1</v>
      </c>
    </row>
    <row r="6034" spans="15:16" x14ac:dyDescent="0.25">
      <c r="O6034" s="193">
        <v>7197</v>
      </c>
      <c r="P6034" s="229">
        <v>1</v>
      </c>
    </row>
    <row r="6035" spans="15:16" x14ac:dyDescent="0.25">
      <c r="O6035" s="193">
        <v>7198</v>
      </c>
      <c r="P6035" s="229">
        <v>2</v>
      </c>
    </row>
    <row r="6036" spans="15:16" x14ac:dyDescent="0.25">
      <c r="O6036" s="193">
        <v>7201</v>
      </c>
      <c r="P6036" s="229">
        <v>6</v>
      </c>
    </row>
    <row r="6037" spans="15:16" x14ac:dyDescent="0.25">
      <c r="O6037" s="193">
        <v>7202</v>
      </c>
      <c r="P6037" s="229">
        <v>1</v>
      </c>
    </row>
    <row r="6038" spans="15:16" x14ac:dyDescent="0.25">
      <c r="O6038" s="193">
        <v>7204</v>
      </c>
      <c r="P6038" s="229">
        <v>1</v>
      </c>
    </row>
    <row r="6039" spans="15:16" x14ac:dyDescent="0.25">
      <c r="O6039" s="193">
        <v>7205</v>
      </c>
      <c r="P6039" s="229">
        <v>2</v>
      </c>
    </row>
    <row r="6040" spans="15:16" x14ac:dyDescent="0.25">
      <c r="O6040" s="193">
        <v>7206</v>
      </c>
      <c r="P6040" s="229">
        <v>1</v>
      </c>
    </row>
    <row r="6041" spans="15:16" x14ac:dyDescent="0.25">
      <c r="O6041" s="193">
        <v>7208</v>
      </c>
      <c r="P6041" s="229">
        <v>2</v>
      </c>
    </row>
    <row r="6042" spans="15:16" x14ac:dyDescent="0.25">
      <c r="O6042" s="193">
        <v>7209</v>
      </c>
      <c r="P6042" s="229">
        <v>4</v>
      </c>
    </row>
    <row r="6043" spans="15:16" x14ac:dyDescent="0.25">
      <c r="O6043" s="193">
        <v>7211</v>
      </c>
      <c r="P6043" s="229">
        <v>4</v>
      </c>
    </row>
    <row r="6044" spans="15:16" x14ac:dyDescent="0.25">
      <c r="O6044" s="193">
        <v>7212</v>
      </c>
      <c r="P6044" s="229">
        <v>1</v>
      </c>
    </row>
    <row r="6045" spans="15:16" x14ac:dyDescent="0.25">
      <c r="O6045" s="193">
        <v>7214</v>
      </c>
      <c r="P6045" s="229">
        <v>1</v>
      </c>
    </row>
    <row r="6046" spans="15:16" x14ac:dyDescent="0.25">
      <c r="O6046" s="193">
        <v>7215</v>
      </c>
      <c r="P6046" s="229">
        <v>2</v>
      </c>
    </row>
    <row r="6047" spans="15:16" x14ac:dyDescent="0.25">
      <c r="O6047" s="193">
        <v>7217</v>
      </c>
      <c r="P6047" s="229">
        <v>3</v>
      </c>
    </row>
    <row r="6048" spans="15:16" x14ac:dyDescent="0.25">
      <c r="O6048" s="193">
        <v>7218</v>
      </c>
      <c r="P6048" s="229">
        <v>5</v>
      </c>
    </row>
    <row r="6049" spans="15:16" x14ac:dyDescent="0.25">
      <c r="O6049" s="193">
        <v>7219</v>
      </c>
      <c r="P6049" s="229">
        <v>2</v>
      </c>
    </row>
    <row r="6050" spans="15:16" x14ac:dyDescent="0.25">
      <c r="O6050" s="193">
        <v>7220</v>
      </c>
      <c r="P6050" s="229">
        <v>2</v>
      </c>
    </row>
    <row r="6051" spans="15:16" x14ac:dyDescent="0.25">
      <c r="O6051" s="193">
        <v>7222</v>
      </c>
      <c r="P6051" s="229">
        <v>1</v>
      </c>
    </row>
    <row r="6052" spans="15:16" x14ac:dyDescent="0.25">
      <c r="O6052" s="193">
        <v>7224</v>
      </c>
      <c r="P6052" s="229">
        <v>3</v>
      </c>
    </row>
    <row r="6053" spans="15:16" x14ac:dyDescent="0.25">
      <c r="O6053" s="193">
        <v>7225</v>
      </c>
      <c r="P6053" s="229">
        <v>1</v>
      </c>
    </row>
    <row r="6054" spans="15:16" x14ac:dyDescent="0.25">
      <c r="O6054" s="193">
        <v>7227</v>
      </c>
      <c r="P6054" s="229">
        <v>2</v>
      </c>
    </row>
    <row r="6055" spans="15:16" x14ac:dyDescent="0.25">
      <c r="O6055" s="193">
        <v>7228</v>
      </c>
      <c r="P6055" s="229">
        <v>3</v>
      </c>
    </row>
    <row r="6056" spans="15:16" x14ac:dyDescent="0.25">
      <c r="O6056" s="193">
        <v>7229</v>
      </c>
      <c r="P6056" s="229">
        <v>3</v>
      </c>
    </row>
    <row r="6057" spans="15:16" x14ac:dyDescent="0.25">
      <c r="O6057" s="193">
        <v>7230</v>
      </c>
      <c r="P6057" s="229">
        <v>1</v>
      </c>
    </row>
    <row r="6058" spans="15:16" x14ac:dyDescent="0.25">
      <c r="O6058" s="193">
        <v>7231</v>
      </c>
      <c r="P6058" s="229">
        <v>4</v>
      </c>
    </row>
    <row r="6059" spans="15:16" x14ac:dyDescent="0.25">
      <c r="O6059" s="193">
        <v>7232</v>
      </c>
      <c r="P6059" s="229">
        <v>2</v>
      </c>
    </row>
    <row r="6060" spans="15:16" x14ac:dyDescent="0.25">
      <c r="O6060" s="193">
        <v>7233</v>
      </c>
      <c r="P6060" s="229">
        <v>4</v>
      </c>
    </row>
    <row r="6061" spans="15:16" x14ac:dyDescent="0.25">
      <c r="O6061" s="193">
        <v>7234</v>
      </c>
      <c r="P6061" s="229">
        <v>3</v>
      </c>
    </row>
    <row r="6062" spans="15:16" x14ac:dyDescent="0.25">
      <c r="O6062" s="193">
        <v>7235</v>
      </c>
      <c r="P6062" s="229">
        <v>4</v>
      </c>
    </row>
    <row r="6063" spans="15:16" x14ac:dyDescent="0.25">
      <c r="O6063" s="193">
        <v>7236</v>
      </c>
      <c r="P6063" s="229">
        <v>2</v>
      </c>
    </row>
    <row r="6064" spans="15:16" x14ac:dyDescent="0.25">
      <c r="O6064" s="193">
        <v>7237</v>
      </c>
      <c r="P6064" s="229">
        <v>4</v>
      </c>
    </row>
    <row r="6065" spans="15:16" x14ac:dyDescent="0.25">
      <c r="O6065" s="193">
        <v>7238</v>
      </c>
      <c r="P6065" s="229">
        <v>1</v>
      </c>
    </row>
    <row r="6066" spans="15:16" x14ac:dyDescent="0.25">
      <c r="O6066" s="193">
        <v>7240</v>
      </c>
      <c r="P6066" s="229">
        <v>1</v>
      </c>
    </row>
    <row r="6067" spans="15:16" x14ac:dyDescent="0.25">
      <c r="O6067" s="193">
        <v>7241</v>
      </c>
      <c r="P6067" s="229">
        <v>1</v>
      </c>
    </row>
    <row r="6068" spans="15:16" x14ac:dyDescent="0.25">
      <c r="O6068" s="193">
        <v>7242</v>
      </c>
      <c r="P6068" s="229">
        <v>1</v>
      </c>
    </row>
    <row r="6069" spans="15:16" x14ac:dyDescent="0.25">
      <c r="O6069" s="193">
        <v>7243</v>
      </c>
      <c r="P6069" s="229">
        <v>2</v>
      </c>
    </row>
    <row r="6070" spans="15:16" x14ac:dyDescent="0.25">
      <c r="O6070" s="193">
        <v>7245</v>
      </c>
      <c r="P6070" s="229">
        <v>2</v>
      </c>
    </row>
    <row r="6071" spans="15:16" x14ac:dyDescent="0.25">
      <c r="O6071" s="193">
        <v>7247</v>
      </c>
      <c r="P6071" s="229">
        <v>4</v>
      </c>
    </row>
    <row r="6072" spans="15:16" x14ac:dyDescent="0.25">
      <c r="O6072" s="193">
        <v>7249</v>
      </c>
      <c r="P6072" s="229">
        <v>2</v>
      </c>
    </row>
    <row r="6073" spans="15:16" x14ac:dyDescent="0.25">
      <c r="O6073" s="193">
        <v>7250</v>
      </c>
      <c r="P6073" s="229">
        <v>1</v>
      </c>
    </row>
    <row r="6074" spans="15:16" x14ac:dyDescent="0.25">
      <c r="O6074" s="193">
        <v>7252</v>
      </c>
      <c r="P6074" s="229">
        <v>3</v>
      </c>
    </row>
    <row r="6075" spans="15:16" x14ac:dyDescent="0.25">
      <c r="O6075" s="193">
        <v>7254</v>
      </c>
      <c r="P6075" s="229">
        <v>1</v>
      </c>
    </row>
    <row r="6076" spans="15:16" x14ac:dyDescent="0.25">
      <c r="O6076" s="193">
        <v>7255</v>
      </c>
      <c r="P6076" s="229">
        <v>1</v>
      </c>
    </row>
    <row r="6077" spans="15:16" x14ac:dyDescent="0.25">
      <c r="O6077" s="193">
        <v>7257</v>
      </c>
      <c r="P6077" s="229">
        <v>2</v>
      </c>
    </row>
    <row r="6078" spans="15:16" x14ac:dyDescent="0.25">
      <c r="O6078" s="193">
        <v>7258</v>
      </c>
      <c r="P6078" s="229">
        <v>1</v>
      </c>
    </row>
    <row r="6079" spans="15:16" x14ac:dyDescent="0.25">
      <c r="O6079" s="193">
        <v>7259</v>
      </c>
      <c r="P6079" s="229">
        <v>2</v>
      </c>
    </row>
    <row r="6080" spans="15:16" x14ac:dyDescent="0.25">
      <c r="O6080" s="193">
        <v>7261</v>
      </c>
      <c r="P6080" s="229">
        <v>1</v>
      </c>
    </row>
    <row r="6081" spans="15:16" x14ac:dyDescent="0.25">
      <c r="O6081" s="193">
        <v>7263</v>
      </c>
      <c r="P6081" s="229">
        <v>1</v>
      </c>
    </row>
    <row r="6082" spans="15:16" x14ac:dyDescent="0.25">
      <c r="O6082" s="193">
        <v>7264</v>
      </c>
      <c r="P6082" s="229">
        <v>3</v>
      </c>
    </row>
    <row r="6083" spans="15:16" x14ac:dyDescent="0.25">
      <c r="O6083" s="193">
        <v>7265</v>
      </c>
      <c r="P6083" s="229">
        <v>1</v>
      </c>
    </row>
    <row r="6084" spans="15:16" x14ac:dyDescent="0.25">
      <c r="O6084" s="193">
        <v>7266</v>
      </c>
      <c r="P6084" s="229">
        <v>1</v>
      </c>
    </row>
    <row r="6085" spans="15:16" x14ac:dyDescent="0.25">
      <c r="O6085" s="193">
        <v>7268</v>
      </c>
      <c r="P6085" s="229">
        <v>1</v>
      </c>
    </row>
    <row r="6086" spans="15:16" x14ac:dyDescent="0.25">
      <c r="O6086" s="193">
        <v>7269</v>
      </c>
      <c r="P6086" s="229">
        <v>3</v>
      </c>
    </row>
    <row r="6087" spans="15:16" x14ac:dyDescent="0.25">
      <c r="O6087" s="193">
        <v>7270</v>
      </c>
      <c r="P6087" s="229">
        <v>1</v>
      </c>
    </row>
    <row r="6088" spans="15:16" x14ac:dyDescent="0.25">
      <c r="O6088" s="193">
        <v>7271</v>
      </c>
      <c r="P6088" s="229">
        <v>1</v>
      </c>
    </row>
    <row r="6089" spans="15:16" x14ac:dyDescent="0.25">
      <c r="O6089" s="193">
        <v>7274</v>
      </c>
      <c r="P6089" s="229">
        <v>3</v>
      </c>
    </row>
    <row r="6090" spans="15:16" x14ac:dyDescent="0.25">
      <c r="O6090" s="193">
        <v>7275</v>
      </c>
      <c r="P6090" s="229">
        <v>3</v>
      </c>
    </row>
    <row r="6091" spans="15:16" x14ac:dyDescent="0.25">
      <c r="O6091" s="193">
        <v>7276</v>
      </c>
      <c r="P6091" s="229">
        <v>3</v>
      </c>
    </row>
    <row r="6092" spans="15:16" x14ac:dyDescent="0.25">
      <c r="O6092" s="193">
        <v>7278</v>
      </c>
      <c r="P6092" s="229">
        <v>1</v>
      </c>
    </row>
    <row r="6093" spans="15:16" x14ac:dyDescent="0.25">
      <c r="O6093" s="193">
        <v>7279</v>
      </c>
      <c r="P6093" s="229">
        <v>1</v>
      </c>
    </row>
    <row r="6094" spans="15:16" x14ac:dyDescent="0.25">
      <c r="O6094" s="193">
        <v>7281</v>
      </c>
      <c r="P6094" s="229">
        <v>2</v>
      </c>
    </row>
    <row r="6095" spans="15:16" x14ac:dyDescent="0.25">
      <c r="O6095" s="193">
        <v>7282</v>
      </c>
      <c r="P6095" s="229">
        <v>2</v>
      </c>
    </row>
    <row r="6096" spans="15:16" x14ac:dyDescent="0.25">
      <c r="O6096" s="193">
        <v>7284</v>
      </c>
      <c r="P6096" s="229">
        <v>2</v>
      </c>
    </row>
    <row r="6097" spans="15:16" x14ac:dyDescent="0.25">
      <c r="O6097" s="193">
        <v>7285</v>
      </c>
      <c r="P6097" s="229">
        <v>2</v>
      </c>
    </row>
    <row r="6098" spans="15:16" x14ac:dyDescent="0.25">
      <c r="O6098" s="193">
        <v>7286</v>
      </c>
      <c r="P6098" s="229">
        <v>1</v>
      </c>
    </row>
    <row r="6099" spans="15:16" x14ac:dyDescent="0.25">
      <c r="O6099" s="193">
        <v>7287</v>
      </c>
      <c r="P6099" s="229">
        <v>2</v>
      </c>
    </row>
    <row r="6100" spans="15:16" x14ac:dyDescent="0.25">
      <c r="O6100" s="193">
        <v>7289</v>
      </c>
      <c r="P6100" s="229">
        <v>2</v>
      </c>
    </row>
    <row r="6101" spans="15:16" x14ac:dyDescent="0.25">
      <c r="O6101" s="193">
        <v>7290</v>
      </c>
      <c r="P6101" s="229">
        <v>1</v>
      </c>
    </row>
    <row r="6102" spans="15:16" x14ac:dyDescent="0.25">
      <c r="O6102" s="193">
        <v>7291</v>
      </c>
      <c r="P6102" s="229">
        <v>1</v>
      </c>
    </row>
    <row r="6103" spans="15:16" x14ac:dyDescent="0.25">
      <c r="O6103" s="193">
        <v>7293</v>
      </c>
      <c r="P6103" s="229">
        <v>2</v>
      </c>
    </row>
    <row r="6104" spans="15:16" x14ac:dyDescent="0.25">
      <c r="O6104" s="193">
        <v>7294</v>
      </c>
      <c r="P6104" s="229">
        <v>1</v>
      </c>
    </row>
    <row r="6105" spans="15:16" x14ac:dyDescent="0.25">
      <c r="O6105" s="193">
        <v>7295</v>
      </c>
      <c r="P6105" s="229">
        <v>1</v>
      </c>
    </row>
    <row r="6106" spans="15:16" x14ac:dyDescent="0.25">
      <c r="O6106" s="193">
        <v>7297</v>
      </c>
      <c r="P6106" s="229">
        <v>1</v>
      </c>
    </row>
    <row r="6107" spans="15:16" x14ac:dyDescent="0.25">
      <c r="O6107" s="193">
        <v>7301</v>
      </c>
      <c r="P6107" s="229">
        <v>1</v>
      </c>
    </row>
    <row r="6108" spans="15:16" x14ac:dyDescent="0.25">
      <c r="O6108" s="193">
        <v>7302</v>
      </c>
      <c r="P6108" s="229">
        <v>1</v>
      </c>
    </row>
    <row r="6109" spans="15:16" x14ac:dyDescent="0.25">
      <c r="O6109" s="193">
        <v>7303</v>
      </c>
      <c r="P6109" s="229">
        <v>2</v>
      </c>
    </row>
    <row r="6110" spans="15:16" x14ac:dyDescent="0.25">
      <c r="O6110" s="193">
        <v>7305</v>
      </c>
      <c r="P6110" s="229">
        <v>2</v>
      </c>
    </row>
    <row r="6111" spans="15:16" x14ac:dyDescent="0.25">
      <c r="O6111" s="193">
        <v>7307</v>
      </c>
      <c r="P6111" s="229">
        <v>1</v>
      </c>
    </row>
    <row r="6112" spans="15:16" x14ac:dyDescent="0.25">
      <c r="O6112" s="193">
        <v>7309</v>
      </c>
      <c r="P6112" s="229">
        <v>1</v>
      </c>
    </row>
    <row r="6113" spans="15:16" x14ac:dyDescent="0.25">
      <c r="O6113" s="193">
        <v>7311</v>
      </c>
      <c r="P6113" s="229">
        <v>1</v>
      </c>
    </row>
    <row r="6114" spans="15:16" x14ac:dyDescent="0.25">
      <c r="O6114" s="193">
        <v>7312</v>
      </c>
      <c r="P6114" s="229">
        <v>1</v>
      </c>
    </row>
    <row r="6115" spans="15:16" x14ac:dyDescent="0.25">
      <c r="O6115" s="193">
        <v>7313</v>
      </c>
      <c r="P6115" s="229">
        <v>1</v>
      </c>
    </row>
    <row r="6116" spans="15:16" x14ac:dyDescent="0.25">
      <c r="O6116" s="193">
        <v>7314</v>
      </c>
      <c r="P6116" s="229">
        <v>1</v>
      </c>
    </row>
    <row r="6117" spans="15:16" x14ac:dyDescent="0.25">
      <c r="O6117" s="193">
        <v>7315</v>
      </c>
      <c r="P6117" s="229">
        <v>2</v>
      </c>
    </row>
    <row r="6118" spans="15:16" x14ac:dyDescent="0.25">
      <c r="O6118" s="193">
        <v>7316</v>
      </c>
      <c r="P6118" s="229">
        <v>1</v>
      </c>
    </row>
    <row r="6119" spans="15:16" x14ac:dyDescent="0.25">
      <c r="O6119" s="193">
        <v>7317</v>
      </c>
      <c r="P6119" s="229">
        <v>1</v>
      </c>
    </row>
    <row r="6120" spans="15:16" x14ac:dyDescent="0.25">
      <c r="O6120" s="193">
        <v>7319</v>
      </c>
      <c r="P6120" s="229">
        <v>1</v>
      </c>
    </row>
    <row r="6121" spans="15:16" x14ac:dyDescent="0.25">
      <c r="O6121" s="193">
        <v>7320</v>
      </c>
      <c r="P6121" s="229">
        <v>1</v>
      </c>
    </row>
    <row r="6122" spans="15:16" x14ac:dyDescent="0.25">
      <c r="O6122" s="193">
        <v>7322</v>
      </c>
      <c r="P6122" s="229">
        <v>1</v>
      </c>
    </row>
    <row r="6123" spans="15:16" x14ac:dyDescent="0.25">
      <c r="O6123" s="193">
        <v>7323</v>
      </c>
      <c r="P6123" s="229">
        <v>1</v>
      </c>
    </row>
    <row r="6124" spans="15:16" x14ac:dyDescent="0.25">
      <c r="O6124" s="193">
        <v>7325</v>
      </c>
      <c r="P6124" s="229">
        <v>1</v>
      </c>
    </row>
    <row r="6125" spans="15:16" x14ac:dyDescent="0.25">
      <c r="O6125" s="193">
        <v>7326</v>
      </c>
      <c r="P6125" s="229">
        <v>1</v>
      </c>
    </row>
    <row r="6126" spans="15:16" x14ac:dyDescent="0.25">
      <c r="O6126" s="193">
        <v>7327</v>
      </c>
      <c r="P6126" s="229">
        <v>1</v>
      </c>
    </row>
    <row r="6127" spans="15:16" x14ac:dyDescent="0.25">
      <c r="O6127" s="193">
        <v>7328</v>
      </c>
      <c r="P6127" s="229">
        <v>2</v>
      </c>
    </row>
    <row r="6128" spans="15:16" x14ac:dyDescent="0.25">
      <c r="O6128" s="193">
        <v>7329</v>
      </c>
      <c r="P6128" s="229">
        <v>2</v>
      </c>
    </row>
    <row r="6129" spans="15:16" x14ac:dyDescent="0.25">
      <c r="O6129" s="193">
        <v>7330</v>
      </c>
      <c r="P6129" s="229">
        <v>1</v>
      </c>
    </row>
    <row r="6130" spans="15:16" x14ac:dyDescent="0.25">
      <c r="O6130" s="193">
        <v>7331</v>
      </c>
      <c r="P6130" s="229">
        <v>1</v>
      </c>
    </row>
    <row r="6131" spans="15:16" x14ac:dyDescent="0.25">
      <c r="O6131" s="193">
        <v>7335</v>
      </c>
      <c r="P6131" s="229">
        <v>1</v>
      </c>
    </row>
    <row r="6132" spans="15:16" x14ac:dyDescent="0.25">
      <c r="O6132" s="193">
        <v>7336</v>
      </c>
      <c r="P6132" s="229">
        <v>1</v>
      </c>
    </row>
    <row r="6133" spans="15:16" x14ac:dyDescent="0.25">
      <c r="O6133" s="193">
        <v>7337</v>
      </c>
      <c r="P6133" s="229">
        <v>2</v>
      </c>
    </row>
    <row r="6134" spans="15:16" x14ac:dyDescent="0.25">
      <c r="O6134" s="193">
        <v>7338</v>
      </c>
      <c r="P6134" s="229">
        <v>1</v>
      </c>
    </row>
    <row r="6135" spans="15:16" x14ac:dyDescent="0.25">
      <c r="O6135" s="193">
        <v>7339</v>
      </c>
      <c r="P6135" s="229">
        <v>1</v>
      </c>
    </row>
    <row r="6136" spans="15:16" x14ac:dyDescent="0.25">
      <c r="O6136" s="193">
        <v>7341</v>
      </c>
      <c r="P6136" s="229">
        <v>3</v>
      </c>
    </row>
    <row r="6137" spans="15:16" x14ac:dyDescent="0.25">
      <c r="O6137" s="193">
        <v>7342</v>
      </c>
      <c r="P6137" s="229">
        <v>2</v>
      </c>
    </row>
    <row r="6138" spans="15:16" x14ac:dyDescent="0.25">
      <c r="O6138" s="193">
        <v>7344</v>
      </c>
      <c r="P6138" s="229">
        <v>1</v>
      </c>
    </row>
    <row r="6139" spans="15:16" x14ac:dyDescent="0.25">
      <c r="O6139" s="193">
        <v>7345</v>
      </c>
      <c r="P6139" s="229">
        <v>5</v>
      </c>
    </row>
    <row r="6140" spans="15:16" x14ac:dyDescent="0.25">
      <c r="O6140" s="193">
        <v>7346</v>
      </c>
      <c r="P6140" s="229">
        <v>1</v>
      </c>
    </row>
    <row r="6141" spans="15:16" x14ac:dyDescent="0.25">
      <c r="O6141" s="193">
        <v>7347</v>
      </c>
      <c r="P6141" s="229">
        <v>3</v>
      </c>
    </row>
    <row r="6142" spans="15:16" x14ac:dyDescent="0.25">
      <c r="O6142" s="193">
        <v>7349</v>
      </c>
      <c r="P6142" s="229">
        <v>1</v>
      </c>
    </row>
    <row r="6143" spans="15:16" x14ac:dyDescent="0.25">
      <c r="O6143" s="193">
        <v>7350</v>
      </c>
      <c r="P6143" s="229">
        <v>3</v>
      </c>
    </row>
    <row r="6144" spans="15:16" x14ac:dyDescent="0.25">
      <c r="O6144" s="193">
        <v>7351</v>
      </c>
      <c r="P6144" s="229">
        <v>1</v>
      </c>
    </row>
    <row r="6145" spans="15:16" x14ac:dyDescent="0.25">
      <c r="O6145" s="193">
        <v>7353</v>
      </c>
      <c r="P6145" s="229">
        <v>1</v>
      </c>
    </row>
    <row r="6146" spans="15:16" x14ac:dyDescent="0.25">
      <c r="O6146" s="193">
        <v>7354</v>
      </c>
      <c r="P6146" s="229">
        <v>1</v>
      </c>
    </row>
    <row r="6147" spans="15:16" x14ac:dyDescent="0.25">
      <c r="O6147" s="193">
        <v>7355</v>
      </c>
      <c r="P6147" s="229">
        <v>1</v>
      </c>
    </row>
    <row r="6148" spans="15:16" x14ac:dyDescent="0.25">
      <c r="O6148" s="193">
        <v>7356</v>
      </c>
      <c r="P6148" s="229">
        <v>3</v>
      </c>
    </row>
    <row r="6149" spans="15:16" x14ac:dyDescent="0.25">
      <c r="O6149" s="193">
        <v>7357</v>
      </c>
      <c r="P6149" s="229">
        <v>1</v>
      </c>
    </row>
    <row r="6150" spans="15:16" x14ac:dyDescent="0.25">
      <c r="O6150" s="193">
        <v>7358</v>
      </c>
      <c r="P6150" s="229">
        <v>1</v>
      </c>
    </row>
    <row r="6151" spans="15:16" x14ac:dyDescent="0.25">
      <c r="O6151" s="193">
        <v>7359</v>
      </c>
      <c r="P6151" s="229">
        <v>1</v>
      </c>
    </row>
    <row r="6152" spans="15:16" x14ac:dyDescent="0.25">
      <c r="O6152" s="193">
        <v>7360</v>
      </c>
      <c r="P6152" s="229">
        <v>1</v>
      </c>
    </row>
    <row r="6153" spans="15:16" x14ac:dyDescent="0.25">
      <c r="O6153" s="193">
        <v>7361</v>
      </c>
      <c r="P6153" s="229">
        <v>1</v>
      </c>
    </row>
    <row r="6154" spans="15:16" x14ac:dyDescent="0.25">
      <c r="O6154" s="193">
        <v>7362</v>
      </c>
      <c r="P6154" s="229">
        <v>1</v>
      </c>
    </row>
    <row r="6155" spans="15:16" x14ac:dyDescent="0.25">
      <c r="O6155" s="193">
        <v>7363</v>
      </c>
      <c r="P6155" s="229">
        <v>1</v>
      </c>
    </row>
    <row r="6156" spans="15:16" x14ac:dyDescent="0.25">
      <c r="O6156" s="193">
        <v>7364</v>
      </c>
      <c r="P6156" s="229">
        <v>2</v>
      </c>
    </row>
    <row r="6157" spans="15:16" x14ac:dyDescent="0.25">
      <c r="O6157" s="193">
        <v>7367</v>
      </c>
      <c r="P6157" s="229">
        <v>2</v>
      </c>
    </row>
    <row r="6158" spans="15:16" x14ac:dyDescent="0.25">
      <c r="O6158" s="193">
        <v>7369</v>
      </c>
      <c r="P6158" s="229">
        <v>1</v>
      </c>
    </row>
    <row r="6159" spans="15:16" x14ac:dyDescent="0.25">
      <c r="O6159" s="193">
        <v>7370</v>
      </c>
      <c r="P6159" s="229">
        <v>1</v>
      </c>
    </row>
    <row r="6160" spans="15:16" x14ac:dyDescent="0.25">
      <c r="O6160" s="193">
        <v>7371</v>
      </c>
      <c r="P6160" s="229">
        <v>3</v>
      </c>
    </row>
    <row r="6161" spans="15:16" x14ac:dyDescent="0.25">
      <c r="O6161" s="193">
        <v>7372</v>
      </c>
      <c r="P6161" s="229">
        <v>3</v>
      </c>
    </row>
    <row r="6162" spans="15:16" x14ac:dyDescent="0.25">
      <c r="O6162" s="193">
        <v>7375</v>
      </c>
      <c r="P6162" s="229">
        <v>1</v>
      </c>
    </row>
    <row r="6163" spans="15:16" x14ac:dyDescent="0.25">
      <c r="O6163" s="193">
        <v>7377</v>
      </c>
      <c r="P6163" s="229">
        <v>1</v>
      </c>
    </row>
    <row r="6164" spans="15:16" x14ac:dyDescent="0.25">
      <c r="O6164" s="193">
        <v>7378</v>
      </c>
      <c r="P6164" s="229">
        <v>1</v>
      </c>
    </row>
    <row r="6165" spans="15:16" x14ac:dyDescent="0.25">
      <c r="O6165" s="193">
        <v>7379</v>
      </c>
      <c r="P6165" s="229">
        <v>1</v>
      </c>
    </row>
    <row r="6166" spans="15:16" x14ac:dyDescent="0.25">
      <c r="O6166" s="193">
        <v>7382</v>
      </c>
      <c r="P6166" s="229">
        <v>1</v>
      </c>
    </row>
    <row r="6167" spans="15:16" x14ac:dyDescent="0.25">
      <c r="O6167" s="193">
        <v>7383</v>
      </c>
      <c r="P6167" s="229">
        <v>2</v>
      </c>
    </row>
    <row r="6168" spans="15:16" x14ac:dyDescent="0.25">
      <c r="O6168" s="193">
        <v>7384</v>
      </c>
      <c r="P6168" s="229">
        <v>3</v>
      </c>
    </row>
    <row r="6169" spans="15:16" x14ac:dyDescent="0.25">
      <c r="O6169" s="193">
        <v>7385</v>
      </c>
      <c r="P6169" s="229">
        <v>1</v>
      </c>
    </row>
    <row r="6170" spans="15:16" x14ac:dyDescent="0.25">
      <c r="O6170" s="193">
        <v>7391</v>
      </c>
      <c r="P6170" s="229">
        <v>1</v>
      </c>
    </row>
    <row r="6171" spans="15:16" x14ac:dyDescent="0.25">
      <c r="O6171" s="193">
        <v>7393</v>
      </c>
      <c r="P6171" s="229">
        <v>1</v>
      </c>
    </row>
    <row r="6172" spans="15:16" x14ac:dyDescent="0.25">
      <c r="O6172" s="193">
        <v>7397</v>
      </c>
      <c r="P6172" s="229">
        <v>2</v>
      </c>
    </row>
    <row r="6173" spans="15:16" x14ac:dyDescent="0.25">
      <c r="O6173" s="193">
        <v>7399</v>
      </c>
      <c r="P6173" s="229">
        <v>2</v>
      </c>
    </row>
    <row r="6174" spans="15:16" x14ac:dyDescent="0.25">
      <c r="O6174" s="193">
        <v>7400</v>
      </c>
      <c r="P6174" s="229">
        <v>1</v>
      </c>
    </row>
    <row r="6175" spans="15:16" x14ac:dyDescent="0.25">
      <c r="O6175" s="193">
        <v>7403</v>
      </c>
      <c r="P6175" s="229">
        <v>1</v>
      </c>
    </row>
    <row r="6176" spans="15:16" x14ac:dyDescent="0.25">
      <c r="O6176" s="193">
        <v>7406</v>
      </c>
      <c r="P6176" s="229">
        <v>1</v>
      </c>
    </row>
    <row r="6177" spans="15:16" x14ac:dyDescent="0.25">
      <c r="O6177" s="193">
        <v>7408</v>
      </c>
      <c r="P6177" s="229">
        <v>3</v>
      </c>
    </row>
    <row r="6178" spans="15:16" x14ac:dyDescent="0.25">
      <c r="O6178" s="193">
        <v>7409</v>
      </c>
      <c r="P6178" s="229">
        <v>1</v>
      </c>
    </row>
    <row r="6179" spans="15:16" x14ac:dyDescent="0.25">
      <c r="O6179" s="193">
        <v>7410</v>
      </c>
      <c r="P6179" s="229">
        <v>1</v>
      </c>
    </row>
    <row r="6180" spans="15:16" x14ac:dyDescent="0.25">
      <c r="O6180" s="193">
        <v>7411</v>
      </c>
      <c r="P6180" s="229">
        <v>1</v>
      </c>
    </row>
    <row r="6181" spans="15:16" x14ac:dyDescent="0.25">
      <c r="O6181" s="193">
        <v>7412</v>
      </c>
      <c r="P6181" s="229">
        <v>1</v>
      </c>
    </row>
    <row r="6182" spans="15:16" x14ac:dyDescent="0.25">
      <c r="O6182" s="193">
        <v>7413</v>
      </c>
      <c r="P6182" s="229">
        <v>2</v>
      </c>
    </row>
    <row r="6183" spans="15:16" x14ac:dyDescent="0.25">
      <c r="O6183" s="193">
        <v>7414</v>
      </c>
      <c r="P6183" s="229">
        <v>1</v>
      </c>
    </row>
    <row r="6184" spans="15:16" x14ac:dyDescent="0.25">
      <c r="O6184" s="193">
        <v>7416</v>
      </c>
      <c r="P6184" s="229">
        <v>1</v>
      </c>
    </row>
    <row r="6185" spans="15:16" x14ac:dyDescent="0.25">
      <c r="O6185" s="193">
        <v>7418</v>
      </c>
      <c r="P6185" s="229">
        <v>1</v>
      </c>
    </row>
    <row r="6186" spans="15:16" x14ac:dyDescent="0.25">
      <c r="O6186" s="193">
        <v>7420</v>
      </c>
      <c r="P6186" s="229">
        <v>1</v>
      </c>
    </row>
    <row r="6187" spans="15:16" x14ac:dyDescent="0.25">
      <c r="O6187" s="193">
        <v>7421</v>
      </c>
      <c r="P6187" s="229">
        <v>2</v>
      </c>
    </row>
    <row r="6188" spans="15:16" x14ac:dyDescent="0.25">
      <c r="O6188" s="193">
        <v>7422</v>
      </c>
      <c r="P6188" s="229">
        <v>1</v>
      </c>
    </row>
    <row r="6189" spans="15:16" x14ac:dyDescent="0.25">
      <c r="O6189" s="193">
        <v>7423</v>
      </c>
      <c r="P6189" s="229">
        <v>2</v>
      </c>
    </row>
    <row r="6190" spans="15:16" x14ac:dyDescent="0.25">
      <c r="O6190" s="193">
        <v>7426</v>
      </c>
      <c r="P6190" s="229">
        <v>2</v>
      </c>
    </row>
    <row r="6191" spans="15:16" x14ac:dyDescent="0.25">
      <c r="O6191" s="193">
        <v>7427</v>
      </c>
      <c r="P6191" s="229">
        <v>3</v>
      </c>
    </row>
    <row r="6192" spans="15:16" x14ac:dyDescent="0.25">
      <c r="O6192" s="193">
        <v>7429</v>
      </c>
      <c r="P6192" s="229">
        <v>2</v>
      </c>
    </row>
    <row r="6193" spans="15:16" x14ac:dyDescent="0.25">
      <c r="O6193" s="193">
        <v>7430</v>
      </c>
      <c r="P6193" s="229">
        <v>2</v>
      </c>
    </row>
    <row r="6194" spans="15:16" x14ac:dyDescent="0.25">
      <c r="O6194" s="193">
        <v>7431</v>
      </c>
      <c r="P6194" s="229">
        <v>1</v>
      </c>
    </row>
    <row r="6195" spans="15:16" x14ac:dyDescent="0.25">
      <c r="O6195" s="193">
        <v>7433</v>
      </c>
      <c r="P6195" s="229">
        <v>1</v>
      </c>
    </row>
    <row r="6196" spans="15:16" x14ac:dyDescent="0.25">
      <c r="O6196" s="193">
        <v>7435</v>
      </c>
      <c r="P6196" s="229">
        <v>1</v>
      </c>
    </row>
    <row r="6197" spans="15:16" x14ac:dyDescent="0.25">
      <c r="O6197" s="193">
        <v>7439</v>
      </c>
      <c r="P6197" s="229">
        <v>1</v>
      </c>
    </row>
    <row r="6198" spans="15:16" x14ac:dyDescent="0.25">
      <c r="O6198" s="193">
        <v>7443</v>
      </c>
      <c r="P6198" s="229">
        <v>1</v>
      </c>
    </row>
    <row r="6199" spans="15:16" x14ac:dyDescent="0.25">
      <c r="O6199" s="193">
        <v>7445</v>
      </c>
      <c r="P6199" s="229">
        <v>2</v>
      </c>
    </row>
    <row r="6200" spans="15:16" x14ac:dyDescent="0.25">
      <c r="O6200" s="193">
        <v>7449</v>
      </c>
      <c r="P6200" s="229">
        <v>2</v>
      </c>
    </row>
    <row r="6201" spans="15:16" x14ac:dyDescent="0.25">
      <c r="O6201" s="193">
        <v>7451</v>
      </c>
      <c r="P6201" s="229">
        <v>1</v>
      </c>
    </row>
    <row r="6202" spans="15:16" x14ac:dyDescent="0.25">
      <c r="O6202" s="193">
        <v>7452</v>
      </c>
      <c r="P6202" s="229">
        <v>1</v>
      </c>
    </row>
    <row r="6203" spans="15:16" x14ac:dyDescent="0.25">
      <c r="O6203" s="193">
        <v>7453</v>
      </c>
      <c r="P6203" s="229">
        <v>2</v>
      </c>
    </row>
    <row r="6204" spans="15:16" x14ac:dyDescent="0.25">
      <c r="O6204" s="193">
        <v>7456</v>
      </c>
      <c r="P6204" s="229">
        <v>1</v>
      </c>
    </row>
    <row r="6205" spans="15:16" x14ac:dyDescent="0.25">
      <c r="O6205" s="193">
        <v>7457</v>
      </c>
      <c r="P6205" s="229">
        <v>1</v>
      </c>
    </row>
    <row r="6206" spans="15:16" x14ac:dyDescent="0.25">
      <c r="O6206" s="193">
        <v>7465</v>
      </c>
      <c r="P6206" s="229">
        <v>1</v>
      </c>
    </row>
    <row r="6207" spans="15:16" x14ac:dyDescent="0.25">
      <c r="O6207" s="193">
        <v>7468</v>
      </c>
      <c r="P6207" s="229">
        <v>1</v>
      </c>
    </row>
    <row r="6208" spans="15:16" x14ac:dyDescent="0.25">
      <c r="O6208" s="193">
        <v>7472</v>
      </c>
      <c r="P6208" s="229">
        <v>2</v>
      </c>
    </row>
    <row r="6209" spans="15:16" x14ac:dyDescent="0.25">
      <c r="O6209" s="193">
        <v>7474</v>
      </c>
      <c r="P6209" s="229">
        <v>1</v>
      </c>
    </row>
    <row r="6210" spans="15:16" x14ac:dyDescent="0.25">
      <c r="O6210" s="193">
        <v>7477</v>
      </c>
      <c r="P6210" s="229">
        <v>1</v>
      </c>
    </row>
    <row r="6211" spans="15:16" x14ac:dyDescent="0.25">
      <c r="O6211" s="193">
        <v>7478</v>
      </c>
      <c r="P6211" s="229">
        <v>1</v>
      </c>
    </row>
    <row r="6212" spans="15:16" x14ac:dyDescent="0.25">
      <c r="O6212" s="193">
        <v>7479</v>
      </c>
      <c r="P6212" s="229">
        <v>1</v>
      </c>
    </row>
    <row r="6213" spans="15:16" x14ac:dyDescent="0.25">
      <c r="O6213" s="193">
        <v>7482</v>
      </c>
      <c r="P6213" s="229">
        <v>1</v>
      </c>
    </row>
    <row r="6214" spans="15:16" x14ac:dyDescent="0.25">
      <c r="O6214" s="193">
        <v>7483</v>
      </c>
      <c r="P6214" s="229">
        <v>1</v>
      </c>
    </row>
    <row r="6215" spans="15:16" x14ac:dyDescent="0.25">
      <c r="O6215" s="193">
        <v>7484</v>
      </c>
      <c r="P6215" s="229">
        <v>1</v>
      </c>
    </row>
    <row r="6216" spans="15:16" x14ac:dyDescent="0.25">
      <c r="O6216" s="193">
        <v>7486</v>
      </c>
      <c r="P6216" s="229">
        <v>5</v>
      </c>
    </row>
    <row r="6217" spans="15:16" x14ac:dyDescent="0.25">
      <c r="O6217" s="193">
        <v>7487</v>
      </c>
      <c r="P6217" s="229">
        <v>1</v>
      </c>
    </row>
    <row r="6218" spans="15:16" x14ac:dyDescent="0.25">
      <c r="O6218" s="193">
        <v>7489</v>
      </c>
      <c r="P6218" s="229">
        <v>1</v>
      </c>
    </row>
    <row r="6219" spans="15:16" x14ac:dyDescent="0.25">
      <c r="O6219" s="193">
        <v>7490</v>
      </c>
      <c r="P6219" s="229">
        <v>1</v>
      </c>
    </row>
    <row r="6220" spans="15:16" x14ac:dyDescent="0.25">
      <c r="O6220" s="193">
        <v>7492</v>
      </c>
      <c r="P6220" s="229">
        <v>1</v>
      </c>
    </row>
    <row r="6221" spans="15:16" x14ac:dyDescent="0.25">
      <c r="O6221" s="193">
        <v>7494</v>
      </c>
      <c r="P6221" s="229">
        <v>1</v>
      </c>
    </row>
    <row r="6222" spans="15:16" x14ac:dyDescent="0.25">
      <c r="O6222" s="193">
        <v>7495</v>
      </c>
      <c r="P6222" s="229">
        <v>1</v>
      </c>
    </row>
    <row r="6223" spans="15:16" x14ac:dyDescent="0.25">
      <c r="O6223" s="193">
        <v>7496</v>
      </c>
      <c r="P6223" s="229">
        <v>1</v>
      </c>
    </row>
    <row r="6224" spans="15:16" x14ac:dyDescent="0.25">
      <c r="O6224" s="193">
        <v>7498</v>
      </c>
      <c r="P6224" s="229">
        <v>1</v>
      </c>
    </row>
    <row r="6225" spans="15:16" x14ac:dyDescent="0.25">
      <c r="O6225" s="193">
        <v>7499</v>
      </c>
      <c r="P6225" s="229">
        <v>1</v>
      </c>
    </row>
    <row r="6226" spans="15:16" x14ac:dyDescent="0.25">
      <c r="O6226" s="193">
        <v>7501</v>
      </c>
      <c r="P6226" s="229">
        <v>2</v>
      </c>
    </row>
    <row r="6227" spans="15:16" x14ac:dyDescent="0.25">
      <c r="O6227" s="193">
        <v>7505</v>
      </c>
      <c r="P6227" s="229">
        <v>1</v>
      </c>
    </row>
    <row r="6228" spans="15:16" x14ac:dyDescent="0.25">
      <c r="O6228" s="193">
        <v>7506</v>
      </c>
      <c r="P6228" s="229">
        <v>2</v>
      </c>
    </row>
    <row r="6229" spans="15:16" x14ac:dyDescent="0.25">
      <c r="O6229" s="193">
        <v>7507</v>
      </c>
      <c r="P6229" s="229">
        <v>1</v>
      </c>
    </row>
    <row r="6230" spans="15:16" x14ac:dyDescent="0.25">
      <c r="O6230" s="193">
        <v>7509</v>
      </c>
      <c r="P6230" s="229">
        <v>1</v>
      </c>
    </row>
    <row r="6231" spans="15:16" x14ac:dyDescent="0.25">
      <c r="O6231" s="193">
        <v>7512</v>
      </c>
      <c r="P6231" s="229">
        <v>1</v>
      </c>
    </row>
    <row r="6232" spans="15:16" x14ac:dyDescent="0.25">
      <c r="O6232" s="193">
        <v>7513</v>
      </c>
      <c r="P6232" s="229">
        <v>1</v>
      </c>
    </row>
    <row r="6233" spans="15:16" x14ac:dyDescent="0.25">
      <c r="O6233" s="193">
        <v>7516</v>
      </c>
      <c r="P6233" s="229">
        <v>1</v>
      </c>
    </row>
    <row r="6234" spans="15:16" x14ac:dyDescent="0.25">
      <c r="O6234" s="193">
        <v>7518</v>
      </c>
      <c r="P6234" s="229">
        <v>2</v>
      </c>
    </row>
    <row r="6235" spans="15:16" x14ac:dyDescent="0.25">
      <c r="O6235" s="193">
        <v>7520</v>
      </c>
      <c r="P6235" s="229">
        <v>1</v>
      </c>
    </row>
    <row r="6236" spans="15:16" x14ac:dyDescent="0.25">
      <c r="O6236" s="193">
        <v>7527</v>
      </c>
      <c r="P6236" s="229">
        <v>1</v>
      </c>
    </row>
    <row r="6237" spans="15:16" x14ac:dyDescent="0.25">
      <c r="O6237" s="193">
        <v>7528</v>
      </c>
      <c r="P6237" s="229">
        <v>2</v>
      </c>
    </row>
    <row r="6238" spans="15:16" x14ac:dyDescent="0.25">
      <c r="O6238" s="193">
        <v>7533</v>
      </c>
      <c r="P6238" s="229">
        <v>2</v>
      </c>
    </row>
    <row r="6239" spans="15:16" x14ac:dyDescent="0.25">
      <c r="O6239" s="193">
        <v>7535</v>
      </c>
      <c r="P6239" s="229">
        <v>1</v>
      </c>
    </row>
    <row r="6240" spans="15:16" x14ac:dyDescent="0.25">
      <c r="O6240" s="193">
        <v>7537</v>
      </c>
      <c r="P6240" s="229">
        <v>1</v>
      </c>
    </row>
    <row r="6241" spans="15:16" x14ac:dyDescent="0.25">
      <c r="O6241" s="193">
        <v>7538</v>
      </c>
      <c r="P6241" s="229">
        <v>1</v>
      </c>
    </row>
    <row r="6242" spans="15:16" x14ac:dyDescent="0.25">
      <c r="O6242" s="193">
        <v>7541</v>
      </c>
      <c r="P6242" s="229">
        <v>2</v>
      </c>
    </row>
    <row r="6243" spans="15:16" x14ac:dyDescent="0.25">
      <c r="O6243" s="193">
        <v>7547</v>
      </c>
      <c r="P6243" s="229">
        <v>1</v>
      </c>
    </row>
    <row r="6244" spans="15:16" x14ac:dyDescent="0.25">
      <c r="O6244" s="193">
        <v>7549</v>
      </c>
      <c r="P6244" s="229">
        <v>3</v>
      </c>
    </row>
    <row r="6245" spans="15:16" x14ac:dyDescent="0.25">
      <c r="O6245" s="193">
        <v>7550</v>
      </c>
      <c r="P6245" s="229">
        <v>2</v>
      </c>
    </row>
    <row r="6246" spans="15:16" x14ac:dyDescent="0.25">
      <c r="O6246" s="193">
        <v>7554</v>
      </c>
      <c r="P6246" s="229">
        <v>2</v>
      </c>
    </row>
    <row r="6247" spans="15:16" x14ac:dyDescent="0.25">
      <c r="O6247" s="193">
        <v>7556</v>
      </c>
      <c r="P6247" s="229">
        <v>4</v>
      </c>
    </row>
    <row r="6248" spans="15:16" x14ac:dyDescent="0.25">
      <c r="O6248" s="193">
        <v>7558</v>
      </c>
      <c r="P6248" s="229">
        <v>1</v>
      </c>
    </row>
    <row r="6249" spans="15:16" x14ac:dyDescent="0.25">
      <c r="O6249" s="193">
        <v>7559</v>
      </c>
      <c r="P6249" s="229">
        <v>1</v>
      </c>
    </row>
    <row r="6250" spans="15:16" x14ac:dyDescent="0.25">
      <c r="O6250" s="193">
        <v>7560</v>
      </c>
      <c r="P6250" s="229">
        <v>2</v>
      </c>
    </row>
    <row r="6251" spans="15:16" x14ac:dyDescent="0.25">
      <c r="O6251" s="193">
        <v>7564</v>
      </c>
      <c r="P6251" s="229">
        <v>2</v>
      </c>
    </row>
    <row r="6252" spans="15:16" x14ac:dyDescent="0.25">
      <c r="O6252" s="193">
        <v>7566</v>
      </c>
      <c r="P6252" s="229">
        <v>1</v>
      </c>
    </row>
    <row r="6253" spans="15:16" x14ac:dyDescent="0.25">
      <c r="O6253" s="193">
        <v>7567</v>
      </c>
      <c r="P6253" s="229">
        <v>1</v>
      </c>
    </row>
    <row r="6254" spans="15:16" x14ac:dyDescent="0.25">
      <c r="O6254" s="193">
        <v>7570</v>
      </c>
      <c r="P6254" s="229">
        <v>1</v>
      </c>
    </row>
    <row r="6255" spans="15:16" x14ac:dyDescent="0.25">
      <c r="O6255" s="193">
        <v>7572</v>
      </c>
      <c r="P6255" s="229">
        <v>1</v>
      </c>
    </row>
    <row r="6256" spans="15:16" x14ac:dyDescent="0.25">
      <c r="O6256" s="193">
        <v>7577</v>
      </c>
      <c r="P6256" s="229">
        <v>1</v>
      </c>
    </row>
    <row r="6257" spans="15:16" x14ac:dyDescent="0.25">
      <c r="O6257" s="193">
        <v>7578</v>
      </c>
      <c r="P6257" s="229">
        <v>1</v>
      </c>
    </row>
    <row r="6258" spans="15:16" x14ac:dyDescent="0.25">
      <c r="O6258" s="193">
        <v>7583</v>
      </c>
      <c r="P6258" s="229">
        <v>1</v>
      </c>
    </row>
    <row r="6259" spans="15:16" x14ac:dyDescent="0.25">
      <c r="O6259" s="193">
        <v>7585</v>
      </c>
      <c r="P6259" s="229">
        <v>1</v>
      </c>
    </row>
    <row r="6260" spans="15:16" x14ac:dyDescent="0.25">
      <c r="O6260" s="193">
        <v>7591</v>
      </c>
      <c r="P6260" s="229">
        <v>2</v>
      </c>
    </row>
    <row r="6261" spans="15:16" x14ac:dyDescent="0.25">
      <c r="O6261" s="193">
        <v>7593</v>
      </c>
      <c r="P6261" s="229">
        <v>2</v>
      </c>
    </row>
    <row r="6262" spans="15:16" x14ac:dyDescent="0.25">
      <c r="O6262" s="193">
        <v>7597</v>
      </c>
      <c r="P6262" s="229">
        <v>1</v>
      </c>
    </row>
    <row r="6263" spans="15:16" x14ac:dyDescent="0.25">
      <c r="O6263" s="193">
        <v>7598</v>
      </c>
      <c r="P6263" s="229">
        <v>1</v>
      </c>
    </row>
    <row r="6264" spans="15:16" x14ac:dyDescent="0.25">
      <c r="O6264" s="193">
        <v>7599</v>
      </c>
      <c r="P6264" s="229">
        <v>1</v>
      </c>
    </row>
    <row r="6265" spans="15:16" x14ac:dyDescent="0.25">
      <c r="O6265" s="193">
        <v>7601</v>
      </c>
      <c r="P6265" s="229">
        <v>2</v>
      </c>
    </row>
    <row r="6266" spans="15:16" x14ac:dyDescent="0.25">
      <c r="O6266" s="193">
        <v>7603</v>
      </c>
      <c r="P6266" s="229">
        <v>1</v>
      </c>
    </row>
    <row r="6267" spans="15:16" x14ac:dyDescent="0.25">
      <c r="O6267" s="193">
        <v>7607</v>
      </c>
      <c r="P6267" s="229">
        <v>1</v>
      </c>
    </row>
    <row r="6268" spans="15:16" x14ac:dyDescent="0.25">
      <c r="O6268" s="193">
        <v>7616</v>
      </c>
      <c r="P6268" s="229">
        <v>1</v>
      </c>
    </row>
    <row r="6269" spans="15:16" x14ac:dyDescent="0.25">
      <c r="O6269" s="193">
        <v>7620</v>
      </c>
      <c r="P6269" s="229">
        <v>1</v>
      </c>
    </row>
    <row r="6270" spans="15:16" x14ac:dyDescent="0.25">
      <c r="O6270" s="193">
        <v>7624</v>
      </c>
      <c r="P6270" s="229">
        <v>2</v>
      </c>
    </row>
    <row r="6271" spans="15:16" x14ac:dyDescent="0.25">
      <c r="O6271" s="193">
        <v>7626</v>
      </c>
      <c r="P6271" s="229">
        <v>1</v>
      </c>
    </row>
    <row r="6272" spans="15:16" x14ac:dyDescent="0.25">
      <c r="O6272" s="193">
        <v>7627</v>
      </c>
      <c r="P6272" s="229">
        <v>1</v>
      </c>
    </row>
    <row r="6273" spans="15:16" x14ac:dyDescent="0.25">
      <c r="O6273" s="193">
        <v>7636</v>
      </c>
      <c r="P6273" s="229">
        <v>2</v>
      </c>
    </row>
    <row r="6274" spans="15:16" x14ac:dyDescent="0.25">
      <c r="O6274" s="193">
        <v>7637</v>
      </c>
      <c r="P6274" s="229">
        <v>1</v>
      </c>
    </row>
    <row r="6275" spans="15:16" x14ac:dyDescent="0.25">
      <c r="O6275" s="193">
        <v>7638</v>
      </c>
      <c r="P6275" s="229">
        <v>1</v>
      </c>
    </row>
    <row r="6276" spans="15:16" x14ac:dyDescent="0.25">
      <c r="O6276" s="193">
        <v>7639</v>
      </c>
      <c r="P6276" s="229">
        <v>1</v>
      </c>
    </row>
    <row r="6277" spans="15:16" x14ac:dyDescent="0.25">
      <c r="O6277" s="193">
        <v>7640</v>
      </c>
      <c r="P6277" s="229">
        <v>1</v>
      </c>
    </row>
    <row r="6278" spans="15:16" x14ac:dyDescent="0.25">
      <c r="O6278" s="193">
        <v>7641</v>
      </c>
      <c r="P6278" s="229">
        <v>1</v>
      </c>
    </row>
    <row r="6279" spans="15:16" x14ac:dyDescent="0.25">
      <c r="O6279" s="193">
        <v>7646</v>
      </c>
      <c r="P6279" s="229">
        <v>1</v>
      </c>
    </row>
    <row r="6280" spans="15:16" x14ac:dyDescent="0.25">
      <c r="O6280" s="193">
        <v>7647</v>
      </c>
      <c r="P6280" s="229">
        <v>1</v>
      </c>
    </row>
    <row r="6281" spans="15:16" x14ac:dyDescent="0.25">
      <c r="O6281" s="193">
        <v>7649</v>
      </c>
      <c r="P6281" s="229">
        <v>1</v>
      </c>
    </row>
    <row r="6282" spans="15:16" x14ac:dyDescent="0.25">
      <c r="O6282" s="193">
        <v>7650</v>
      </c>
      <c r="P6282" s="229">
        <v>1</v>
      </c>
    </row>
    <row r="6283" spans="15:16" x14ac:dyDescent="0.25">
      <c r="O6283" s="193">
        <v>7652</v>
      </c>
      <c r="P6283" s="229">
        <v>1</v>
      </c>
    </row>
    <row r="6284" spans="15:16" x14ac:dyDescent="0.25">
      <c r="O6284" s="193">
        <v>7653</v>
      </c>
      <c r="P6284" s="229">
        <v>1</v>
      </c>
    </row>
    <row r="6285" spans="15:16" x14ac:dyDescent="0.25">
      <c r="O6285" s="193">
        <v>7659</v>
      </c>
      <c r="P6285" s="229">
        <v>1</v>
      </c>
    </row>
    <row r="6286" spans="15:16" x14ac:dyDescent="0.25">
      <c r="O6286" s="193">
        <v>7665</v>
      </c>
      <c r="P6286" s="229">
        <v>4</v>
      </c>
    </row>
    <row r="6287" spans="15:16" x14ac:dyDescent="0.25">
      <c r="O6287" s="193">
        <v>7666</v>
      </c>
      <c r="P6287" s="229">
        <v>1</v>
      </c>
    </row>
    <row r="6288" spans="15:16" x14ac:dyDescent="0.25">
      <c r="O6288" s="193">
        <v>7669</v>
      </c>
      <c r="P6288" s="229">
        <v>1</v>
      </c>
    </row>
    <row r="6289" spans="15:16" x14ac:dyDescent="0.25">
      <c r="O6289" s="193">
        <v>7671</v>
      </c>
      <c r="P6289" s="229">
        <v>1</v>
      </c>
    </row>
    <row r="6290" spans="15:16" x14ac:dyDescent="0.25">
      <c r="O6290" s="193">
        <v>7672</v>
      </c>
      <c r="P6290" s="229">
        <v>1</v>
      </c>
    </row>
    <row r="6291" spans="15:16" x14ac:dyDescent="0.25">
      <c r="O6291" s="193">
        <v>7688</v>
      </c>
      <c r="P6291" s="229">
        <v>2</v>
      </c>
    </row>
    <row r="6292" spans="15:16" x14ac:dyDescent="0.25">
      <c r="O6292" s="193">
        <v>7693</v>
      </c>
      <c r="P6292" s="229">
        <v>1</v>
      </c>
    </row>
    <row r="6293" spans="15:16" x14ac:dyDescent="0.25">
      <c r="O6293" s="193">
        <v>7695</v>
      </c>
      <c r="P6293" s="229">
        <v>1</v>
      </c>
    </row>
    <row r="6294" spans="15:16" x14ac:dyDescent="0.25">
      <c r="O6294" s="193">
        <v>7696</v>
      </c>
      <c r="P6294" s="229">
        <v>1</v>
      </c>
    </row>
    <row r="6295" spans="15:16" x14ac:dyDescent="0.25">
      <c r="O6295" s="193">
        <v>7700</v>
      </c>
      <c r="P6295" s="229">
        <v>1</v>
      </c>
    </row>
    <row r="6296" spans="15:16" x14ac:dyDescent="0.25">
      <c r="O6296" s="193">
        <v>7701</v>
      </c>
      <c r="P6296" s="229">
        <v>1</v>
      </c>
    </row>
    <row r="6297" spans="15:16" x14ac:dyDescent="0.25">
      <c r="O6297" s="193">
        <v>7702</v>
      </c>
      <c r="P6297" s="229">
        <v>3</v>
      </c>
    </row>
    <row r="6298" spans="15:16" x14ac:dyDescent="0.25">
      <c r="O6298" s="193">
        <v>7703</v>
      </c>
      <c r="P6298" s="229">
        <v>1</v>
      </c>
    </row>
    <row r="6299" spans="15:16" x14ac:dyDescent="0.25">
      <c r="O6299" s="193">
        <v>7707</v>
      </c>
      <c r="P6299" s="229">
        <v>1</v>
      </c>
    </row>
    <row r="6300" spans="15:16" x14ac:dyDescent="0.25">
      <c r="O6300" s="193">
        <v>7709</v>
      </c>
      <c r="P6300" s="229">
        <v>1</v>
      </c>
    </row>
    <row r="6301" spans="15:16" x14ac:dyDescent="0.25">
      <c r="O6301" s="193">
        <v>7710</v>
      </c>
      <c r="P6301" s="229">
        <v>1</v>
      </c>
    </row>
    <row r="6302" spans="15:16" x14ac:dyDescent="0.25">
      <c r="O6302" s="193">
        <v>7716</v>
      </c>
      <c r="P6302" s="229">
        <v>1</v>
      </c>
    </row>
    <row r="6303" spans="15:16" x14ac:dyDescent="0.25">
      <c r="O6303" s="193">
        <v>7718</v>
      </c>
      <c r="P6303" s="229">
        <v>1</v>
      </c>
    </row>
    <row r="6304" spans="15:16" x14ac:dyDescent="0.25">
      <c r="O6304" s="193">
        <v>7721</v>
      </c>
      <c r="P6304" s="229">
        <v>1</v>
      </c>
    </row>
    <row r="6305" spans="15:16" x14ac:dyDescent="0.25">
      <c r="O6305" s="193">
        <v>7725</v>
      </c>
      <c r="P6305" s="229">
        <v>2</v>
      </c>
    </row>
    <row r="6306" spans="15:16" x14ac:dyDescent="0.25">
      <c r="O6306" s="193">
        <v>7727</v>
      </c>
      <c r="P6306" s="229">
        <v>1</v>
      </c>
    </row>
    <row r="6307" spans="15:16" x14ac:dyDescent="0.25">
      <c r="O6307" s="193">
        <v>7733</v>
      </c>
      <c r="P6307" s="229">
        <v>1</v>
      </c>
    </row>
    <row r="6308" spans="15:16" x14ac:dyDescent="0.25">
      <c r="O6308" s="193">
        <v>7736</v>
      </c>
      <c r="P6308" s="229">
        <v>1</v>
      </c>
    </row>
    <row r="6309" spans="15:16" x14ac:dyDescent="0.25">
      <c r="O6309" s="193">
        <v>7740</v>
      </c>
      <c r="P6309" s="229">
        <v>2</v>
      </c>
    </row>
    <row r="6310" spans="15:16" x14ac:dyDescent="0.25">
      <c r="O6310" s="193">
        <v>7750</v>
      </c>
      <c r="P6310" s="229">
        <v>1</v>
      </c>
    </row>
    <row r="6311" spans="15:16" x14ac:dyDescent="0.25">
      <c r="O6311" s="193">
        <v>7761</v>
      </c>
      <c r="P6311" s="229">
        <v>1</v>
      </c>
    </row>
    <row r="6312" spans="15:16" x14ac:dyDescent="0.25">
      <c r="O6312" s="193">
        <v>7764</v>
      </c>
      <c r="P6312" s="229">
        <v>1</v>
      </c>
    </row>
    <row r="6313" spans="15:16" x14ac:dyDescent="0.25">
      <c r="O6313" s="193">
        <v>7767</v>
      </c>
      <c r="P6313" s="229">
        <v>1</v>
      </c>
    </row>
    <row r="6314" spans="15:16" x14ac:dyDescent="0.25">
      <c r="O6314" s="193">
        <v>7768</v>
      </c>
      <c r="P6314" s="229">
        <v>2</v>
      </c>
    </row>
    <row r="6315" spans="15:16" x14ac:dyDescent="0.25">
      <c r="O6315" s="193">
        <v>7784</v>
      </c>
      <c r="P6315" s="229">
        <v>1</v>
      </c>
    </row>
    <row r="6316" spans="15:16" x14ac:dyDescent="0.25">
      <c r="O6316" s="193">
        <v>7785</v>
      </c>
      <c r="P6316" s="229">
        <v>1</v>
      </c>
    </row>
    <row r="6317" spans="15:16" x14ac:dyDescent="0.25">
      <c r="O6317" s="193">
        <v>7789</v>
      </c>
      <c r="P6317" s="229">
        <v>1</v>
      </c>
    </row>
    <row r="6318" spans="15:16" x14ac:dyDescent="0.25">
      <c r="O6318" s="193">
        <v>7791</v>
      </c>
      <c r="P6318" s="229">
        <v>1</v>
      </c>
    </row>
    <row r="6319" spans="15:16" x14ac:dyDescent="0.25">
      <c r="O6319" s="193">
        <v>7794</v>
      </c>
      <c r="P6319" s="229">
        <v>1</v>
      </c>
    </row>
    <row r="6320" spans="15:16" x14ac:dyDescent="0.25">
      <c r="O6320" s="193">
        <v>7796</v>
      </c>
      <c r="P6320" s="229">
        <v>1</v>
      </c>
    </row>
    <row r="6321" spans="15:16" x14ac:dyDescent="0.25">
      <c r="O6321" s="193">
        <v>7798</v>
      </c>
      <c r="P6321" s="229">
        <v>1</v>
      </c>
    </row>
    <row r="6322" spans="15:16" x14ac:dyDescent="0.25">
      <c r="O6322" s="193">
        <v>7800</v>
      </c>
      <c r="P6322" s="229">
        <v>1</v>
      </c>
    </row>
    <row r="6323" spans="15:16" x14ac:dyDescent="0.25">
      <c r="O6323" s="193">
        <v>7801</v>
      </c>
      <c r="P6323" s="229">
        <v>1</v>
      </c>
    </row>
    <row r="6324" spans="15:16" x14ac:dyDescent="0.25">
      <c r="O6324" s="193">
        <v>7803</v>
      </c>
      <c r="P6324" s="229">
        <v>1</v>
      </c>
    </row>
    <row r="6325" spans="15:16" x14ac:dyDescent="0.25">
      <c r="O6325" s="193">
        <v>7804</v>
      </c>
      <c r="P6325" s="229">
        <v>1</v>
      </c>
    </row>
    <row r="6326" spans="15:16" x14ac:dyDescent="0.25">
      <c r="O6326" s="193">
        <v>7805</v>
      </c>
      <c r="P6326" s="229">
        <v>1</v>
      </c>
    </row>
    <row r="6327" spans="15:16" x14ac:dyDescent="0.25">
      <c r="O6327" s="193">
        <v>7810</v>
      </c>
      <c r="P6327" s="229">
        <v>1</v>
      </c>
    </row>
    <row r="6328" spans="15:16" x14ac:dyDescent="0.25">
      <c r="O6328" s="193">
        <v>7811</v>
      </c>
      <c r="P6328" s="229">
        <v>1</v>
      </c>
    </row>
    <row r="6329" spans="15:16" x14ac:dyDescent="0.25">
      <c r="O6329" s="193">
        <v>7812</v>
      </c>
      <c r="P6329" s="229">
        <v>1</v>
      </c>
    </row>
    <row r="6330" spans="15:16" x14ac:dyDescent="0.25">
      <c r="O6330" s="193">
        <v>7815</v>
      </c>
      <c r="P6330" s="229">
        <v>1</v>
      </c>
    </row>
    <row r="6331" spans="15:16" x14ac:dyDescent="0.25">
      <c r="O6331" s="193">
        <v>7822</v>
      </c>
      <c r="P6331" s="229">
        <v>1</v>
      </c>
    </row>
    <row r="6332" spans="15:16" x14ac:dyDescent="0.25">
      <c r="O6332" s="193">
        <v>7824</v>
      </c>
      <c r="P6332" s="229">
        <v>1</v>
      </c>
    </row>
    <row r="6333" spans="15:16" x14ac:dyDescent="0.25">
      <c r="O6333" s="193">
        <v>7830</v>
      </c>
      <c r="P6333" s="229">
        <v>1</v>
      </c>
    </row>
    <row r="6334" spans="15:16" x14ac:dyDescent="0.25">
      <c r="O6334" s="193">
        <v>7836</v>
      </c>
      <c r="P6334" s="229">
        <v>2</v>
      </c>
    </row>
    <row r="6335" spans="15:16" x14ac:dyDescent="0.25">
      <c r="O6335" s="193">
        <v>7850</v>
      </c>
      <c r="P6335" s="229">
        <v>2</v>
      </c>
    </row>
    <row r="6336" spans="15:16" x14ac:dyDescent="0.25">
      <c r="O6336" s="193">
        <v>7853</v>
      </c>
      <c r="P6336" s="229">
        <v>1</v>
      </c>
    </row>
    <row r="6337" spans="15:16" x14ac:dyDescent="0.25">
      <c r="O6337" s="193">
        <v>7854</v>
      </c>
      <c r="P6337" s="229">
        <v>1</v>
      </c>
    </row>
    <row r="6338" spans="15:16" x14ac:dyDescent="0.25">
      <c r="O6338" s="193">
        <v>7856</v>
      </c>
      <c r="P6338" s="229">
        <v>1</v>
      </c>
    </row>
    <row r="6339" spans="15:16" x14ac:dyDescent="0.25">
      <c r="O6339" s="193">
        <v>7861</v>
      </c>
      <c r="P6339" s="229">
        <v>1</v>
      </c>
    </row>
    <row r="6340" spans="15:16" x14ac:dyDescent="0.25">
      <c r="O6340" s="193">
        <v>7865</v>
      </c>
      <c r="P6340" s="229">
        <v>1</v>
      </c>
    </row>
    <row r="6341" spans="15:16" x14ac:dyDescent="0.25">
      <c r="O6341" s="193">
        <v>7868</v>
      </c>
      <c r="P6341" s="229">
        <v>1</v>
      </c>
    </row>
    <row r="6342" spans="15:16" x14ac:dyDescent="0.25">
      <c r="O6342" s="193">
        <v>7869</v>
      </c>
      <c r="P6342" s="229">
        <v>1</v>
      </c>
    </row>
    <row r="6343" spans="15:16" x14ac:dyDescent="0.25">
      <c r="O6343" s="193">
        <v>7871</v>
      </c>
      <c r="P6343" s="229">
        <v>1</v>
      </c>
    </row>
    <row r="6344" spans="15:16" x14ac:dyDescent="0.25">
      <c r="O6344" s="193">
        <v>7872</v>
      </c>
      <c r="P6344" s="229">
        <v>1</v>
      </c>
    </row>
    <row r="6345" spans="15:16" x14ac:dyDescent="0.25">
      <c r="O6345" s="193">
        <v>7873</v>
      </c>
      <c r="P6345" s="229">
        <v>1</v>
      </c>
    </row>
    <row r="6346" spans="15:16" x14ac:dyDescent="0.25">
      <c r="O6346" s="193">
        <v>7874</v>
      </c>
      <c r="P6346" s="229">
        <v>1</v>
      </c>
    </row>
    <row r="6347" spans="15:16" x14ac:dyDescent="0.25">
      <c r="O6347" s="193">
        <v>7877</v>
      </c>
      <c r="P6347" s="229">
        <v>1</v>
      </c>
    </row>
    <row r="6348" spans="15:16" x14ac:dyDescent="0.25">
      <c r="O6348" s="193">
        <v>7879</v>
      </c>
      <c r="P6348" s="229">
        <v>1</v>
      </c>
    </row>
    <row r="6349" spans="15:16" x14ac:dyDescent="0.25">
      <c r="O6349" s="193">
        <v>7884</v>
      </c>
      <c r="P6349" s="229">
        <v>1</v>
      </c>
    </row>
    <row r="6350" spans="15:16" x14ac:dyDescent="0.25">
      <c r="O6350" s="193">
        <v>7885</v>
      </c>
      <c r="P6350" s="229">
        <v>2</v>
      </c>
    </row>
    <row r="6351" spans="15:16" x14ac:dyDescent="0.25">
      <c r="O6351" s="193">
        <v>7890</v>
      </c>
      <c r="P6351" s="229">
        <v>1</v>
      </c>
    </row>
    <row r="6352" spans="15:16" x14ac:dyDescent="0.25">
      <c r="O6352" s="193">
        <v>7898</v>
      </c>
      <c r="P6352" s="229">
        <v>1</v>
      </c>
    </row>
    <row r="6353" spans="15:16" x14ac:dyDescent="0.25">
      <c r="O6353" s="193">
        <v>7900</v>
      </c>
      <c r="P6353" s="229">
        <v>1</v>
      </c>
    </row>
    <row r="6354" spans="15:16" x14ac:dyDescent="0.25">
      <c r="O6354" s="193">
        <v>7909</v>
      </c>
      <c r="P6354" s="229">
        <v>1</v>
      </c>
    </row>
    <row r="6355" spans="15:16" x14ac:dyDescent="0.25">
      <c r="O6355" s="193">
        <v>7921</v>
      </c>
      <c r="P6355" s="229">
        <v>1</v>
      </c>
    </row>
    <row r="6356" spans="15:16" x14ac:dyDescent="0.25">
      <c r="O6356" s="193">
        <v>7922</v>
      </c>
      <c r="P6356" s="229">
        <v>1</v>
      </c>
    </row>
    <row r="6357" spans="15:16" x14ac:dyDescent="0.25">
      <c r="O6357" s="193">
        <v>7929</v>
      </c>
      <c r="P6357" s="229">
        <v>1</v>
      </c>
    </row>
    <row r="6358" spans="15:16" x14ac:dyDescent="0.25">
      <c r="O6358" s="193">
        <v>7932</v>
      </c>
      <c r="P6358" s="229">
        <v>2</v>
      </c>
    </row>
    <row r="6359" spans="15:16" x14ac:dyDescent="0.25">
      <c r="O6359" s="193">
        <v>7935</v>
      </c>
      <c r="P6359" s="229">
        <v>2</v>
      </c>
    </row>
    <row r="6360" spans="15:16" x14ac:dyDescent="0.25">
      <c r="O6360" s="193">
        <v>7959</v>
      </c>
      <c r="P6360" s="229">
        <v>1</v>
      </c>
    </row>
    <row r="6361" spans="15:16" x14ac:dyDescent="0.25">
      <c r="O6361" s="193">
        <v>7967</v>
      </c>
      <c r="P6361" s="229">
        <v>1</v>
      </c>
    </row>
    <row r="6362" spans="15:16" x14ac:dyDescent="0.25">
      <c r="O6362" s="193">
        <v>7978</v>
      </c>
      <c r="P6362" s="229">
        <v>2</v>
      </c>
    </row>
    <row r="6363" spans="15:16" x14ac:dyDescent="0.25">
      <c r="O6363" s="193">
        <v>7980</v>
      </c>
      <c r="P6363" s="229">
        <v>1</v>
      </c>
    </row>
    <row r="6364" spans="15:16" x14ac:dyDescent="0.25">
      <c r="O6364" s="193">
        <v>7981</v>
      </c>
      <c r="P6364" s="229">
        <v>2</v>
      </c>
    </row>
    <row r="6365" spans="15:16" x14ac:dyDescent="0.25">
      <c r="O6365" s="193">
        <v>7983</v>
      </c>
      <c r="P6365" s="229">
        <v>1</v>
      </c>
    </row>
    <row r="6366" spans="15:16" x14ac:dyDescent="0.25">
      <c r="O6366" s="193">
        <v>7994</v>
      </c>
      <c r="P6366" s="229">
        <v>2</v>
      </c>
    </row>
    <row r="6367" spans="15:16" x14ac:dyDescent="0.25">
      <c r="O6367" s="193">
        <v>7997</v>
      </c>
      <c r="P6367" s="229">
        <v>1</v>
      </c>
    </row>
    <row r="6368" spans="15:16" x14ac:dyDescent="0.25">
      <c r="O6368" s="193">
        <v>8000</v>
      </c>
      <c r="P6368" s="229">
        <v>2</v>
      </c>
    </row>
    <row r="6369" spans="15:16" x14ac:dyDescent="0.25">
      <c r="O6369" s="193">
        <v>8007</v>
      </c>
      <c r="P6369" s="229">
        <v>1</v>
      </c>
    </row>
    <row r="6370" spans="15:16" x14ac:dyDescent="0.25">
      <c r="O6370" s="193">
        <v>8010</v>
      </c>
      <c r="P6370" s="229">
        <v>1</v>
      </c>
    </row>
    <row r="6371" spans="15:16" x14ac:dyDescent="0.25">
      <c r="O6371" s="193">
        <v>8029</v>
      </c>
      <c r="P6371" s="229">
        <v>1</v>
      </c>
    </row>
    <row r="6372" spans="15:16" x14ac:dyDescent="0.25">
      <c r="O6372" s="193">
        <v>8031</v>
      </c>
      <c r="P6372" s="229">
        <v>1</v>
      </c>
    </row>
    <row r="6373" spans="15:16" x14ac:dyDescent="0.25">
      <c r="O6373" s="193">
        <v>8044</v>
      </c>
      <c r="P6373" s="229">
        <v>1</v>
      </c>
    </row>
    <row r="6374" spans="15:16" x14ac:dyDescent="0.25">
      <c r="O6374" s="193">
        <v>8048</v>
      </c>
      <c r="P6374" s="229">
        <v>1</v>
      </c>
    </row>
    <row r="6375" spans="15:16" x14ac:dyDescent="0.25">
      <c r="O6375" s="193">
        <v>8053</v>
      </c>
      <c r="P6375" s="229">
        <v>1</v>
      </c>
    </row>
    <row r="6376" spans="15:16" x14ac:dyDescent="0.25">
      <c r="O6376" s="193">
        <v>8055</v>
      </c>
      <c r="P6376" s="229">
        <v>1</v>
      </c>
    </row>
    <row r="6377" spans="15:16" x14ac:dyDescent="0.25">
      <c r="O6377" s="193">
        <v>8057</v>
      </c>
      <c r="P6377" s="229">
        <v>1</v>
      </c>
    </row>
    <row r="6378" spans="15:16" x14ac:dyDescent="0.25">
      <c r="O6378" s="193">
        <v>8058</v>
      </c>
      <c r="P6378" s="229">
        <v>1</v>
      </c>
    </row>
    <row r="6379" spans="15:16" x14ac:dyDescent="0.25">
      <c r="O6379" s="193">
        <v>8060</v>
      </c>
      <c r="P6379" s="229">
        <v>1</v>
      </c>
    </row>
    <row r="6380" spans="15:16" x14ac:dyDescent="0.25">
      <c r="O6380" s="193">
        <v>8064</v>
      </c>
      <c r="P6380" s="229">
        <v>1</v>
      </c>
    </row>
    <row r="6381" spans="15:16" x14ac:dyDescent="0.25">
      <c r="O6381" s="193">
        <v>8072</v>
      </c>
      <c r="P6381" s="229">
        <v>2</v>
      </c>
    </row>
    <row r="6382" spans="15:16" x14ac:dyDescent="0.25">
      <c r="O6382" s="193">
        <v>8075</v>
      </c>
      <c r="P6382" s="229">
        <v>1</v>
      </c>
    </row>
    <row r="6383" spans="15:16" x14ac:dyDescent="0.25">
      <c r="O6383" s="193">
        <v>8076</v>
      </c>
      <c r="P6383" s="229">
        <v>1</v>
      </c>
    </row>
    <row r="6384" spans="15:16" x14ac:dyDescent="0.25">
      <c r="O6384" s="193">
        <v>8101</v>
      </c>
      <c r="P6384" s="229">
        <v>1</v>
      </c>
    </row>
    <row r="6385" spans="15:16" x14ac:dyDescent="0.25">
      <c r="O6385" s="193">
        <v>8108</v>
      </c>
      <c r="P6385" s="229">
        <v>1</v>
      </c>
    </row>
    <row r="6386" spans="15:16" x14ac:dyDescent="0.25">
      <c r="O6386" s="193">
        <v>8133</v>
      </c>
      <c r="P6386" s="229">
        <v>1</v>
      </c>
    </row>
    <row r="6387" spans="15:16" x14ac:dyDescent="0.25">
      <c r="O6387" s="193">
        <v>8138</v>
      </c>
      <c r="P6387" s="229">
        <v>1</v>
      </c>
    </row>
    <row r="6388" spans="15:16" x14ac:dyDescent="0.25">
      <c r="O6388" s="193">
        <v>8145</v>
      </c>
      <c r="P6388" s="229">
        <v>1</v>
      </c>
    </row>
    <row r="6389" spans="15:16" x14ac:dyDescent="0.25">
      <c r="O6389" s="193">
        <v>8149</v>
      </c>
      <c r="P6389" s="229">
        <v>1</v>
      </c>
    </row>
    <row r="6390" spans="15:16" x14ac:dyDescent="0.25">
      <c r="O6390" s="193">
        <v>8157</v>
      </c>
      <c r="P6390" s="229">
        <v>1</v>
      </c>
    </row>
    <row r="6391" spans="15:16" x14ac:dyDescent="0.25">
      <c r="O6391" s="193">
        <v>8163</v>
      </c>
      <c r="P6391" s="229">
        <v>1</v>
      </c>
    </row>
    <row r="6392" spans="15:16" x14ac:dyDescent="0.25">
      <c r="O6392" s="193">
        <v>8164</v>
      </c>
      <c r="P6392" s="229">
        <v>1</v>
      </c>
    </row>
    <row r="6393" spans="15:16" x14ac:dyDescent="0.25">
      <c r="O6393" s="193">
        <v>8169</v>
      </c>
      <c r="P6393" s="229">
        <v>1</v>
      </c>
    </row>
    <row r="6394" spans="15:16" x14ac:dyDescent="0.25">
      <c r="O6394" s="193">
        <v>8173</v>
      </c>
      <c r="P6394" s="229">
        <v>1</v>
      </c>
    </row>
    <row r="6395" spans="15:16" x14ac:dyDescent="0.25">
      <c r="O6395" s="193">
        <v>8203</v>
      </c>
      <c r="P6395" s="229">
        <v>1</v>
      </c>
    </row>
    <row r="6396" spans="15:16" x14ac:dyDescent="0.25">
      <c r="O6396" s="193">
        <v>8211</v>
      </c>
      <c r="P6396" s="229">
        <v>1</v>
      </c>
    </row>
    <row r="6397" spans="15:16" x14ac:dyDescent="0.25">
      <c r="O6397" s="193">
        <v>8234</v>
      </c>
      <c r="P6397" s="229">
        <v>1</v>
      </c>
    </row>
    <row r="6398" spans="15:16" x14ac:dyDescent="0.25">
      <c r="O6398" s="193">
        <v>8236</v>
      </c>
      <c r="P6398" s="229">
        <v>1</v>
      </c>
    </row>
    <row r="6399" spans="15:16" x14ac:dyDescent="0.25">
      <c r="O6399" s="193">
        <v>8238</v>
      </c>
      <c r="P6399" s="229">
        <v>1</v>
      </c>
    </row>
    <row r="6400" spans="15:16" x14ac:dyDescent="0.25">
      <c r="O6400" s="193">
        <v>8243</v>
      </c>
      <c r="P6400" s="229">
        <v>1</v>
      </c>
    </row>
    <row r="6401" spans="15:16" x14ac:dyDescent="0.25">
      <c r="O6401" s="193">
        <v>8262</v>
      </c>
      <c r="P6401" s="229">
        <v>1</v>
      </c>
    </row>
    <row r="6402" spans="15:16" x14ac:dyDescent="0.25">
      <c r="O6402" s="193">
        <v>8264</v>
      </c>
      <c r="P6402" s="229">
        <v>1</v>
      </c>
    </row>
    <row r="6403" spans="15:16" x14ac:dyDescent="0.25">
      <c r="O6403" s="193">
        <v>8280</v>
      </c>
      <c r="P6403" s="229">
        <v>3</v>
      </c>
    </row>
    <row r="6404" spans="15:16" x14ac:dyDescent="0.25">
      <c r="O6404" s="193">
        <v>8294</v>
      </c>
      <c r="P6404" s="229">
        <v>1</v>
      </c>
    </row>
    <row r="6405" spans="15:16" x14ac:dyDescent="0.25">
      <c r="O6405" s="193">
        <v>8321</v>
      </c>
      <c r="P6405" s="229">
        <v>1</v>
      </c>
    </row>
    <row r="6406" spans="15:16" x14ac:dyDescent="0.25">
      <c r="O6406" s="193">
        <v>8325</v>
      </c>
      <c r="P6406" s="229">
        <v>2</v>
      </c>
    </row>
    <row r="6407" spans="15:16" x14ac:dyDescent="0.25">
      <c r="O6407" s="193">
        <v>8335</v>
      </c>
      <c r="P6407" s="229">
        <v>1</v>
      </c>
    </row>
    <row r="6408" spans="15:16" x14ac:dyDescent="0.25">
      <c r="O6408" s="193">
        <v>8344</v>
      </c>
      <c r="P6408" s="229">
        <v>1</v>
      </c>
    </row>
    <row r="6409" spans="15:16" x14ac:dyDescent="0.25">
      <c r="O6409" s="193">
        <v>8352</v>
      </c>
      <c r="P6409" s="229">
        <v>1</v>
      </c>
    </row>
    <row r="6410" spans="15:16" x14ac:dyDescent="0.25">
      <c r="O6410" s="193">
        <v>8365</v>
      </c>
      <c r="P6410" s="229">
        <v>1</v>
      </c>
    </row>
    <row r="6411" spans="15:16" x14ac:dyDescent="0.25">
      <c r="O6411" s="193">
        <v>8367</v>
      </c>
      <c r="P6411" s="229">
        <v>1</v>
      </c>
    </row>
    <row r="6412" spans="15:16" x14ac:dyDescent="0.25">
      <c r="O6412" s="193">
        <v>8376</v>
      </c>
      <c r="P6412" s="229">
        <v>1</v>
      </c>
    </row>
    <row r="6413" spans="15:16" x14ac:dyDescent="0.25">
      <c r="O6413" s="193">
        <v>8401</v>
      </c>
      <c r="P6413" s="229">
        <v>1</v>
      </c>
    </row>
    <row r="6414" spans="15:16" x14ac:dyDescent="0.25">
      <c r="O6414" s="193">
        <v>8422</v>
      </c>
      <c r="P6414" s="229">
        <v>1</v>
      </c>
    </row>
    <row r="6415" spans="15:16" x14ac:dyDescent="0.25">
      <c r="O6415" s="193">
        <v>8429</v>
      </c>
      <c r="P6415" s="229">
        <v>1</v>
      </c>
    </row>
    <row r="6416" spans="15:16" x14ac:dyDescent="0.25">
      <c r="O6416" s="193">
        <v>8438</v>
      </c>
      <c r="P6416" s="229">
        <v>2</v>
      </c>
    </row>
    <row r="6417" spans="15:16" x14ac:dyDescent="0.25">
      <c r="O6417" s="193">
        <v>8439</v>
      </c>
      <c r="P6417" s="229">
        <v>1</v>
      </c>
    </row>
    <row r="6418" spans="15:16" x14ac:dyDescent="0.25">
      <c r="O6418" s="193">
        <v>8442</v>
      </c>
      <c r="P6418" s="229">
        <v>1</v>
      </c>
    </row>
    <row r="6419" spans="15:16" x14ac:dyDescent="0.25">
      <c r="O6419" s="193">
        <v>8445</v>
      </c>
      <c r="P6419" s="229">
        <v>1</v>
      </c>
    </row>
    <row r="6420" spans="15:16" x14ac:dyDescent="0.25">
      <c r="O6420" s="193">
        <v>8446</v>
      </c>
      <c r="P6420" s="229">
        <v>1</v>
      </c>
    </row>
    <row r="6421" spans="15:16" x14ac:dyDescent="0.25">
      <c r="O6421" s="193">
        <v>8449</v>
      </c>
      <c r="P6421" s="229">
        <v>1</v>
      </c>
    </row>
    <row r="6422" spans="15:16" x14ac:dyDescent="0.25">
      <c r="O6422" s="193">
        <v>8492</v>
      </c>
      <c r="P6422" s="229">
        <v>1</v>
      </c>
    </row>
    <row r="6423" spans="15:16" x14ac:dyDescent="0.25">
      <c r="O6423" s="193">
        <v>8510</v>
      </c>
      <c r="P6423" s="229">
        <v>1</v>
      </c>
    </row>
    <row r="6424" spans="15:16" x14ac:dyDescent="0.25">
      <c r="O6424" s="193">
        <v>8524</v>
      </c>
      <c r="P6424" s="229">
        <v>1</v>
      </c>
    </row>
    <row r="6425" spans="15:16" x14ac:dyDescent="0.25">
      <c r="O6425" s="193">
        <v>8568</v>
      </c>
      <c r="P6425" s="229">
        <v>1</v>
      </c>
    </row>
    <row r="6426" spans="15:16" x14ac:dyDescent="0.25">
      <c r="O6426" s="193">
        <v>8594</v>
      </c>
      <c r="P6426" s="229">
        <v>1</v>
      </c>
    </row>
    <row r="6427" spans="15:16" x14ac:dyDescent="0.25">
      <c r="O6427" s="193">
        <v>8623</v>
      </c>
      <c r="P6427" s="229">
        <v>1</v>
      </c>
    </row>
    <row r="6428" spans="15:16" x14ac:dyDescent="0.25">
      <c r="O6428" s="193">
        <v>8640</v>
      </c>
      <c r="P6428" s="229">
        <v>2</v>
      </c>
    </row>
    <row r="6429" spans="15:16" x14ac:dyDescent="0.25">
      <c r="O6429" s="193">
        <v>8641</v>
      </c>
      <c r="P6429" s="229">
        <v>1</v>
      </c>
    </row>
    <row r="6430" spans="15:16" x14ac:dyDescent="0.25">
      <c r="O6430" s="193">
        <v>8661</v>
      </c>
      <c r="P6430" s="229">
        <v>2</v>
      </c>
    </row>
    <row r="6431" spans="15:16" x14ac:dyDescent="0.25">
      <c r="O6431" s="193">
        <v>8665</v>
      </c>
      <c r="P6431" s="229">
        <v>1</v>
      </c>
    </row>
    <row r="6432" spans="15:16" x14ac:dyDescent="0.25">
      <c r="O6432" s="193">
        <v>8674</v>
      </c>
      <c r="P6432" s="229">
        <v>1</v>
      </c>
    </row>
    <row r="6433" spans="15:16" x14ac:dyDescent="0.25">
      <c r="O6433" s="193">
        <v>8682</v>
      </c>
      <c r="P6433" s="229">
        <v>1</v>
      </c>
    </row>
    <row r="6434" spans="15:16" x14ac:dyDescent="0.25">
      <c r="O6434" s="193">
        <v>8685</v>
      </c>
      <c r="P6434" s="229">
        <v>1</v>
      </c>
    </row>
    <row r="6435" spans="15:16" x14ac:dyDescent="0.25">
      <c r="O6435" s="193">
        <v>8709</v>
      </c>
      <c r="P6435" s="229">
        <v>1</v>
      </c>
    </row>
    <row r="6436" spans="15:16" x14ac:dyDescent="0.25">
      <c r="O6436" s="193">
        <v>8722</v>
      </c>
      <c r="P6436" s="229">
        <v>1</v>
      </c>
    </row>
    <row r="6437" spans="15:16" x14ac:dyDescent="0.25">
      <c r="O6437" s="193">
        <v>8771</v>
      </c>
      <c r="P6437" s="229">
        <v>1</v>
      </c>
    </row>
    <row r="6438" spans="15:16" x14ac:dyDescent="0.25">
      <c r="O6438" s="193">
        <v>8777</v>
      </c>
      <c r="P6438" s="229">
        <v>1</v>
      </c>
    </row>
    <row r="6439" spans="15:16" x14ac:dyDescent="0.25">
      <c r="O6439" s="193">
        <v>8781</v>
      </c>
      <c r="P6439" s="229">
        <v>1</v>
      </c>
    </row>
    <row r="6440" spans="15:16" x14ac:dyDescent="0.25">
      <c r="O6440" s="193">
        <v>8796</v>
      </c>
      <c r="P6440" s="229">
        <v>1</v>
      </c>
    </row>
    <row r="6441" spans="15:16" x14ac:dyDescent="0.25">
      <c r="O6441" s="193">
        <v>8832</v>
      </c>
      <c r="P6441" s="229">
        <v>1</v>
      </c>
    </row>
    <row r="6442" spans="15:16" x14ac:dyDescent="0.25">
      <c r="O6442" s="193">
        <v>8833</v>
      </c>
      <c r="P6442" s="229">
        <v>1</v>
      </c>
    </row>
    <row r="6443" spans="15:16" x14ac:dyDescent="0.25">
      <c r="O6443" s="193">
        <v>8839</v>
      </c>
      <c r="P6443" s="229">
        <v>1</v>
      </c>
    </row>
    <row r="6444" spans="15:16" x14ac:dyDescent="0.25">
      <c r="O6444" s="193">
        <v>8857</v>
      </c>
      <c r="P6444" s="229">
        <v>2</v>
      </c>
    </row>
    <row r="6445" spans="15:16" x14ac:dyDescent="0.25">
      <c r="O6445" s="193">
        <v>8897</v>
      </c>
      <c r="P6445" s="229">
        <v>2</v>
      </c>
    </row>
    <row r="6446" spans="15:16" x14ac:dyDescent="0.25">
      <c r="O6446" s="193">
        <v>8908</v>
      </c>
      <c r="P6446" s="229">
        <v>1</v>
      </c>
    </row>
    <row r="6447" spans="15:16" x14ac:dyDescent="0.25">
      <c r="O6447" s="193">
        <v>8911</v>
      </c>
      <c r="P6447" s="229">
        <v>1</v>
      </c>
    </row>
    <row r="6448" spans="15:16" x14ac:dyDescent="0.25">
      <c r="O6448" s="193">
        <v>8928</v>
      </c>
      <c r="P6448" s="229">
        <v>1</v>
      </c>
    </row>
    <row r="6449" spans="15:16" x14ac:dyDescent="0.25">
      <c r="O6449" s="193">
        <v>8948</v>
      </c>
      <c r="P6449" s="229">
        <v>1</v>
      </c>
    </row>
    <row r="6450" spans="15:16" x14ac:dyDescent="0.25">
      <c r="O6450" s="193">
        <v>8951</v>
      </c>
      <c r="P6450" s="229">
        <v>1</v>
      </c>
    </row>
    <row r="6451" spans="15:16" x14ac:dyDescent="0.25">
      <c r="O6451" s="193">
        <v>9003</v>
      </c>
      <c r="P6451" s="229">
        <v>1</v>
      </c>
    </row>
    <row r="6452" spans="15:16" x14ac:dyDescent="0.25">
      <c r="O6452" s="193">
        <v>9009</v>
      </c>
      <c r="P6452" s="229">
        <v>1</v>
      </c>
    </row>
    <row r="6453" spans="15:16" x14ac:dyDescent="0.25">
      <c r="O6453" s="193">
        <v>9025</v>
      </c>
      <c r="P6453" s="229">
        <v>1</v>
      </c>
    </row>
    <row r="6454" spans="15:16" x14ac:dyDescent="0.25">
      <c r="O6454" s="193">
        <v>9032</v>
      </c>
      <c r="P6454" s="229">
        <v>1</v>
      </c>
    </row>
    <row r="6455" spans="15:16" x14ac:dyDescent="0.25">
      <c r="O6455" s="193">
        <v>9037</v>
      </c>
      <c r="P6455" s="229">
        <v>1</v>
      </c>
    </row>
    <row r="6456" spans="15:16" x14ac:dyDescent="0.25">
      <c r="O6456" s="193">
        <v>9057</v>
      </c>
      <c r="P6456" s="229">
        <v>1</v>
      </c>
    </row>
    <row r="6457" spans="15:16" x14ac:dyDescent="0.25">
      <c r="O6457" s="193">
        <v>9073</v>
      </c>
      <c r="P6457" s="229">
        <v>1</v>
      </c>
    </row>
    <row r="6458" spans="15:16" x14ac:dyDescent="0.25">
      <c r="O6458" s="193">
        <v>9085</v>
      </c>
      <c r="P6458" s="229">
        <v>1</v>
      </c>
    </row>
    <row r="6459" spans="15:16" x14ac:dyDescent="0.25">
      <c r="O6459" s="193">
        <v>9087</v>
      </c>
      <c r="P6459" s="229">
        <v>1</v>
      </c>
    </row>
    <row r="6460" spans="15:16" x14ac:dyDescent="0.25">
      <c r="O6460" s="193">
        <v>9088</v>
      </c>
      <c r="P6460" s="229">
        <v>1</v>
      </c>
    </row>
    <row r="6461" spans="15:16" x14ac:dyDescent="0.25">
      <c r="O6461" s="193">
        <v>9091</v>
      </c>
      <c r="P6461" s="229">
        <v>1</v>
      </c>
    </row>
    <row r="6462" spans="15:16" x14ac:dyDescent="0.25">
      <c r="O6462" s="193">
        <v>9094</v>
      </c>
      <c r="P6462" s="229">
        <v>1</v>
      </c>
    </row>
    <row r="6463" spans="15:16" x14ac:dyDescent="0.25">
      <c r="O6463" s="193">
        <v>9096</v>
      </c>
      <c r="P6463" s="229">
        <v>1</v>
      </c>
    </row>
    <row r="6464" spans="15:16" x14ac:dyDescent="0.25">
      <c r="O6464" s="193">
        <v>9107</v>
      </c>
      <c r="P6464" s="229">
        <v>1</v>
      </c>
    </row>
    <row r="6465" spans="15:16" x14ac:dyDescent="0.25">
      <c r="O6465" s="193">
        <v>9113</v>
      </c>
      <c r="P6465" s="229">
        <v>1</v>
      </c>
    </row>
    <row r="6466" spans="15:16" x14ac:dyDescent="0.25">
      <c r="O6466" s="193">
        <v>9154</v>
      </c>
      <c r="P6466" s="229">
        <v>1</v>
      </c>
    </row>
    <row r="6467" spans="15:16" x14ac:dyDescent="0.25">
      <c r="O6467" s="193">
        <v>9175</v>
      </c>
      <c r="P6467" s="229">
        <v>1</v>
      </c>
    </row>
    <row r="6468" spans="15:16" x14ac:dyDescent="0.25">
      <c r="O6468" s="193">
        <v>9180</v>
      </c>
      <c r="P6468" s="229">
        <v>3</v>
      </c>
    </row>
    <row r="6469" spans="15:16" x14ac:dyDescent="0.25">
      <c r="O6469" s="193">
        <v>9208</v>
      </c>
      <c r="P6469" s="229">
        <v>1</v>
      </c>
    </row>
    <row r="6470" spans="15:16" x14ac:dyDescent="0.25">
      <c r="O6470" s="193">
        <v>9235</v>
      </c>
      <c r="P6470" s="229">
        <v>1</v>
      </c>
    </row>
    <row r="6471" spans="15:16" x14ac:dyDescent="0.25">
      <c r="O6471" s="193">
        <v>9241</v>
      </c>
      <c r="P6471" s="229">
        <v>1</v>
      </c>
    </row>
    <row r="6472" spans="15:16" x14ac:dyDescent="0.25">
      <c r="O6472" s="193">
        <v>9262</v>
      </c>
      <c r="P6472" s="229">
        <v>2</v>
      </c>
    </row>
    <row r="6473" spans="15:16" x14ac:dyDescent="0.25">
      <c r="O6473" s="193">
        <v>9289</v>
      </c>
      <c r="P6473" s="229">
        <v>1</v>
      </c>
    </row>
    <row r="6474" spans="15:16" x14ac:dyDescent="0.25">
      <c r="O6474" s="193">
        <v>9294</v>
      </c>
      <c r="P6474" s="229">
        <v>1</v>
      </c>
    </row>
    <row r="6475" spans="15:16" x14ac:dyDescent="0.25">
      <c r="O6475" s="193">
        <v>9298</v>
      </c>
      <c r="P6475" s="229">
        <v>1</v>
      </c>
    </row>
    <row r="6476" spans="15:16" x14ac:dyDescent="0.25">
      <c r="O6476" s="193">
        <v>9314</v>
      </c>
      <c r="P6476" s="229">
        <v>1</v>
      </c>
    </row>
    <row r="6477" spans="15:16" x14ac:dyDescent="0.25">
      <c r="O6477" s="193">
        <v>9337</v>
      </c>
      <c r="P6477" s="229">
        <v>1</v>
      </c>
    </row>
    <row r="6478" spans="15:16" x14ac:dyDescent="0.25">
      <c r="O6478" s="193">
        <v>9349</v>
      </c>
      <c r="P6478" s="229">
        <v>1</v>
      </c>
    </row>
    <row r="6479" spans="15:16" x14ac:dyDescent="0.25">
      <c r="O6479" s="193">
        <v>9374</v>
      </c>
      <c r="P6479" s="229">
        <v>1</v>
      </c>
    </row>
    <row r="6480" spans="15:16" x14ac:dyDescent="0.25">
      <c r="O6480" s="193">
        <v>9415</v>
      </c>
      <c r="P6480" s="229">
        <v>1</v>
      </c>
    </row>
    <row r="6481" spans="15:16" x14ac:dyDescent="0.25">
      <c r="O6481" s="193">
        <v>9505</v>
      </c>
      <c r="P6481" s="229">
        <v>1</v>
      </c>
    </row>
    <row r="6482" spans="15:16" x14ac:dyDescent="0.25">
      <c r="O6482" s="193">
        <v>9534</v>
      </c>
      <c r="P6482" s="229">
        <v>1</v>
      </c>
    </row>
    <row r="6483" spans="15:16" x14ac:dyDescent="0.25">
      <c r="O6483" s="193">
        <v>9584</v>
      </c>
      <c r="P6483" s="229">
        <v>1</v>
      </c>
    </row>
    <row r="6484" spans="15:16" x14ac:dyDescent="0.25">
      <c r="O6484" s="193">
        <v>9621</v>
      </c>
      <c r="P6484" s="229">
        <v>1</v>
      </c>
    </row>
    <row r="6485" spans="15:16" x14ac:dyDescent="0.25">
      <c r="O6485" s="193">
        <v>9655</v>
      </c>
      <c r="P6485" s="229">
        <v>1</v>
      </c>
    </row>
    <row r="6486" spans="15:16" x14ac:dyDescent="0.25">
      <c r="O6486" s="193">
        <v>9681</v>
      </c>
      <c r="P6486" s="229">
        <v>1</v>
      </c>
    </row>
    <row r="6487" spans="15:16" x14ac:dyDescent="0.25">
      <c r="O6487" s="193">
        <v>9694</v>
      </c>
      <c r="P6487" s="229">
        <v>1</v>
      </c>
    </row>
    <row r="6488" spans="15:16" x14ac:dyDescent="0.25">
      <c r="O6488" s="193">
        <v>9708</v>
      </c>
      <c r="P6488" s="229">
        <v>1</v>
      </c>
    </row>
    <row r="6489" spans="15:16" x14ac:dyDescent="0.25">
      <c r="O6489" s="193">
        <v>9715</v>
      </c>
      <c r="P6489" s="229">
        <v>1</v>
      </c>
    </row>
    <row r="6490" spans="15:16" x14ac:dyDescent="0.25">
      <c r="O6490" s="193">
        <v>9760</v>
      </c>
      <c r="P6490" s="229">
        <v>1</v>
      </c>
    </row>
    <row r="6491" spans="15:16" x14ac:dyDescent="0.25">
      <c r="O6491" s="193">
        <v>9763</v>
      </c>
      <c r="P6491" s="229">
        <v>1</v>
      </c>
    </row>
    <row r="6492" spans="15:16" x14ac:dyDescent="0.25">
      <c r="O6492" s="193">
        <v>9770</v>
      </c>
      <c r="P6492" s="229">
        <v>1</v>
      </c>
    </row>
    <row r="6493" spans="15:16" x14ac:dyDescent="0.25">
      <c r="O6493" s="193">
        <v>9792</v>
      </c>
      <c r="P6493" s="229">
        <v>1</v>
      </c>
    </row>
    <row r="6494" spans="15:16" x14ac:dyDescent="0.25">
      <c r="O6494" s="193">
        <v>9819</v>
      </c>
      <c r="P6494" s="229">
        <v>1</v>
      </c>
    </row>
    <row r="6495" spans="15:16" x14ac:dyDescent="0.25">
      <c r="O6495" s="193">
        <v>9856</v>
      </c>
      <c r="P6495" s="229">
        <v>1</v>
      </c>
    </row>
    <row r="6496" spans="15:16" x14ac:dyDescent="0.25">
      <c r="O6496" s="193">
        <v>9874</v>
      </c>
      <c r="P6496" s="229">
        <v>1</v>
      </c>
    </row>
    <row r="6497" spans="15:16" x14ac:dyDescent="0.25">
      <c r="O6497" s="193">
        <v>9902</v>
      </c>
      <c r="P6497" s="229">
        <v>1</v>
      </c>
    </row>
    <row r="6498" spans="15:16" x14ac:dyDescent="0.25">
      <c r="O6498" s="193">
        <v>9936</v>
      </c>
      <c r="P6498" s="229">
        <v>2</v>
      </c>
    </row>
    <row r="6499" spans="15:16" x14ac:dyDescent="0.25">
      <c r="O6499" s="193">
        <v>9937</v>
      </c>
      <c r="P6499" s="229">
        <v>1</v>
      </c>
    </row>
    <row r="6500" spans="15:16" x14ac:dyDescent="0.25">
      <c r="O6500" s="193">
        <v>9942</v>
      </c>
      <c r="P6500" s="229">
        <v>1</v>
      </c>
    </row>
    <row r="6501" spans="15:16" x14ac:dyDescent="0.25">
      <c r="O6501" s="193">
        <v>9953</v>
      </c>
      <c r="P6501" s="229">
        <v>1</v>
      </c>
    </row>
    <row r="6502" spans="15:16" x14ac:dyDescent="0.25">
      <c r="O6502" s="193">
        <v>9964</v>
      </c>
      <c r="P6502" s="229">
        <v>1</v>
      </c>
    </row>
    <row r="6503" spans="15:16" x14ac:dyDescent="0.25">
      <c r="O6503" s="193">
        <v>9977</v>
      </c>
      <c r="P6503" s="229">
        <v>1</v>
      </c>
    </row>
    <row r="6504" spans="15:16" x14ac:dyDescent="0.25">
      <c r="O6504" s="193">
        <v>9980</v>
      </c>
      <c r="P6504" s="229">
        <v>1</v>
      </c>
    </row>
    <row r="6505" spans="15:16" x14ac:dyDescent="0.25">
      <c r="O6505" s="193">
        <v>9983</v>
      </c>
      <c r="P6505" s="229">
        <v>1</v>
      </c>
    </row>
    <row r="6506" spans="15:16" x14ac:dyDescent="0.25">
      <c r="O6506" s="193">
        <v>10001</v>
      </c>
      <c r="P6506" s="229">
        <v>1069</v>
      </c>
    </row>
    <row r="6507" spans="15:16" x14ac:dyDescent="0.25">
      <c r="O6507" s="193">
        <v>10002</v>
      </c>
      <c r="P6507" s="229">
        <v>1</v>
      </c>
    </row>
    <row r="6508" spans="15:16" x14ac:dyDescent="0.25">
      <c r="O6508" s="193">
        <v>10003</v>
      </c>
      <c r="P6508" s="229">
        <v>75</v>
      </c>
    </row>
    <row r="6509" spans="15:16" x14ac:dyDescent="0.25">
      <c r="O6509" s="193">
        <v>10005</v>
      </c>
      <c r="P6509" s="229">
        <v>104</v>
      </c>
    </row>
    <row r="6510" spans="15:16" x14ac:dyDescent="0.25">
      <c r="O6510" s="193">
        <v>10006</v>
      </c>
      <c r="P6510" s="229">
        <v>16</v>
      </c>
    </row>
    <row r="6511" spans="15:16" x14ac:dyDescent="0.25">
      <c r="O6511" s="193">
        <v>10007</v>
      </c>
      <c r="P6511" s="229">
        <v>88</v>
      </c>
    </row>
    <row r="6512" spans="15:16" x14ac:dyDescent="0.25">
      <c r="O6512" s="193">
        <v>10008</v>
      </c>
      <c r="P6512" s="229">
        <v>12</v>
      </c>
    </row>
    <row r="6513" spans="15:16" x14ac:dyDescent="0.25">
      <c r="O6513" s="193">
        <v>10009</v>
      </c>
      <c r="P6513" s="229">
        <v>109</v>
      </c>
    </row>
    <row r="6514" spans="15:16" x14ac:dyDescent="0.25">
      <c r="O6514" s="193">
        <v>10010</v>
      </c>
      <c r="P6514" s="229">
        <v>1</v>
      </c>
    </row>
    <row r="6515" spans="15:16" x14ac:dyDescent="0.25">
      <c r="O6515" s="193">
        <v>10011</v>
      </c>
      <c r="P6515" s="229">
        <v>71</v>
      </c>
    </row>
    <row r="6516" spans="15:16" x14ac:dyDescent="0.25">
      <c r="O6516" s="193">
        <v>10013</v>
      </c>
      <c r="P6516" s="229">
        <v>151</v>
      </c>
    </row>
    <row r="6517" spans="15:16" x14ac:dyDescent="0.25">
      <c r="O6517" s="193">
        <v>10014</v>
      </c>
      <c r="P6517" s="229">
        <v>4</v>
      </c>
    </row>
    <row r="6518" spans="15:16" x14ac:dyDescent="0.25">
      <c r="O6518" s="193">
        <v>10015</v>
      </c>
      <c r="P6518" s="229">
        <v>73</v>
      </c>
    </row>
    <row r="6519" spans="15:16" x14ac:dyDescent="0.25">
      <c r="O6519" s="193">
        <v>10016</v>
      </c>
      <c r="P6519" s="229">
        <v>60</v>
      </c>
    </row>
    <row r="6520" spans="15:16" x14ac:dyDescent="0.25">
      <c r="O6520" s="193">
        <v>10017</v>
      </c>
      <c r="P6520" s="229">
        <v>191</v>
      </c>
    </row>
    <row r="6521" spans="15:16" x14ac:dyDescent="0.25">
      <c r="O6521" s="193">
        <v>10018</v>
      </c>
      <c r="P6521" s="229">
        <v>5</v>
      </c>
    </row>
    <row r="6522" spans="15:16" x14ac:dyDescent="0.25">
      <c r="O6522" s="193">
        <v>10019</v>
      </c>
      <c r="P6522" s="229">
        <v>36</v>
      </c>
    </row>
    <row r="6523" spans="15:16" x14ac:dyDescent="0.25">
      <c r="O6523" s="193">
        <v>10020</v>
      </c>
      <c r="P6523" s="229">
        <v>12</v>
      </c>
    </row>
    <row r="6524" spans="15:16" x14ac:dyDescent="0.25">
      <c r="O6524" s="193">
        <v>10021</v>
      </c>
      <c r="P6524" s="229">
        <v>179</v>
      </c>
    </row>
    <row r="6525" spans="15:16" x14ac:dyDescent="0.25">
      <c r="O6525" s="193">
        <v>10022</v>
      </c>
      <c r="P6525" s="229">
        <v>33</v>
      </c>
    </row>
    <row r="6526" spans="15:16" x14ac:dyDescent="0.25">
      <c r="O6526" s="193">
        <v>10023</v>
      </c>
      <c r="P6526" s="229">
        <v>56</v>
      </c>
    </row>
    <row r="6527" spans="15:16" x14ac:dyDescent="0.25">
      <c r="O6527" s="193">
        <v>10024</v>
      </c>
      <c r="P6527" s="229">
        <v>5</v>
      </c>
    </row>
    <row r="6528" spans="15:16" x14ac:dyDescent="0.25">
      <c r="O6528" s="193">
        <v>10025</v>
      </c>
      <c r="P6528" s="229">
        <v>237</v>
      </c>
    </row>
    <row r="6529" spans="15:16" x14ac:dyDescent="0.25">
      <c r="O6529" s="193">
        <v>10026</v>
      </c>
      <c r="P6529" s="229">
        <v>33</v>
      </c>
    </row>
    <row r="6530" spans="15:16" x14ac:dyDescent="0.25">
      <c r="O6530" s="193">
        <v>10027</v>
      </c>
      <c r="P6530" s="229">
        <v>82</v>
      </c>
    </row>
    <row r="6531" spans="15:16" x14ac:dyDescent="0.25">
      <c r="O6531" s="193">
        <v>10028</v>
      </c>
      <c r="P6531" s="229">
        <v>10</v>
      </c>
    </row>
    <row r="6532" spans="15:16" x14ac:dyDescent="0.25">
      <c r="O6532" s="193">
        <v>10029</v>
      </c>
      <c r="P6532" s="229">
        <v>216</v>
      </c>
    </row>
    <row r="6533" spans="15:16" x14ac:dyDescent="0.25">
      <c r="O6533" s="193">
        <v>10030</v>
      </c>
      <c r="P6533" s="229">
        <v>15</v>
      </c>
    </row>
    <row r="6534" spans="15:16" x14ac:dyDescent="0.25">
      <c r="O6534" s="193">
        <v>10031</v>
      </c>
      <c r="P6534" s="229">
        <v>125</v>
      </c>
    </row>
    <row r="6535" spans="15:16" x14ac:dyDescent="0.25">
      <c r="O6535" s="193">
        <v>10032</v>
      </c>
      <c r="P6535" s="229">
        <v>17</v>
      </c>
    </row>
    <row r="6536" spans="15:16" x14ac:dyDescent="0.25">
      <c r="O6536" s="193">
        <v>10033</v>
      </c>
      <c r="P6536" s="229">
        <v>144</v>
      </c>
    </row>
    <row r="6537" spans="15:16" x14ac:dyDescent="0.25">
      <c r="O6537" s="193">
        <v>10034</v>
      </c>
      <c r="P6537" s="229">
        <v>13</v>
      </c>
    </row>
    <row r="6538" spans="15:16" x14ac:dyDescent="0.25">
      <c r="O6538" s="193">
        <v>10035</v>
      </c>
      <c r="P6538" s="229">
        <v>60</v>
      </c>
    </row>
    <row r="6539" spans="15:16" x14ac:dyDescent="0.25">
      <c r="O6539" s="193">
        <v>10036</v>
      </c>
      <c r="P6539" s="229">
        <v>68</v>
      </c>
    </row>
    <row r="6540" spans="15:16" x14ac:dyDescent="0.25">
      <c r="O6540" s="193">
        <v>10037</v>
      </c>
      <c r="P6540" s="229">
        <v>178</v>
      </c>
    </row>
    <row r="6541" spans="15:16" x14ac:dyDescent="0.25">
      <c r="O6541" s="193">
        <v>10038</v>
      </c>
      <c r="P6541" s="229">
        <v>13</v>
      </c>
    </row>
    <row r="6542" spans="15:16" x14ac:dyDescent="0.25">
      <c r="O6542" s="193">
        <v>10039</v>
      </c>
      <c r="P6542" s="229">
        <v>74</v>
      </c>
    </row>
    <row r="6543" spans="15:16" x14ac:dyDescent="0.25">
      <c r="O6543" s="193">
        <v>10040</v>
      </c>
      <c r="P6543" s="229">
        <v>20</v>
      </c>
    </row>
    <row r="6544" spans="15:16" x14ac:dyDescent="0.25">
      <c r="O6544" s="193">
        <v>10041</v>
      </c>
      <c r="P6544" s="229">
        <v>389</v>
      </c>
    </row>
    <row r="6545" spans="15:16" x14ac:dyDescent="0.25">
      <c r="O6545" s="193">
        <v>10042</v>
      </c>
      <c r="P6545" s="229">
        <v>13</v>
      </c>
    </row>
    <row r="6546" spans="15:16" x14ac:dyDescent="0.25">
      <c r="O6546" s="193">
        <v>10043</v>
      </c>
      <c r="P6546" s="229">
        <v>95</v>
      </c>
    </row>
    <row r="6547" spans="15:16" x14ac:dyDescent="0.25">
      <c r="O6547" s="193">
        <v>10044</v>
      </c>
      <c r="P6547" s="229">
        <v>20</v>
      </c>
    </row>
    <row r="6548" spans="15:16" x14ac:dyDescent="0.25">
      <c r="O6548" s="193">
        <v>10045</v>
      </c>
      <c r="P6548" s="229">
        <v>270</v>
      </c>
    </row>
    <row r="6549" spans="15:16" x14ac:dyDescent="0.25">
      <c r="O6549" s="193">
        <v>10046</v>
      </c>
      <c r="P6549" s="229">
        <v>50</v>
      </c>
    </row>
    <row r="6550" spans="15:16" x14ac:dyDescent="0.25">
      <c r="O6550" s="193">
        <v>10047</v>
      </c>
      <c r="P6550" s="229">
        <v>97</v>
      </c>
    </row>
    <row r="6551" spans="15:16" x14ac:dyDescent="0.25">
      <c r="O6551" s="193">
        <v>10048</v>
      </c>
      <c r="P6551" s="229">
        <v>29</v>
      </c>
    </row>
    <row r="6552" spans="15:16" x14ac:dyDescent="0.25">
      <c r="O6552" s="193">
        <v>10049</v>
      </c>
      <c r="P6552" s="229">
        <v>222</v>
      </c>
    </row>
    <row r="6553" spans="15:16" x14ac:dyDescent="0.25">
      <c r="O6553" s="193">
        <v>10050</v>
      </c>
      <c r="P6553" s="229">
        <v>26</v>
      </c>
    </row>
    <row r="6554" spans="15:16" x14ac:dyDescent="0.25">
      <c r="O6554" s="193">
        <v>10051</v>
      </c>
      <c r="P6554" s="229">
        <v>151</v>
      </c>
    </row>
    <row r="6555" spans="15:16" x14ac:dyDescent="0.25">
      <c r="O6555" s="193">
        <v>10052</v>
      </c>
      <c r="P6555" s="229">
        <v>34</v>
      </c>
    </row>
    <row r="6556" spans="15:16" x14ac:dyDescent="0.25">
      <c r="O6556" s="193">
        <v>10053</v>
      </c>
      <c r="P6556" s="229">
        <v>347</v>
      </c>
    </row>
    <row r="6557" spans="15:16" x14ac:dyDescent="0.25">
      <c r="O6557" s="193">
        <v>10054</v>
      </c>
      <c r="P6557" s="229">
        <v>24</v>
      </c>
    </row>
    <row r="6558" spans="15:16" x14ac:dyDescent="0.25">
      <c r="O6558" s="193">
        <v>10055</v>
      </c>
      <c r="P6558" s="229">
        <v>117</v>
      </c>
    </row>
    <row r="6559" spans="15:16" x14ac:dyDescent="0.25">
      <c r="O6559" s="193">
        <v>10056</v>
      </c>
      <c r="P6559" s="229">
        <v>78</v>
      </c>
    </row>
    <row r="6560" spans="15:16" x14ac:dyDescent="0.25">
      <c r="O6560" s="193">
        <v>10057</v>
      </c>
      <c r="P6560" s="229">
        <v>226</v>
      </c>
    </row>
    <row r="6561" spans="15:16" x14ac:dyDescent="0.25">
      <c r="O6561" s="193">
        <v>10058</v>
      </c>
      <c r="P6561" s="229">
        <v>20</v>
      </c>
    </row>
    <row r="6562" spans="15:16" x14ac:dyDescent="0.25">
      <c r="O6562" s="193">
        <v>10059</v>
      </c>
      <c r="P6562" s="229">
        <v>84</v>
      </c>
    </row>
    <row r="6563" spans="15:16" x14ac:dyDescent="0.25">
      <c r="O6563" s="193">
        <v>10060</v>
      </c>
      <c r="P6563" s="229">
        <v>35</v>
      </c>
    </row>
    <row r="6564" spans="15:16" x14ac:dyDescent="0.25">
      <c r="O6564" s="193">
        <v>10061</v>
      </c>
      <c r="P6564" s="229">
        <v>189</v>
      </c>
    </row>
    <row r="6565" spans="15:16" x14ac:dyDescent="0.25">
      <c r="O6565" s="193">
        <v>10062</v>
      </c>
      <c r="P6565" s="229">
        <v>26</v>
      </c>
    </row>
    <row r="6566" spans="15:16" x14ac:dyDescent="0.25">
      <c r="O6566" s="193">
        <v>10063</v>
      </c>
      <c r="P6566" s="229">
        <v>121</v>
      </c>
    </row>
    <row r="6567" spans="15:16" x14ac:dyDescent="0.25">
      <c r="O6567" s="193">
        <v>10064</v>
      </c>
      <c r="P6567" s="229">
        <v>32</v>
      </c>
    </row>
    <row r="6568" spans="15:16" x14ac:dyDescent="0.25">
      <c r="O6568" s="193">
        <v>10065</v>
      </c>
      <c r="P6568" s="229">
        <v>381</v>
      </c>
    </row>
    <row r="6569" spans="15:16" x14ac:dyDescent="0.25">
      <c r="O6569" s="193">
        <v>10066</v>
      </c>
      <c r="P6569" s="229">
        <v>68</v>
      </c>
    </row>
    <row r="6570" spans="15:16" x14ac:dyDescent="0.25">
      <c r="O6570" s="193">
        <v>10067</v>
      </c>
      <c r="P6570" s="229">
        <v>113</v>
      </c>
    </row>
    <row r="6571" spans="15:16" x14ac:dyDescent="0.25">
      <c r="O6571" s="193">
        <v>10068</v>
      </c>
      <c r="P6571" s="229">
        <v>31</v>
      </c>
    </row>
    <row r="6572" spans="15:16" x14ac:dyDescent="0.25">
      <c r="O6572" s="193">
        <v>10069</v>
      </c>
      <c r="P6572" s="229">
        <v>484</v>
      </c>
    </row>
    <row r="6573" spans="15:16" x14ac:dyDescent="0.25">
      <c r="O6573" s="193">
        <v>10070</v>
      </c>
      <c r="P6573" s="229">
        <v>50</v>
      </c>
    </row>
    <row r="6574" spans="15:16" x14ac:dyDescent="0.25">
      <c r="O6574" s="193">
        <v>10071</v>
      </c>
      <c r="P6574" s="229">
        <v>162</v>
      </c>
    </row>
    <row r="6575" spans="15:16" x14ac:dyDescent="0.25">
      <c r="O6575" s="193">
        <v>10072</v>
      </c>
      <c r="P6575" s="229">
        <v>37</v>
      </c>
    </row>
    <row r="6576" spans="15:16" x14ac:dyDescent="0.25">
      <c r="O6576" s="193">
        <v>10073</v>
      </c>
      <c r="P6576" s="229">
        <v>203</v>
      </c>
    </row>
    <row r="6577" spans="15:16" x14ac:dyDescent="0.25">
      <c r="O6577" s="193">
        <v>10074</v>
      </c>
      <c r="P6577" s="229">
        <v>34</v>
      </c>
    </row>
    <row r="6578" spans="15:16" x14ac:dyDescent="0.25">
      <c r="O6578" s="193">
        <v>10075</v>
      </c>
      <c r="P6578" s="229">
        <v>149</v>
      </c>
    </row>
    <row r="6579" spans="15:16" x14ac:dyDescent="0.25">
      <c r="O6579" s="193">
        <v>10076</v>
      </c>
      <c r="P6579" s="229">
        <v>59</v>
      </c>
    </row>
    <row r="6580" spans="15:16" x14ac:dyDescent="0.25">
      <c r="O6580" s="193">
        <v>10077</v>
      </c>
      <c r="P6580" s="229">
        <v>220</v>
      </c>
    </row>
    <row r="6581" spans="15:16" x14ac:dyDescent="0.25">
      <c r="O6581" s="193">
        <v>10078</v>
      </c>
      <c r="P6581" s="229">
        <v>38</v>
      </c>
    </row>
    <row r="6582" spans="15:16" x14ac:dyDescent="0.25">
      <c r="O6582" s="193">
        <v>10079</v>
      </c>
      <c r="P6582" s="229">
        <v>145</v>
      </c>
    </row>
    <row r="6583" spans="15:16" x14ac:dyDescent="0.25">
      <c r="O6583" s="193">
        <v>10080</v>
      </c>
      <c r="P6583" s="229">
        <v>47</v>
      </c>
    </row>
    <row r="6584" spans="15:16" x14ac:dyDescent="0.25">
      <c r="O6584" s="193">
        <v>10081</v>
      </c>
      <c r="P6584" s="229">
        <v>392</v>
      </c>
    </row>
    <row r="6585" spans="15:16" x14ac:dyDescent="0.25">
      <c r="O6585" s="193">
        <v>10082</v>
      </c>
      <c r="P6585" s="229">
        <v>34</v>
      </c>
    </row>
    <row r="6586" spans="15:16" x14ac:dyDescent="0.25">
      <c r="O6586" s="193">
        <v>10083</v>
      </c>
      <c r="P6586" s="229">
        <v>133</v>
      </c>
    </row>
    <row r="6587" spans="15:16" x14ac:dyDescent="0.25">
      <c r="O6587" s="193">
        <v>10084</v>
      </c>
      <c r="P6587" s="229">
        <v>58</v>
      </c>
    </row>
    <row r="6588" spans="15:16" x14ac:dyDescent="0.25">
      <c r="O6588" s="193">
        <v>10085</v>
      </c>
      <c r="P6588" s="229">
        <v>331</v>
      </c>
    </row>
    <row r="6589" spans="15:16" x14ac:dyDescent="0.25">
      <c r="O6589" s="193">
        <v>10086</v>
      </c>
      <c r="P6589" s="229">
        <v>111</v>
      </c>
    </row>
    <row r="6590" spans="15:16" x14ac:dyDescent="0.25">
      <c r="O6590" s="193">
        <v>10087</v>
      </c>
      <c r="P6590" s="229">
        <v>129</v>
      </c>
    </row>
    <row r="6591" spans="15:16" x14ac:dyDescent="0.25">
      <c r="O6591" s="193">
        <v>10088</v>
      </c>
      <c r="P6591" s="229">
        <v>60</v>
      </c>
    </row>
    <row r="6592" spans="15:16" x14ac:dyDescent="0.25">
      <c r="O6592" s="193">
        <v>10089</v>
      </c>
      <c r="P6592" s="229">
        <v>330</v>
      </c>
    </row>
    <row r="6593" spans="15:16" x14ac:dyDescent="0.25">
      <c r="O6593" s="193">
        <v>10090</v>
      </c>
      <c r="P6593" s="229">
        <v>52</v>
      </c>
    </row>
    <row r="6594" spans="15:16" x14ac:dyDescent="0.25">
      <c r="O6594" s="193">
        <v>10091</v>
      </c>
      <c r="P6594" s="229">
        <v>152</v>
      </c>
    </row>
    <row r="6595" spans="15:16" x14ac:dyDescent="0.25">
      <c r="O6595" s="193">
        <v>10092</v>
      </c>
      <c r="P6595" s="229">
        <v>49</v>
      </c>
    </row>
    <row r="6596" spans="15:16" x14ac:dyDescent="0.25">
      <c r="O6596" s="193">
        <v>10093</v>
      </c>
      <c r="P6596" s="229">
        <v>412</v>
      </c>
    </row>
    <row r="6597" spans="15:16" x14ac:dyDescent="0.25">
      <c r="O6597" s="193">
        <v>10094</v>
      </c>
      <c r="P6597" s="229">
        <v>51</v>
      </c>
    </row>
    <row r="6598" spans="15:16" x14ac:dyDescent="0.25">
      <c r="O6598" s="193">
        <v>10095</v>
      </c>
      <c r="P6598" s="229">
        <v>148</v>
      </c>
    </row>
    <row r="6599" spans="15:16" x14ac:dyDescent="0.25">
      <c r="O6599" s="193">
        <v>10096</v>
      </c>
      <c r="P6599" s="229">
        <v>62</v>
      </c>
    </row>
    <row r="6600" spans="15:16" x14ac:dyDescent="0.25">
      <c r="O6600" s="193">
        <v>10097</v>
      </c>
      <c r="P6600" s="229">
        <v>349</v>
      </c>
    </row>
    <row r="6601" spans="15:16" x14ac:dyDescent="0.25">
      <c r="O6601" s="193">
        <v>10098</v>
      </c>
      <c r="P6601" s="229">
        <v>54</v>
      </c>
    </row>
    <row r="6602" spans="15:16" x14ac:dyDescent="0.25">
      <c r="O6602" s="193">
        <v>10099</v>
      </c>
      <c r="P6602" s="229">
        <v>171</v>
      </c>
    </row>
    <row r="6603" spans="15:16" x14ac:dyDescent="0.25">
      <c r="O6603" s="193">
        <v>10100</v>
      </c>
      <c r="P6603" s="229">
        <v>61</v>
      </c>
    </row>
    <row r="6604" spans="15:16" x14ac:dyDescent="0.25">
      <c r="O6604" s="193">
        <v>10101</v>
      </c>
      <c r="P6604" s="229">
        <v>318</v>
      </c>
    </row>
    <row r="6605" spans="15:16" x14ac:dyDescent="0.25">
      <c r="O6605" s="193">
        <v>10102</v>
      </c>
      <c r="P6605" s="229">
        <v>55</v>
      </c>
    </row>
    <row r="6606" spans="15:16" x14ac:dyDescent="0.25">
      <c r="O6606" s="193">
        <v>10103</v>
      </c>
      <c r="P6606" s="229">
        <v>157</v>
      </c>
    </row>
    <row r="6607" spans="15:16" x14ac:dyDescent="0.25">
      <c r="O6607" s="193">
        <v>10104</v>
      </c>
      <c r="P6607" s="229">
        <v>69</v>
      </c>
    </row>
    <row r="6608" spans="15:16" x14ac:dyDescent="0.25">
      <c r="O6608" s="193">
        <v>10105</v>
      </c>
      <c r="P6608" s="229">
        <v>304</v>
      </c>
    </row>
    <row r="6609" spans="15:16" x14ac:dyDescent="0.25">
      <c r="O6609" s="193">
        <v>10106</v>
      </c>
      <c r="P6609" s="229">
        <v>80</v>
      </c>
    </row>
    <row r="6610" spans="15:16" x14ac:dyDescent="0.25">
      <c r="O6610" s="193">
        <v>10107</v>
      </c>
      <c r="P6610" s="229">
        <v>159</v>
      </c>
    </row>
    <row r="6611" spans="15:16" x14ac:dyDescent="0.25">
      <c r="O6611" s="193">
        <v>10108</v>
      </c>
      <c r="P6611" s="229">
        <v>57</v>
      </c>
    </row>
    <row r="6612" spans="15:16" x14ac:dyDescent="0.25">
      <c r="O6612" s="193">
        <v>10109</v>
      </c>
      <c r="P6612" s="229">
        <v>349</v>
      </c>
    </row>
    <row r="6613" spans="15:16" x14ac:dyDescent="0.25">
      <c r="O6613" s="193">
        <v>10110</v>
      </c>
      <c r="P6613" s="229">
        <v>65</v>
      </c>
    </row>
    <row r="6614" spans="15:16" x14ac:dyDescent="0.25">
      <c r="O6614" s="193">
        <v>10111</v>
      </c>
      <c r="P6614" s="229">
        <v>181</v>
      </c>
    </row>
    <row r="6615" spans="15:16" x14ac:dyDescent="0.25">
      <c r="O6615" s="193">
        <v>10112</v>
      </c>
      <c r="P6615" s="229">
        <v>67</v>
      </c>
    </row>
    <row r="6616" spans="15:16" x14ac:dyDescent="0.25">
      <c r="O6616" s="193">
        <v>10113</v>
      </c>
      <c r="P6616" s="229">
        <v>319</v>
      </c>
    </row>
    <row r="6617" spans="15:16" x14ac:dyDescent="0.25">
      <c r="O6617" s="193">
        <v>10114</v>
      </c>
      <c r="P6617" s="229">
        <v>63</v>
      </c>
    </row>
    <row r="6618" spans="15:16" x14ac:dyDescent="0.25">
      <c r="O6618" s="193">
        <v>10115</v>
      </c>
      <c r="P6618" s="229">
        <v>141</v>
      </c>
    </row>
    <row r="6619" spans="15:16" x14ac:dyDescent="0.25">
      <c r="O6619" s="193">
        <v>10116</v>
      </c>
      <c r="P6619" s="229">
        <v>83</v>
      </c>
    </row>
    <row r="6620" spans="15:16" x14ac:dyDescent="0.25">
      <c r="O6620" s="193">
        <v>10117</v>
      </c>
      <c r="P6620" s="229">
        <v>307</v>
      </c>
    </row>
    <row r="6621" spans="15:16" x14ac:dyDescent="0.25">
      <c r="O6621" s="193">
        <v>10118</v>
      </c>
      <c r="P6621" s="229">
        <v>64</v>
      </c>
    </row>
    <row r="6622" spans="15:16" x14ac:dyDescent="0.25">
      <c r="O6622" s="193">
        <v>10119</v>
      </c>
      <c r="P6622" s="229">
        <v>183</v>
      </c>
    </row>
    <row r="6623" spans="15:16" x14ac:dyDescent="0.25">
      <c r="O6623" s="193">
        <v>10120</v>
      </c>
      <c r="P6623" s="229">
        <v>68</v>
      </c>
    </row>
    <row r="6624" spans="15:16" x14ac:dyDescent="0.25">
      <c r="O6624" s="193">
        <v>10121</v>
      </c>
      <c r="P6624" s="229">
        <v>349</v>
      </c>
    </row>
    <row r="6625" spans="15:16" x14ac:dyDescent="0.25">
      <c r="O6625" s="193">
        <v>10122</v>
      </c>
      <c r="P6625" s="229">
        <v>61</v>
      </c>
    </row>
    <row r="6626" spans="15:16" x14ac:dyDescent="0.25">
      <c r="O6626" s="193">
        <v>10123</v>
      </c>
      <c r="P6626" s="229">
        <v>157</v>
      </c>
    </row>
    <row r="6627" spans="15:16" x14ac:dyDescent="0.25">
      <c r="O6627" s="193">
        <v>10124</v>
      </c>
      <c r="P6627" s="229">
        <v>56</v>
      </c>
    </row>
    <row r="6628" spans="15:16" x14ac:dyDescent="0.25">
      <c r="O6628" s="193">
        <v>10125</v>
      </c>
      <c r="P6628" s="229">
        <v>299</v>
      </c>
    </row>
    <row r="6629" spans="15:16" x14ac:dyDescent="0.25">
      <c r="O6629" s="193">
        <v>10126</v>
      </c>
      <c r="P6629" s="229">
        <v>83</v>
      </c>
    </row>
    <row r="6630" spans="15:16" x14ac:dyDescent="0.25">
      <c r="O6630" s="193">
        <v>10127</v>
      </c>
      <c r="P6630" s="229">
        <v>167</v>
      </c>
    </row>
    <row r="6631" spans="15:16" x14ac:dyDescent="0.25">
      <c r="O6631" s="193">
        <v>10128</v>
      </c>
      <c r="P6631" s="229">
        <v>76</v>
      </c>
    </row>
    <row r="6632" spans="15:16" x14ac:dyDescent="0.25">
      <c r="O6632" s="193">
        <v>10129</v>
      </c>
      <c r="P6632" s="229">
        <v>317</v>
      </c>
    </row>
    <row r="6633" spans="15:16" x14ac:dyDescent="0.25">
      <c r="O6633" s="193">
        <v>10130</v>
      </c>
      <c r="P6633" s="229">
        <v>71</v>
      </c>
    </row>
    <row r="6634" spans="15:16" x14ac:dyDescent="0.25">
      <c r="O6634" s="193">
        <v>10131</v>
      </c>
      <c r="P6634" s="229">
        <v>136</v>
      </c>
    </row>
    <row r="6635" spans="15:16" x14ac:dyDescent="0.25">
      <c r="O6635" s="193">
        <v>10132</v>
      </c>
      <c r="P6635" s="229">
        <v>62</v>
      </c>
    </row>
    <row r="6636" spans="15:16" x14ac:dyDescent="0.25">
      <c r="O6636" s="193">
        <v>10133</v>
      </c>
      <c r="P6636" s="229">
        <v>672</v>
      </c>
    </row>
    <row r="6637" spans="15:16" x14ac:dyDescent="0.25">
      <c r="O6637" s="193">
        <v>10134</v>
      </c>
      <c r="P6637" s="229">
        <v>67</v>
      </c>
    </row>
    <row r="6638" spans="15:16" x14ac:dyDescent="0.25">
      <c r="O6638" s="193">
        <v>10135</v>
      </c>
      <c r="P6638" s="229">
        <v>193</v>
      </c>
    </row>
    <row r="6639" spans="15:16" x14ac:dyDescent="0.25">
      <c r="O6639" s="193">
        <v>10136</v>
      </c>
      <c r="P6639" s="229">
        <v>78</v>
      </c>
    </row>
    <row r="6640" spans="15:16" x14ac:dyDescent="0.25">
      <c r="O6640" s="193">
        <v>10137</v>
      </c>
      <c r="P6640" s="229">
        <v>569</v>
      </c>
    </row>
    <row r="6641" spans="15:16" x14ac:dyDescent="0.25">
      <c r="O6641" s="193">
        <v>10138</v>
      </c>
      <c r="P6641" s="229">
        <v>64</v>
      </c>
    </row>
    <row r="6642" spans="15:16" x14ac:dyDescent="0.25">
      <c r="O6642" s="193">
        <v>10139</v>
      </c>
      <c r="P6642" s="229">
        <v>221</v>
      </c>
    </row>
    <row r="6643" spans="15:16" x14ac:dyDescent="0.25">
      <c r="O6643" s="193">
        <v>10140</v>
      </c>
      <c r="P6643" s="229">
        <v>83</v>
      </c>
    </row>
    <row r="6644" spans="15:16" x14ac:dyDescent="0.25">
      <c r="O6644" s="193">
        <v>10141</v>
      </c>
      <c r="P6644" s="229">
        <v>336</v>
      </c>
    </row>
    <row r="6645" spans="15:16" x14ac:dyDescent="0.25">
      <c r="O6645" s="193">
        <v>10142</v>
      </c>
      <c r="P6645" s="229">
        <v>65</v>
      </c>
    </row>
    <row r="6646" spans="15:16" x14ac:dyDescent="0.25">
      <c r="O6646" s="193">
        <v>10143</v>
      </c>
      <c r="P6646" s="229">
        <v>206</v>
      </c>
    </row>
    <row r="6647" spans="15:16" x14ac:dyDescent="0.25">
      <c r="O6647" s="193">
        <v>10144</v>
      </c>
      <c r="P6647" s="229">
        <v>67</v>
      </c>
    </row>
    <row r="6648" spans="15:16" x14ac:dyDescent="0.25">
      <c r="O6648" s="193">
        <v>10145</v>
      </c>
      <c r="P6648" s="229">
        <v>377</v>
      </c>
    </row>
    <row r="6649" spans="15:16" x14ac:dyDescent="0.25">
      <c r="O6649" s="193">
        <v>10146</v>
      </c>
      <c r="P6649" s="229">
        <v>91</v>
      </c>
    </row>
    <row r="6650" spans="15:16" x14ac:dyDescent="0.25">
      <c r="O6650" s="193">
        <v>10147</v>
      </c>
      <c r="P6650" s="229">
        <v>198</v>
      </c>
    </row>
    <row r="6651" spans="15:16" x14ac:dyDescent="0.25">
      <c r="O6651" s="193">
        <v>10148</v>
      </c>
      <c r="P6651" s="229">
        <v>88</v>
      </c>
    </row>
    <row r="6652" spans="15:16" x14ac:dyDescent="0.25">
      <c r="O6652" s="193">
        <v>10149</v>
      </c>
      <c r="P6652" s="229">
        <v>367</v>
      </c>
    </row>
    <row r="6653" spans="15:16" x14ac:dyDescent="0.25">
      <c r="O6653" s="193">
        <v>10150</v>
      </c>
      <c r="P6653" s="229">
        <v>83</v>
      </c>
    </row>
    <row r="6654" spans="15:16" x14ac:dyDescent="0.25">
      <c r="O6654" s="193">
        <v>10151</v>
      </c>
      <c r="P6654" s="229">
        <v>194</v>
      </c>
    </row>
    <row r="6655" spans="15:16" x14ac:dyDescent="0.25">
      <c r="O6655" s="193">
        <v>10152</v>
      </c>
      <c r="P6655" s="229">
        <v>91</v>
      </c>
    </row>
    <row r="6656" spans="15:16" x14ac:dyDescent="0.25">
      <c r="O6656" s="193">
        <v>10153</v>
      </c>
      <c r="P6656" s="229">
        <v>376</v>
      </c>
    </row>
    <row r="6657" spans="15:16" x14ac:dyDescent="0.25">
      <c r="O6657" s="193">
        <v>10154</v>
      </c>
      <c r="P6657" s="229">
        <v>83</v>
      </c>
    </row>
    <row r="6658" spans="15:16" x14ac:dyDescent="0.25">
      <c r="O6658" s="193">
        <v>10155</v>
      </c>
      <c r="P6658" s="229">
        <v>178</v>
      </c>
    </row>
    <row r="6659" spans="15:16" x14ac:dyDescent="0.25">
      <c r="O6659" s="193">
        <v>10156</v>
      </c>
      <c r="P6659" s="229">
        <v>73</v>
      </c>
    </row>
    <row r="6660" spans="15:16" x14ac:dyDescent="0.25">
      <c r="O6660" s="193">
        <v>10157</v>
      </c>
      <c r="P6660" s="229">
        <v>380</v>
      </c>
    </row>
    <row r="6661" spans="15:16" x14ac:dyDescent="0.25">
      <c r="O6661" s="193">
        <v>10158</v>
      </c>
      <c r="P6661" s="229">
        <v>73</v>
      </c>
    </row>
    <row r="6662" spans="15:16" x14ac:dyDescent="0.25">
      <c r="O6662" s="193">
        <v>10159</v>
      </c>
      <c r="P6662" s="229">
        <v>188</v>
      </c>
    </row>
    <row r="6663" spans="15:16" x14ac:dyDescent="0.25">
      <c r="O6663" s="193">
        <v>10160</v>
      </c>
      <c r="P6663" s="229">
        <v>70</v>
      </c>
    </row>
    <row r="6664" spans="15:16" x14ac:dyDescent="0.25">
      <c r="O6664" s="193">
        <v>10161</v>
      </c>
      <c r="P6664" s="229">
        <v>438</v>
      </c>
    </row>
    <row r="6665" spans="15:16" x14ac:dyDescent="0.25">
      <c r="O6665" s="193">
        <v>10162</v>
      </c>
      <c r="P6665" s="229">
        <v>66</v>
      </c>
    </row>
    <row r="6666" spans="15:16" x14ac:dyDescent="0.25">
      <c r="O6666" s="193">
        <v>10163</v>
      </c>
      <c r="P6666" s="229">
        <v>199</v>
      </c>
    </row>
    <row r="6667" spans="15:16" x14ac:dyDescent="0.25">
      <c r="O6667" s="193">
        <v>10164</v>
      </c>
      <c r="P6667" s="229">
        <v>72</v>
      </c>
    </row>
    <row r="6668" spans="15:16" x14ac:dyDescent="0.25">
      <c r="O6668" s="193">
        <v>10165</v>
      </c>
      <c r="P6668" s="229">
        <v>376</v>
      </c>
    </row>
    <row r="6669" spans="15:16" x14ac:dyDescent="0.25">
      <c r="O6669" s="193">
        <v>10166</v>
      </c>
      <c r="P6669" s="229">
        <v>89</v>
      </c>
    </row>
    <row r="6670" spans="15:16" x14ac:dyDescent="0.25">
      <c r="O6670" s="193">
        <v>10167</v>
      </c>
      <c r="P6670" s="229">
        <v>174</v>
      </c>
    </row>
    <row r="6671" spans="15:16" x14ac:dyDescent="0.25">
      <c r="O6671" s="193">
        <v>10168</v>
      </c>
      <c r="P6671" s="229">
        <v>93</v>
      </c>
    </row>
    <row r="6672" spans="15:16" x14ac:dyDescent="0.25">
      <c r="O6672" s="193">
        <v>10169</v>
      </c>
      <c r="P6672" s="229">
        <v>357</v>
      </c>
    </row>
    <row r="6673" spans="15:16" x14ac:dyDescent="0.25">
      <c r="O6673" s="193">
        <v>10170</v>
      </c>
      <c r="P6673" s="229">
        <v>90</v>
      </c>
    </row>
    <row r="6674" spans="15:16" x14ac:dyDescent="0.25">
      <c r="O6674" s="193">
        <v>10171</v>
      </c>
      <c r="P6674" s="229">
        <v>172</v>
      </c>
    </row>
    <row r="6675" spans="15:16" x14ac:dyDescent="0.25">
      <c r="O6675" s="193">
        <v>10172</v>
      </c>
      <c r="P6675" s="229">
        <v>71</v>
      </c>
    </row>
    <row r="6676" spans="15:16" x14ac:dyDescent="0.25">
      <c r="O6676" s="193">
        <v>10173</v>
      </c>
      <c r="P6676" s="229">
        <v>415</v>
      </c>
    </row>
    <row r="6677" spans="15:16" x14ac:dyDescent="0.25">
      <c r="O6677" s="193">
        <v>10174</v>
      </c>
      <c r="P6677" s="229">
        <v>79</v>
      </c>
    </row>
    <row r="6678" spans="15:16" x14ac:dyDescent="0.25">
      <c r="O6678" s="193">
        <v>10175</v>
      </c>
      <c r="P6678" s="229">
        <v>182</v>
      </c>
    </row>
    <row r="6679" spans="15:16" x14ac:dyDescent="0.25">
      <c r="O6679" s="193">
        <v>10176</v>
      </c>
      <c r="P6679" s="229">
        <v>84</v>
      </c>
    </row>
    <row r="6680" spans="15:16" x14ac:dyDescent="0.25">
      <c r="O6680" s="193">
        <v>10177</v>
      </c>
      <c r="P6680" s="229">
        <v>421</v>
      </c>
    </row>
    <row r="6681" spans="15:16" x14ac:dyDescent="0.25">
      <c r="O6681" s="193">
        <v>10178</v>
      </c>
      <c r="P6681" s="229">
        <v>90</v>
      </c>
    </row>
    <row r="6682" spans="15:16" x14ac:dyDescent="0.25">
      <c r="O6682" s="193">
        <v>10179</v>
      </c>
      <c r="P6682" s="229">
        <v>170</v>
      </c>
    </row>
    <row r="6683" spans="15:16" x14ac:dyDescent="0.25">
      <c r="O6683" s="193">
        <v>10180</v>
      </c>
      <c r="P6683" s="229">
        <v>73</v>
      </c>
    </row>
    <row r="6684" spans="15:16" x14ac:dyDescent="0.25">
      <c r="O6684" s="193">
        <v>10181</v>
      </c>
      <c r="P6684" s="229">
        <v>376</v>
      </c>
    </row>
    <row r="6685" spans="15:16" x14ac:dyDescent="0.25">
      <c r="O6685" s="193">
        <v>10182</v>
      </c>
      <c r="P6685" s="229">
        <v>80</v>
      </c>
    </row>
    <row r="6686" spans="15:16" x14ac:dyDescent="0.25">
      <c r="O6686" s="193">
        <v>10183</v>
      </c>
      <c r="P6686" s="229">
        <v>211</v>
      </c>
    </row>
    <row r="6687" spans="15:16" x14ac:dyDescent="0.25">
      <c r="O6687" s="193">
        <v>10184</v>
      </c>
      <c r="P6687" s="229">
        <v>87</v>
      </c>
    </row>
    <row r="6688" spans="15:16" x14ac:dyDescent="0.25">
      <c r="O6688" s="193">
        <v>10185</v>
      </c>
      <c r="P6688" s="229">
        <v>411</v>
      </c>
    </row>
    <row r="6689" spans="15:16" x14ac:dyDescent="0.25">
      <c r="O6689" s="193">
        <v>10186</v>
      </c>
      <c r="P6689" s="229">
        <v>71</v>
      </c>
    </row>
    <row r="6690" spans="15:16" x14ac:dyDescent="0.25">
      <c r="O6690" s="193">
        <v>10187</v>
      </c>
      <c r="P6690" s="229">
        <v>215</v>
      </c>
    </row>
    <row r="6691" spans="15:16" x14ac:dyDescent="0.25">
      <c r="O6691" s="193">
        <v>10188</v>
      </c>
      <c r="P6691" s="229">
        <v>88</v>
      </c>
    </row>
    <row r="6692" spans="15:16" x14ac:dyDescent="0.25">
      <c r="O6692" s="193">
        <v>10189</v>
      </c>
      <c r="P6692" s="229">
        <v>393</v>
      </c>
    </row>
    <row r="6693" spans="15:16" x14ac:dyDescent="0.25">
      <c r="O6693" s="193">
        <v>10190</v>
      </c>
      <c r="P6693" s="229">
        <v>96</v>
      </c>
    </row>
    <row r="6694" spans="15:16" x14ac:dyDescent="0.25">
      <c r="O6694" s="193">
        <v>10191</v>
      </c>
      <c r="P6694" s="229">
        <v>180</v>
      </c>
    </row>
    <row r="6695" spans="15:16" x14ac:dyDescent="0.25">
      <c r="O6695" s="193">
        <v>10192</v>
      </c>
      <c r="P6695" s="229">
        <v>89</v>
      </c>
    </row>
    <row r="6696" spans="15:16" x14ac:dyDescent="0.25">
      <c r="O6696" s="193">
        <v>10193</v>
      </c>
      <c r="P6696" s="229">
        <v>358</v>
      </c>
    </row>
    <row r="6697" spans="15:16" x14ac:dyDescent="0.25">
      <c r="O6697" s="193">
        <v>10194</v>
      </c>
      <c r="P6697" s="229">
        <v>75</v>
      </c>
    </row>
    <row r="6698" spans="15:16" x14ac:dyDescent="0.25">
      <c r="O6698" s="193">
        <v>10195</v>
      </c>
      <c r="P6698" s="229">
        <v>186</v>
      </c>
    </row>
    <row r="6699" spans="15:16" x14ac:dyDescent="0.25">
      <c r="O6699" s="193">
        <v>10196</v>
      </c>
      <c r="P6699" s="229">
        <v>81</v>
      </c>
    </row>
    <row r="6700" spans="15:16" x14ac:dyDescent="0.25">
      <c r="O6700" s="193">
        <v>10197</v>
      </c>
      <c r="P6700" s="229">
        <v>367</v>
      </c>
    </row>
    <row r="6701" spans="15:16" x14ac:dyDescent="0.25">
      <c r="O6701" s="193">
        <v>10198</v>
      </c>
      <c r="P6701" s="229">
        <v>101</v>
      </c>
    </row>
    <row r="6702" spans="15:16" x14ac:dyDescent="0.25">
      <c r="O6702" s="193">
        <v>10199</v>
      </c>
      <c r="P6702" s="229">
        <v>203</v>
      </c>
    </row>
    <row r="6703" spans="15:16" x14ac:dyDescent="0.25">
      <c r="O6703" s="193">
        <v>10200</v>
      </c>
      <c r="P6703" s="229">
        <v>94</v>
      </c>
    </row>
    <row r="6704" spans="15:16" x14ac:dyDescent="0.25">
      <c r="O6704" s="193">
        <v>10201</v>
      </c>
      <c r="P6704" s="229">
        <v>696</v>
      </c>
    </row>
    <row r="6705" spans="15:16" x14ac:dyDescent="0.25">
      <c r="O6705" s="193">
        <v>10202</v>
      </c>
      <c r="P6705" s="229">
        <v>107</v>
      </c>
    </row>
    <row r="6706" spans="15:16" x14ac:dyDescent="0.25">
      <c r="O6706" s="193">
        <v>10203</v>
      </c>
      <c r="P6706" s="229">
        <v>206</v>
      </c>
    </row>
    <row r="6707" spans="15:16" x14ac:dyDescent="0.25">
      <c r="O6707" s="193">
        <v>10204</v>
      </c>
      <c r="P6707" s="229">
        <v>90</v>
      </c>
    </row>
    <row r="6708" spans="15:16" x14ac:dyDescent="0.25">
      <c r="O6708" s="193">
        <v>10205</v>
      </c>
      <c r="P6708" s="229">
        <v>396</v>
      </c>
    </row>
    <row r="6709" spans="15:16" x14ac:dyDescent="0.25">
      <c r="O6709" s="193">
        <v>10206</v>
      </c>
      <c r="P6709" s="229">
        <v>93</v>
      </c>
    </row>
    <row r="6710" spans="15:16" x14ac:dyDescent="0.25">
      <c r="O6710" s="193">
        <v>10207</v>
      </c>
      <c r="P6710" s="229">
        <v>204</v>
      </c>
    </row>
    <row r="6711" spans="15:16" x14ac:dyDescent="0.25">
      <c r="O6711" s="193">
        <v>10208</v>
      </c>
      <c r="P6711" s="229">
        <v>70</v>
      </c>
    </row>
    <row r="6712" spans="15:16" x14ac:dyDescent="0.25">
      <c r="O6712" s="193">
        <v>10209</v>
      </c>
      <c r="P6712" s="229">
        <v>349</v>
      </c>
    </row>
    <row r="6713" spans="15:16" x14ac:dyDescent="0.25">
      <c r="O6713" s="193">
        <v>10210</v>
      </c>
      <c r="P6713" s="229">
        <v>81</v>
      </c>
    </row>
    <row r="6714" spans="15:16" x14ac:dyDescent="0.25">
      <c r="O6714" s="193">
        <v>10211</v>
      </c>
      <c r="P6714" s="229">
        <v>227</v>
      </c>
    </row>
    <row r="6715" spans="15:16" x14ac:dyDescent="0.25">
      <c r="O6715" s="193">
        <v>10212</v>
      </c>
      <c r="P6715" s="229">
        <v>99</v>
      </c>
    </row>
    <row r="6716" spans="15:16" x14ac:dyDescent="0.25">
      <c r="O6716" s="193">
        <v>10213</v>
      </c>
      <c r="P6716" s="229">
        <v>416</v>
      </c>
    </row>
    <row r="6717" spans="15:16" x14ac:dyDescent="0.25">
      <c r="O6717" s="193">
        <v>10214</v>
      </c>
      <c r="P6717" s="229">
        <v>102</v>
      </c>
    </row>
    <row r="6718" spans="15:16" x14ac:dyDescent="0.25">
      <c r="O6718" s="193">
        <v>10215</v>
      </c>
      <c r="P6718" s="229">
        <v>189</v>
      </c>
    </row>
    <row r="6719" spans="15:16" x14ac:dyDescent="0.25">
      <c r="O6719" s="193">
        <v>10216</v>
      </c>
      <c r="P6719" s="229">
        <v>106</v>
      </c>
    </row>
    <row r="6720" spans="15:16" x14ac:dyDescent="0.25">
      <c r="O6720" s="193">
        <v>10217</v>
      </c>
      <c r="P6720" s="229">
        <v>399</v>
      </c>
    </row>
    <row r="6721" spans="15:16" x14ac:dyDescent="0.25">
      <c r="O6721" s="193">
        <v>10218</v>
      </c>
      <c r="P6721" s="229">
        <v>119</v>
      </c>
    </row>
    <row r="6722" spans="15:16" x14ac:dyDescent="0.25">
      <c r="O6722" s="193">
        <v>10219</v>
      </c>
      <c r="P6722" s="229">
        <v>184</v>
      </c>
    </row>
    <row r="6723" spans="15:16" x14ac:dyDescent="0.25">
      <c r="O6723" s="193">
        <v>10220</v>
      </c>
      <c r="P6723" s="229">
        <v>74</v>
      </c>
    </row>
    <row r="6724" spans="15:16" x14ac:dyDescent="0.25">
      <c r="O6724" s="193">
        <v>10221</v>
      </c>
      <c r="P6724" s="229">
        <v>388</v>
      </c>
    </row>
    <row r="6725" spans="15:16" x14ac:dyDescent="0.25">
      <c r="O6725" s="193">
        <v>10222</v>
      </c>
      <c r="P6725" s="229">
        <v>94</v>
      </c>
    </row>
    <row r="6726" spans="15:16" x14ac:dyDescent="0.25">
      <c r="O6726" s="193">
        <v>10223</v>
      </c>
      <c r="P6726" s="229">
        <v>175</v>
      </c>
    </row>
    <row r="6727" spans="15:16" x14ac:dyDescent="0.25">
      <c r="O6727" s="193">
        <v>10224</v>
      </c>
      <c r="P6727" s="229">
        <v>95</v>
      </c>
    </row>
    <row r="6728" spans="15:16" x14ac:dyDescent="0.25">
      <c r="O6728" s="193">
        <v>10225</v>
      </c>
      <c r="P6728" s="229">
        <v>409</v>
      </c>
    </row>
    <row r="6729" spans="15:16" x14ac:dyDescent="0.25">
      <c r="O6729" s="193">
        <v>10226</v>
      </c>
      <c r="P6729" s="229">
        <v>118</v>
      </c>
    </row>
    <row r="6730" spans="15:16" x14ac:dyDescent="0.25">
      <c r="O6730" s="193">
        <v>10227</v>
      </c>
      <c r="P6730" s="229">
        <v>196</v>
      </c>
    </row>
    <row r="6731" spans="15:16" x14ac:dyDescent="0.25">
      <c r="O6731" s="193">
        <v>10228</v>
      </c>
      <c r="P6731" s="229">
        <v>96</v>
      </c>
    </row>
    <row r="6732" spans="15:16" x14ac:dyDescent="0.25">
      <c r="O6732" s="193">
        <v>10229</v>
      </c>
      <c r="P6732" s="229">
        <v>428</v>
      </c>
    </row>
    <row r="6733" spans="15:16" x14ac:dyDescent="0.25">
      <c r="O6733" s="193">
        <v>10230</v>
      </c>
      <c r="P6733" s="229">
        <v>108</v>
      </c>
    </row>
    <row r="6734" spans="15:16" x14ac:dyDescent="0.25">
      <c r="O6734" s="193">
        <v>10231</v>
      </c>
      <c r="P6734" s="229">
        <v>228</v>
      </c>
    </row>
    <row r="6735" spans="15:16" x14ac:dyDescent="0.25">
      <c r="O6735" s="193">
        <v>10232</v>
      </c>
      <c r="P6735" s="229">
        <v>96</v>
      </c>
    </row>
    <row r="6736" spans="15:16" x14ac:dyDescent="0.25">
      <c r="O6736" s="193">
        <v>10233</v>
      </c>
      <c r="P6736" s="229">
        <v>372</v>
      </c>
    </row>
    <row r="6737" spans="15:16" x14ac:dyDescent="0.25">
      <c r="O6737" s="193">
        <v>10234</v>
      </c>
      <c r="P6737" s="229">
        <v>114</v>
      </c>
    </row>
    <row r="6738" spans="15:16" x14ac:dyDescent="0.25">
      <c r="O6738" s="193">
        <v>10235</v>
      </c>
      <c r="P6738" s="229">
        <v>204</v>
      </c>
    </row>
    <row r="6739" spans="15:16" x14ac:dyDescent="0.25">
      <c r="O6739" s="193">
        <v>10236</v>
      </c>
      <c r="P6739" s="229">
        <v>114</v>
      </c>
    </row>
    <row r="6740" spans="15:16" x14ac:dyDescent="0.25">
      <c r="O6740" s="193">
        <v>10237</v>
      </c>
      <c r="P6740" s="229">
        <v>354</v>
      </c>
    </row>
    <row r="6741" spans="15:16" x14ac:dyDescent="0.25">
      <c r="O6741" s="193">
        <v>10238</v>
      </c>
      <c r="P6741" s="229">
        <v>103</v>
      </c>
    </row>
    <row r="6742" spans="15:16" x14ac:dyDescent="0.25">
      <c r="O6742" s="193">
        <v>10239</v>
      </c>
      <c r="P6742" s="229">
        <v>188</v>
      </c>
    </row>
    <row r="6743" spans="15:16" x14ac:dyDescent="0.25">
      <c r="O6743" s="193">
        <v>10240</v>
      </c>
      <c r="P6743" s="229">
        <v>103</v>
      </c>
    </row>
    <row r="6744" spans="15:16" x14ac:dyDescent="0.25">
      <c r="O6744" s="193">
        <v>10241</v>
      </c>
      <c r="P6744" s="229">
        <v>391</v>
      </c>
    </row>
    <row r="6745" spans="15:16" x14ac:dyDescent="0.25">
      <c r="O6745" s="193">
        <v>10242</v>
      </c>
      <c r="P6745" s="229">
        <v>115</v>
      </c>
    </row>
    <row r="6746" spans="15:16" x14ac:dyDescent="0.25">
      <c r="O6746" s="193">
        <v>10243</v>
      </c>
      <c r="P6746" s="229">
        <v>187</v>
      </c>
    </row>
    <row r="6747" spans="15:16" x14ac:dyDescent="0.25">
      <c r="O6747" s="193">
        <v>10244</v>
      </c>
      <c r="P6747" s="229">
        <v>80</v>
      </c>
    </row>
    <row r="6748" spans="15:16" x14ac:dyDescent="0.25">
      <c r="O6748" s="193">
        <v>10245</v>
      </c>
      <c r="P6748" s="229">
        <v>374</v>
      </c>
    </row>
    <row r="6749" spans="15:16" x14ac:dyDescent="0.25">
      <c r="O6749" s="193">
        <v>10246</v>
      </c>
      <c r="P6749" s="229">
        <v>98</v>
      </c>
    </row>
    <row r="6750" spans="15:16" x14ac:dyDescent="0.25">
      <c r="O6750" s="193">
        <v>10247</v>
      </c>
      <c r="P6750" s="229">
        <v>200</v>
      </c>
    </row>
    <row r="6751" spans="15:16" x14ac:dyDescent="0.25">
      <c r="O6751" s="193">
        <v>10248</v>
      </c>
      <c r="P6751" s="229">
        <v>117</v>
      </c>
    </row>
    <row r="6752" spans="15:16" x14ac:dyDescent="0.25">
      <c r="O6752" s="193">
        <v>10249</v>
      </c>
      <c r="P6752" s="229">
        <v>324</v>
      </c>
    </row>
    <row r="6753" spans="15:16" x14ac:dyDescent="0.25">
      <c r="O6753" s="193">
        <v>10250</v>
      </c>
      <c r="P6753" s="229">
        <v>93</v>
      </c>
    </row>
    <row r="6754" spans="15:16" x14ac:dyDescent="0.25">
      <c r="O6754" s="193">
        <v>10251</v>
      </c>
      <c r="P6754" s="229">
        <v>175</v>
      </c>
    </row>
    <row r="6755" spans="15:16" x14ac:dyDescent="0.25">
      <c r="O6755" s="193">
        <v>10252</v>
      </c>
      <c r="P6755" s="229">
        <v>112</v>
      </c>
    </row>
    <row r="6756" spans="15:16" x14ac:dyDescent="0.25">
      <c r="O6756" s="193">
        <v>10253</v>
      </c>
      <c r="P6756" s="229">
        <v>394</v>
      </c>
    </row>
    <row r="6757" spans="15:16" x14ac:dyDescent="0.25">
      <c r="O6757" s="193">
        <v>10254</v>
      </c>
      <c r="P6757" s="229">
        <v>86</v>
      </c>
    </row>
    <row r="6758" spans="15:16" x14ac:dyDescent="0.25">
      <c r="O6758" s="193">
        <v>10255</v>
      </c>
      <c r="P6758" s="229">
        <v>201</v>
      </c>
    </row>
    <row r="6759" spans="15:16" x14ac:dyDescent="0.25">
      <c r="O6759" s="193">
        <v>10256</v>
      </c>
      <c r="P6759" s="229">
        <v>88</v>
      </c>
    </row>
    <row r="6760" spans="15:16" x14ac:dyDescent="0.25">
      <c r="O6760" s="193">
        <v>10257</v>
      </c>
      <c r="P6760" s="229">
        <v>325</v>
      </c>
    </row>
    <row r="6761" spans="15:16" x14ac:dyDescent="0.25">
      <c r="O6761" s="193">
        <v>10258</v>
      </c>
      <c r="P6761" s="229">
        <v>106</v>
      </c>
    </row>
    <row r="6762" spans="15:16" x14ac:dyDescent="0.25">
      <c r="O6762" s="193">
        <v>10259</v>
      </c>
      <c r="P6762" s="229">
        <v>202</v>
      </c>
    </row>
    <row r="6763" spans="15:16" x14ac:dyDescent="0.25">
      <c r="O6763" s="193">
        <v>10260</v>
      </c>
      <c r="P6763" s="229">
        <v>106</v>
      </c>
    </row>
    <row r="6764" spans="15:16" x14ac:dyDescent="0.25">
      <c r="O6764" s="193">
        <v>10261</v>
      </c>
      <c r="P6764" s="229">
        <v>338</v>
      </c>
    </row>
    <row r="6765" spans="15:16" x14ac:dyDescent="0.25">
      <c r="O6765" s="193">
        <v>10262</v>
      </c>
      <c r="P6765" s="229">
        <v>113</v>
      </c>
    </row>
    <row r="6766" spans="15:16" x14ac:dyDescent="0.25">
      <c r="O6766" s="193">
        <v>10263</v>
      </c>
      <c r="P6766" s="229">
        <v>193</v>
      </c>
    </row>
    <row r="6767" spans="15:16" x14ac:dyDescent="0.25">
      <c r="O6767" s="193">
        <v>10264</v>
      </c>
      <c r="P6767" s="229">
        <v>84</v>
      </c>
    </row>
    <row r="6768" spans="15:16" x14ac:dyDescent="0.25">
      <c r="O6768" s="193">
        <v>10265</v>
      </c>
      <c r="P6768" s="229">
        <v>474</v>
      </c>
    </row>
    <row r="6769" spans="15:16" x14ac:dyDescent="0.25">
      <c r="O6769" s="193">
        <v>10266</v>
      </c>
      <c r="P6769" s="229">
        <v>117</v>
      </c>
    </row>
    <row r="6770" spans="15:16" x14ac:dyDescent="0.25">
      <c r="O6770" s="193">
        <v>10267</v>
      </c>
      <c r="P6770" s="229">
        <v>180</v>
      </c>
    </row>
    <row r="6771" spans="15:16" x14ac:dyDescent="0.25">
      <c r="O6771" s="193">
        <v>10268</v>
      </c>
      <c r="P6771" s="229">
        <v>109</v>
      </c>
    </row>
    <row r="6772" spans="15:16" x14ac:dyDescent="0.25">
      <c r="O6772" s="193">
        <v>10269</v>
      </c>
      <c r="P6772" s="229">
        <v>477</v>
      </c>
    </row>
    <row r="6773" spans="15:16" x14ac:dyDescent="0.25">
      <c r="O6773" s="193">
        <v>10270</v>
      </c>
      <c r="P6773" s="229">
        <v>104</v>
      </c>
    </row>
    <row r="6774" spans="15:16" x14ac:dyDescent="0.25">
      <c r="O6774" s="193">
        <v>10271</v>
      </c>
      <c r="P6774" s="229">
        <v>193</v>
      </c>
    </row>
    <row r="6775" spans="15:16" x14ac:dyDescent="0.25">
      <c r="O6775" s="193">
        <v>10272</v>
      </c>
      <c r="P6775" s="229">
        <v>107</v>
      </c>
    </row>
    <row r="6776" spans="15:16" x14ac:dyDescent="0.25">
      <c r="O6776" s="193">
        <v>10273</v>
      </c>
      <c r="P6776" s="229">
        <v>374</v>
      </c>
    </row>
    <row r="6777" spans="15:16" x14ac:dyDescent="0.25">
      <c r="O6777" s="193">
        <v>10274</v>
      </c>
      <c r="P6777" s="229">
        <v>90</v>
      </c>
    </row>
    <row r="6778" spans="15:16" x14ac:dyDescent="0.25">
      <c r="O6778" s="193">
        <v>10275</v>
      </c>
      <c r="P6778" s="229">
        <v>175</v>
      </c>
    </row>
    <row r="6779" spans="15:16" x14ac:dyDescent="0.25">
      <c r="O6779" s="193">
        <v>10276</v>
      </c>
      <c r="P6779" s="229">
        <v>103</v>
      </c>
    </row>
    <row r="6780" spans="15:16" x14ac:dyDescent="0.25">
      <c r="O6780" s="193">
        <v>10277</v>
      </c>
      <c r="P6780" s="229">
        <v>320</v>
      </c>
    </row>
    <row r="6781" spans="15:16" x14ac:dyDescent="0.25">
      <c r="O6781" s="193">
        <v>10278</v>
      </c>
      <c r="P6781" s="229">
        <v>97</v>
      </c>
    </row>
    <row r="6782" spans="15:16" x14ac:dyDescent="0.25">
      <c r="O6782" s="193">
        <v>10279</v>
      </c>
      <c r="P6782" s="229">
        <v>158</v>
      </c>
    </row>
    <row r="6783" spans="15:16" x14ac:dyDescent="0.25">
      <c r="O6783" s="193">
        <v>10280</v>
      </c>
      <c r="P6783" s="229">
        <v>87</v>
      </c>
    </row>
    <row r="6784" spans="15:16" x14ac:dyDescent="0.25">
      <c r="O6784" s="193">
        <v>10281</v>
      </c>
      <c r="P6784" s="229">
        <v>356</v>
      </c>
    </row>
    <row r="6785" spans="15:16" x14ac:dyDescent="0.25">
      <c r="O6785" s="193">
        <v>10282</v>
      </c>
      <c r="P6785" s="229">
        <v>85</v>
      </c>
    </row>
    <row r="6786" spans="15:16" x14ac:dyDescent="0.25">
      <c r="O6786" s="193">
        <v>10283</v>
      </c>
      <c r="P6786" s="229">
        <v>174</v>
      </c>
    </row>
    <row r="6787" spans="15:16" x14ac:dyDescent="0.25">
      <c r="O6787" s="193">
        <v>10284</v>
      </c>
      <c r="P6787" s="229">
        <v>88</v>
      </c>
    </row>
    <row r="6788" spans="15:16" x14ac:dyDescent="0.25">
      <c r="O6788" s="193">
        <v>10285</v>
      </c>
      <c r="P6788" s="229">
        <v>332</v>
      </c>
    </row>
    <row r="6789" spans="15:16" x14ac:dyDescent="0.25">
      <c r="O6789" s="193">
        <v>10286</v>
      </c>
      <c r="P6789" s="229">
        <v>103</v>
      </c>
    </row>
    <row r="6790" spans="15:16" x14ac:dyDescent="0.25">
      <c r="O6790" s="193">
        <v>10287</v>
      </c>
      <c r="P6790" s="229">
        <v>184</v>
      </c>
    </row>
    <row r="6791" spans="15:16" x14ac:dyDescent="0.25">
      <c r="O6791" s="193">
        <v>10288</v>
      </c>
      <c r="P6791" s="229">
        <v>94</v>
      </c>
    </row>
    <row r="6792" spans="15:16" x14ac:dyDescent="0.25">
      <c r="O6792" s="193">
        <v>10289</v>
      </c>
      <c r="P6792" s="229">
        <v>344</v>
      </c>
    </row>
    <row r="6793" spans="15:16" x14ac:dyDescent="0.25">
      <c r="O6793" s="193">
        <v>10290</v>
      </c>
      <c r="P6793" s="229">
        <v>107</v>
      </c>
    </row>
    <row r="6794" spans="15:16" x14ac:dyDescent="0.25">
      <c r="O6794" s="193">
        <v>10291</v>
      </c>
      <c r="P6794" s="229">
        <v>166</v>
      </c>
    </row>
    <row r="6795" spans="15:16" x14ac:dyDescent="0.25">
      <c r="O6795" s="193">
        <v>10292</v>
      </c>
      <c r="P6795" s="229">
        <v>103</v>
      </c>
    </row>
    <row r="6796" spans="15:16" x14ac:dyDescent="0.25">
      <c r="O6796" s="193">
        <v>10293</v>
      </c>
      <c r="P6796" s="229">
        <v>335</v>
      </c>
    </row>
    <row r="6797" spans="15:16" x14ac:dyDescent="0.25">
      <c r="O6797" s="193">
        <v>10294</v>
      </c>
      <c r="P6797" s="229">
        <v>99</v>
      </c>
    </row>
    <row r="6798" spans="15:16" x14ac:dyDescent="0.25">
      <c r="O6798" s="193">
        <v>10295</v>
      </c>
      <c r="P6798" s="229">
        <v>210</v>
      </c>
    </row>
    <row r="6799" spans="15:16" x14ac:dyDescent="0.25">
      <c r="O6799" s="193">
        <v>10296</v>
      </c>
      <c r="P6799" s="229">
        <v>97</v>
      </c>
    </row>
    <row r="6800" spans="15:16" x14ac:dyDescent="0.25">
      <c r="O6800" s="193">
        <v>10297</v>
      </c>
      <c r="P6800" s="229">
        <v>338</v>
      </c>
    </row>
    <row r="6801" spans="15:16" x14ac:dyDescent="0.25">
      <c r="O6801" s="193">
        <v>10298</v>
      </c>
      <c r="P6801" s="229">
        <v>113</v>
      </c>
    </row>
    <row r="6802" spans="15:16" x14ac:dyDescent="0.25">
      <c r="O6802" s="193">
        <v>10299</v>
      </c>
      <c r="P6802" s="229">
        <v>192</v>
      </c>
    </row>
    <row r="6803" spans="15:16" x14ac:dyDescent="0.25">
      <c r="O6803" s="193">
        <v>10300</v>
      </c>
      <c r="P6803" s="229">
        <v>111</v>
      </c>
    </row>
    <row r="6804" spans="15:16" x14ac:dyDescent="0.25">
      <c r="O6804" s="193">
        <v>10301</v>
      </c>
      <c r="P6804" s="229">
        <v>330</v>
      </c>
    </row>
    <row r="6805" spans="15:16" x14ac:dyDescent="0.25">
      <c r="O6805" s="193">
        <v>10302</v>
      </c>
      <c r="P6805" s="229">
        <v>85</v>
      </c>
    </row>
    <row r="6806" spans="15:16" x14ac:dyDescent="0.25">
      <c r="O6806" s="193">
        <v>10303</v>
      </c>
      <c r="P6806" s="229">
        <v>180</v>
      </c>
    </row>
    <row r="6807" spans="15:16" x14ac:dyDescent="0.25">
      <c r="O6807" s="193">
        <v>10304</v>
      </c>
      <c r="P6807" s="229">
        <v>107</v>
      </c>
    </row>
    <row r="6808" spans="15:16" x14ac:dyDescent="0.25">
      <c r="O6808" s="193">
        <v>10305</v>
      </c>
      <c r="P6808" s="229">
        <v>341</v>
      </c>
    </row>
    <row r="6809" spans="15:16" x14ac:dyDescent="0.25">
      <c r="O6809" s="193">
        <v>10306</v>
      </c>
      <c r="P6809" s="229">
        <v>120</v>
      </c>
    </row>
    <row r="6810" spans="15:16" x14ac:dyDescent="0.25">
      <c r="O6810" s="193">
        <v>10307</v>
      </c>
      <c r="P6810" s="229">
        <v>153</v>
      </c>
    </row>
    <row r="6811" spans="15:16" x14ac:dyDescent="0.25">
      <c r="O6811" s="193">
        <v>10308</v>
      </c>
      <c r="P6811" s="229">
        <v>95</v>
      </c>
    </row>
    <row r="6812" spans="15:16" x14ac:dyDescent="0.25">
      <c r="O6812" s="193">
        <v>10309</v>
      </c>
      <c r="P6812" s="229">
        <v>328</v>
      </c>
    </row>
    <row r="6813" spans="15:16" x14ac:dyDescent="0.25">
      <c r="O6813" s="193">
        <v>10310</v>
      </c>
      <c r="P6813" s="229">
        <v>86</v>
      </c>
    </row>
    <row r="6814" spans="15:16" x14ac:dyDescent="0.25">
      <c r="O6814" s="193">
        <v>10311</v>
      </c>
      <c r="P6814" s="229">
        <v>165</v>
      </c>
    </row>
    <row r="6815" spans="15:16" x14ac:dyDescent="0.25">
      <c r="O6815" s="193">
        <v>10312</v>
      </c>
      <c r="P6815" s="229">
        <v>95</v>
      </c>
    </row>
    <row r="6816" spans="15:16" x14ac:dyDescent="0.25">
      <c r="O6816" s="193">
        <v>10313</v>
      </c>
      <c r="P6816" s="229">
        <v>281</v>
      </c>
    </row>
    <row r="6817" spans="15:16" x14ac:dyDescent="0.25">
      <c r="O6817" s="193">
        <v>10314</v>
      </c>
      <c r="P6817" s="229">
        <v>101</v>
      </c>
    </row>
    <row r="6818" spans="15:16" x14ac:dyDescent="0.25">
      <c r="O6818" s="193">
        <v>10315</v>
      </c>
      <c r="P6818" s="229">
        <v>185</v>
      </c>
    </row>
    <row r="6819" spans="15:16" x14ac:dyDescent="0.25">
      <c r="O6819" s="193">
        <v>10316</v>
      </c>
      <c r="P6819" s="229">
        <v>116</v>
      </c>
    </row>
    <row r="6820" spans="15:16" x14ac:dyDescent="0.25">
      <c r="O6820" s="193">
        <v>10317</v>
      </c>
      <c r="P6820" s="229">
        <v>295</v>
      </c>
    </row>
    <row r="6821" spans="15:16" x14ac:dyDescent="0.25">
      <c r="O6821" s="193">
        <v>10318</v>
      </c>
      <c r="P6821" s="229">
        <v>112</v>
      </c>
    </row>
    <row r="6822" spans="15:16" x14ac:dyDescent="0.25">
      <c r="O6822" s="193">
        <v>10319</v>
      </c>
      <c r="P6822" s="229">
        <v>175</v>
      </c>
    </row>
    <row r="6823" spans="15:16" x14ac:dyDescent="0.25">
      <c r="O6823" s="193">
        <v>10320</v>
      </c>
      <c r="P6823" s="229">
        <v>72</v>
      </c>
    </row>
    <row r="6824" spans="15:16" x14ac:dyDescent="0.25">
      <c r="O6824" s="193">
        <v>10321</v>
      </c>
      <c r="P6824" s="229">
        <v>299</v>
      </c>
    </row>
    <row r="6825" spans="15:16" x14ac:dyDescent="0.25">
      <c r="O6825" s="193">
        <v>10322</v>
      </c>
      <c r="P6825" s="229">
        <v>94</v>
      </c>
    </row>
    <row r="6826" spans="15:16" x14ac:dyDescent="0.25">
      <c r="O6826" s="193">
        <v>10323</v>
      </c>
      <c r="P6826" s="229">
        <v>185</v>
      </c>
    </row>
    <row r="6827" spans="15:16" x14ac:dyDescent="0.25">
      <c r="O6827" s="193">
        <v>10324</v>
      </c>
      <c r="P6827" s="229">
        <v>91</v>
      </c>
    </row>
    <row r="6828" spans="15:16" x14ac:dyDescent="0.25">
      <c r="O6828" s="193">
        <v>10325</v>
      </c>
      <c r="P6828" s="229">
        <v>283</v>
      </c>
    </row>
    <row r="6829" spans="15:16" x14ac:dyDescent="0.25">
      <c r="O6829" s="193">
        <v>10326</v>
      </c>
      <c r="P6829" s="229">
        <v>108</v>
      </c>
    </row>
    <row r="6830" spans="15:16" x14ac:dyDescent="0.25">
      <c r="O6830" s="193">
        <v>10327</v>
      </c>
      <c r="P6830" s="229">
        <v>159</v>
      </c>
    </row>
    <row r="6831" spans="15:16" x14ac:dyDescent="0.25">
      <c r="O6831" s="193">
        <v>10328</v>
      </c>
      <c r="P6831" s="229">
        <v>95</v>
      </c>
    </row>
    <row r="6832" spans="15:16" x14ac:dyDescent="0.25">
      <c r="O6832" s="193">
        <v>10329</v>
      </c>
      <c r="P6832" s="229">
        <v>299</v>
      </c>
    </row>
    <row r="6833" spans="15:16" x14ac:dyDescent="0.25">
      <c r="O6833" s="193">
        <v>10330</v>
      </c>
      <c r="P6833" s="229">
        <v>112</v>
      </c>
    </row>
    <row r="6834" spans="15:16" x14ac:dyDescent="0.25">
      <c r="O6834" s="193">
        <v>10331</v>
      </c>
      <c r="P6834" s="229">
        <v>164</v>
      </c>
    </row>
    <row r="6835" spans="15:16" x14ac:dyDescent="0.25">
      <c r="O6835" s="193">
        <v>10332</v>
      </c>
      <c r="P6835" s="229">
        <v>85</v>
      </c>
    </row>
    <row r="6836" spans="15:16" x14ac:dyDescent="0.25">
      <c r="O6836" s="193">
        <v>10333</v>
      </c>
      <c r="P6836" s="229">
        <v>353</v>
      </c>
    </row>
    <row r="6837" spans="15:16" x14ac:dyDescent="0.25">
      <c r="O6837" s="193">
        <v>10334</v>
      </c>
      <c r="P6837" s="229">
        <v>106</v>
      </c>
    </row>
    <row r="6838" spans="15:16" x14ac:dyDescent="0.25">
      <c r="O6838" s="193">
        <v>10335</v>
      </c>
      <c r="P6838" s="229">
        <v>174</v>
      </c>
    </row>
    <row r="6839" spans="15:16" x14ac:dyDescent="0.25">
      <c r="O6839" s="193">
        <v>10336</v>
      </c>
      <c r="P6839" s="229">
        <v>88</v>
      </c>
    </row>
    <row r="6840" spans="15:16" x14ac:dyDescent="0.25">
      <c r="O6840" s="193">
        <v>10337</v>
      </c>
      <c r="P6840" s="229">
        <v>326</v>
      </c>
    </row>
    <row r="6841" spans="15:16" x14ac:dyDescent="0.25">
      <c r="O6841" s="193">
        <v>10338</v>
      </c>
      <c r="P6841" s="229">
        <v>110</v>
      </c>
    </row>
    <row r="6842" spans="15:16" x14ac:dyDescent="0.25">
      <c r="O6842" s="193">
        <v>10339</v>
      </c>
      <c r="P6842" s="229">
        <v>154</v>
      </c>
    </row>
    <row r="6843" spans="15:16" x14ac:dyDescent="0.25">
      <c r="O6843" s="193">
        <v>10340</v>
      </c>
      <c r="P6843" s="229">
        <v>100</v>
      </c>
    </row>
    <row r="6844" spans="15:16" x14ac:dyDescent="0.25">
      <c r="O6844" s="193">
        <v>10341</v>
      </c>
      <c r="P6844" s="229">
        <v>316</v>
      </c>
    </row>
    <row r="6845" spans="15:16" x14ac:dyDescent="0.25">
      <c r="O6845" s="193">
        <v>10342</v>
      </c>
      <c r="P6845" s="229">
        <v>79</v>
      </c>
    </row>
    <row r="6846" spans="15:16" x14ac:dyDescent="0.25">
      <c r="O6846" s="193">
        <v>10343</v>
      </c>
      <c r="P6846" s="229">
        <v>175</v>
      </c>
    </row>
    <row r="6847" spans="15:16" x14ac:dyDescent="0.25">
      <c r="O6847" s="193">
        <v>10344</v>
      </c>
      <c r="P6847" s="229">
        <v>85</v>
      </c>
    </row>
    <row r="6848" spans="15:16" x14ac:dyDescent="0.25">
      <c r="O6848" s="193">
        <v>10345</v>
      </c>
      <c r="P6848" s="229">
        <v>265</v>
      </c>
    </row>
    <row r="6849" spans="15:16" x14ac:dyDescent="0.25">
      <c r="O6849" s="193">
        <v>10346</v>
      </c>
      <c r="P6849" s="229">
        <v>92</v>
      </c>
    </row>
    <row r="6850" spans="15:16" x14ac:dyDescent="0.25">
      <c r="O6850" s="193">
        <v>10347</v>
      </c>
      <c r="P6850" s="229">
        <v>184</v>
      </c>
    </row>
    <row r="6851" spans="15:16" x14ac:dyDescent="0.25">
      <c r="O6851" s="193">
        <v>10348</v>
      </c>
      <c r="P6851" s="229">
        <v>83</v>
      </c>
    </row>
    <row r="6852" spans="15:16" x14ac:dyDescent="0.25">
      <c r="O6852" s="193">
        <v>10349</v>
      </c>
      <c r="P6852" s="229">
        <v>301</v>
      </c>
    </row>
    <row r="6853" spans="15:16" x14ac:dyDescent="0.25">
      <c r="O6853" s="193">
        <v>10350</v>
      </c>
      <c r="P6853" s="229">
        <v>85</v>
      </c>
    </row>
    <row r="6854" spans="15:16" x14ac:dyDescent="0.25">
      <c r="O6854" s="193">
        <v>10351</v>
      </c>
      <c r="P6854" s="229">
        <v>176</v>
      </c>
    </row>
    <row r="6855" spans="15:16" x14ac:dyDescent="0.25">
      <c r="O6855" s="193">
        <v>10352</v>
      </c>
      <c r="P6855" s="229">
        <v>78</v>
      </c>
    </row>
    <row r="6856" spans="15:16" x14ac:dyDescent="0.25">
      <c r="O6856" s="193">
        <v>10353</v>
      </c>
      <c r="P6856" s="229">
        <v>286</v>
      </c>
    </row>
    <row r="6857" spans="15:16" x14ac:dyDescent="0.25">
      <c r="O6857" s="193">
        <v>10354</v>
      </c>
      <c r="P6857" s="229">
        <v>102</v>
      </c>
    </row>
    <row r="6858" spans="15:16" x14ac:dyDescent="0.25">
      <c r="O6858" s="193">
        <v>10355</v>
      </c>
      <c r="P6858" s="229">
        <v>168</v>
      </c>
    </row>
    <row r="6859" spans="15:16" x14ac:dyDescent="0.25">
      <c r="O6859" s="193">
        <v>10356</v>
      </c>
      <c r="P6859" s="229">
        <v>105</v>
      </c>
    </row>
    <row r="6860" spans="15:16" x14ac:dyDescent="0.25">
      <c r="O6860" s="193">
        <v>10357</v>
      </c>
      <c r="P6860" s="229">
        <v>276</v>
      </c>
    </row>
    <row r="6861" spans="15:16" x14ac:dyDescent="0.25">
      <c r="O6861" s="193">
        <v>10358</v>
      </c>
      <c r="P6861" s="229">
        <v>82</v>
      </c>
    </row>
    <row r="6862" spans="15:16" x14ac:dyDescent="0.25">
      <c r="O6862" s="193">
        <v>10359</v>
      </c>
      <c r="P6862" s="229">
        <v>180</v>
      </c>
    </row>
    <row r="6863" spans="15:16" x14ac:dyDescent="0.25">
      <c r="O6863" s="193">
        <v>10360</v>
      </c>
      <c r="P6863" s="229">
        <v>87</v>
      </c>
    </row>
    <row r="6864" spans="15:16" x14ac:dyDescent="0.25">
      <c r="O6864" s="193">
        <v>10361</v>
      </c>
      <c r="P6864" s="229">
        <v>314</v>
      </c>
    </row>
    <row r="6865" spans="15:16" x14ac:dyDescent="0.25">
      <c r="O6865" s="193">
        <v>10362</v>
      </c>
      <c r="P6865" s="229">
        <v>94</v>
      </c>
    </row>
    <row r="6866" spans="15:16" x14ac:dyDescent="0.25">
      <c r="O6866" s="193">
        <v>10363</v>
      </c>
      <c r="P6866" s="229">
        <v>133</v>
      </c>
    </row>
    <row r="6867" spans="15:16" x14ac:dyDescent="0.25">
      <c r="O6867" s="193">
        <v>10364</v>
      </c>
      <c r="P6867" s="229">
        <v>96</v>
      </c>
    </row>
    <row r="6868" spans="15:16" x14ac:dyDescent="0.25">
      <c r="O6868" s="193">
        <v>10365</v>
      </c>
      <c r="P6868" s="229">
        <v>269</v>
      </c>
    </row>
    <row r="6869" spans="15:16" x14ac:dyDescent="0.25">
      <c r="O6869" s="193">
        <v>10366</v>
      </c>
      <c r="P6869" s="229">
        <v>97</v>
      </c>
    </row>
    <row r="6870" spans="15:16" x14ac:dyDescent="0.25">
      <c r="O6870" s="193">
        <v>10367</v>
      </c>
      <c r="P6870" s="229">
        <v>142</v>
      </c>
    </row>
    <row r="6871" spans="15:16" x14ac:dyDescent="0.25">
      <c r="O6871" s="193">
        <v>10368</v>
      </c>
      <c r="P6871" s="229">
        <v>93</v>
      </c>
    </row>
    <row r="6872" spans="15:16" x14ac:dyDescent="0.25">
      <c r="O6872" s="193">
        <v>10369</v>
      </c>
      <c r="P6872" s="229">
        <v>225</v>
      </c>
    </row>
    <row r="6873" spans="15:16" x14ac:dyDescent="0.25">
      <c r="O6873" s="193">
        <v>10370</v>
      </c>
      <c r="P6873" s="229">
        <v>102</v>
      </c>
    </row>
    <row r="6874" spans="15:16" x14ac:dyDescent="0.25">
      <c r="O6874" s="193">
        <v>10371</v>
      </c>
      <c r="P6874" s="229">
        <v>156</v>
      </c>
    </row>
    <row r="6875" spans="15:16" x14ac:dyDescent="0.25">
      <c r="O6875" s="193">
        <v>10372</v>
      </c>
      <c r="P6875" s="229">
        <v>80</v>
      </c>
    </row>
    <row r="6876" spans="15:16" x14ac:dyDescent="0.25">
      <c r="O6876" s="193">
        <v>10373</v>
      </c>
      <c r="P6876" s="229">
        <v>257</v>
      </c>
    </row>
    <row r="6877" spans="15:16" x14ac:dyDescent="0.25">
      <c r="O6877" s="193">
        <v>10374</v>
      </c>
      <c r="P6877" s="229">
        <v>106</v>
      </c>
    </row>
    <row r="6878" spans="15:16" x14ac:dyDescent="0.25">
      <c r="O6878" s="193">
        <v>10375</v>
      </c>
      <c r="P6878" s="229">
        <v>150</v>
      </c>
    </row>
    <row r="6879" spans="15:16" x14ac:dyDescent="0.25">
      <c r="O6879" s="193">
        <v>10376</v>
      </c>
      <c r="P6879" s="229">
        <v>93</v>
      </c>
    </row>
    <row r="6880" spans="15:16" x14ac:dyDescent="0.25">
      <c r="O6880" s="193">
        <v>10377</v>
      </c>
      <c r="P6880" s="229">
        <v>264</v>
      </c>
    </row>
    <row r="6881" spans="15:16" x14ac:dyDescent="0.25">
      <c r="O6881" s="193">
        <v>10378</v>
      </c>
      <c r="P6881" s="229">
        <v>101</v>
      </c>
    </row>
    <row r="6882" spans="15:16" x14ac:dyDescent="0.25">
      <c r="O6882" s="193">
        <v>10379</v>
      </c>
      <c r="P6882" s="229">
        <v>138</v>
      </c>
    </row>
    <row r="6883" spans="15:16" x14ac:dyDescent="0.25">
      <c r="O6883" s="193">
        <v>10380</v>
      </c>
      <c r="P6883" s="229">
        <v>75</v>
      </c>
    </row>
    <row r="6884" spans="15:16" x14ac:dyDescent="0.25">
      <c r="O6884" s="193">
        <v>10381</v>
      </c>
      <c r="P6884" s="229">
        <v>245</v>
      </c>
    </row>
    <row r="6885" spans="15:16" x14ac:dyDescent="0.25">
      <c r="O6885" s="193">
        <v>10382</v>
      </c>
      <c r="P6885" s="229">
        <v>95</v>
      </c>
    </row>
    <row r="6886" spans="15:16" x14ac:dyDescent="0.25">
      <c r="O6886" s="193">
        <v>10383</v>
      </c>
      <c r="P6886" s="229">
        <v>149</v>
      </c>
    </row>
    <row r="6887" spans="15:16" x14ac:dyDescent="0.25">
      <c r="O6887" s="193">
        <v>10384</v>
      </c>
      <c r="P6887" s="229">
        <v>83</v>
      </c>
    </row>
    <row r="6888" spans="15:16" x14ac:dyDescent="0.25">
      <c r="O6888" s="193">
        <v>10385</v>
      </c>
      <c r="P6888" s="229">
        <v>254</v>
      </c>
    </row>
    <row r="6889" spans="15:16" x14ac:dyDescent="0.25">
      <c r="O6889" s="193">
        <v>10386</v>
      </c>
      <c r="P6889" s="229">
        <v>84</v>
      </c>
    </row>
    <row r="6890" spans="15:16" x14ac:dyDescent="0.25">
      <c r="O6890" s="193">
        <v>10387</v>
      </c>
      <c r="P6890" s="229">
        <v>119</v>
      </c>
    </row>
    <row r="6891" spans="15:16" x14ac:dyDescent="0.25">
      <c r="O6891" s="193">
        <v>10388</v>
      </c>
      <c r="P6891" s="229">
        <v>94</v>
      </c>
    </row>
    <row r="6892" spans="15:16" x14ac:dyDescent="0.25">
      <c r="O6892" s="193">
        <v>10389</v>
      </c>
      <c r="P6892" s="229">
        <v>221</v>
      </c>
    </row>
    <row r="6893" spans="15:16" x14ac:dyDescent="0.25">
      <c r="O6893" s="193">
        <v>10390</v>
      </c>
      <c r="P6893" s="229">
        <v>61</v>
      </c>
    </row>
    <row r="6894" spans="15:16" x14ac:dyDescent="0.25">
      <c r="O6894" s="193">
        <v>10391</v>
      </c>
      <c r="P6894" s="229">
        <v>156</v>
      </c>
    </row>
    <row r="6895" spans="15:16" x14ac:dyDescent="0.25">
      <c r="O6895" s="193">
        <v>10392</v>
      </c>
      <c r="P6895" s="229">
        <v>81</v>
      </c>
    </row>
    <row r="6896" spans="15:16" x14ac:dyDescent="0.25">
      <c r="O6896" s="193">
        <v>10393</v>
      </c>
      <c r="P6896" s="229">
        <v>240</v>
      </c>
    </row>
    <row r="6897" spans="15:16" x14ac:dyDescent="0.25">
      <c r="O6897" s="193">
        <v>10394</v>
      </c>
      <c r="P6897" s="229">
        <v>93</v>
      </c>
    </row>
    <row r="6898" spans="15:16" x14ac:dyDescent="0.25">
      <c r="O6898" s="193">
        <v>10395</v>
      </c>
      <c r="P6898" s="229">
        <v>139</v>
      </c>
    </row>
    <row r="6899" spans="15:16" x14ac:dyDescent="0.25">
      <c r="O6899" s="193">
        <v>10396</v>
      </c>
      <c r="P6899" s="229">
        <v>76</v>
      </c>
    </row>
    <row r="6900" spans="15:16" x14ac:dyDescent="0.25">
      <c r="O6900" s="193">
        <v>10397</v>
      </c>
      <c r="P6900" s="229">
        <v>230</v>
      </c>
    </row>
    <row r="6901" spans="15:16" x14ac:dyDescent="0.25">
      <c r="O6901" s="193">
        <v>10398</v>
      </c>
      <c r="P6901" s="229">
        <v>98</v>
      </c>
    </row>
    <row r="6902" spans="15:16" x14ac:dyDescent="0.25">
      <c r="O6902" s="193">
        <v>10399</v>
      </c>
      <c r="P6902" s="229">
        <v>128</v>
      </c>
    </row>
    <row r="6903" spans="15:16" x14ac:dyDescent="0.25">
      <c r="O6903" s="193">
        <v>10400</v>
      </c>
      <c r="P6903" s="229">
        <v>79</v>
      </c>
    </row>
    <row r="6904" spans="15:16" x14ac:dyDescent="0.25">
      <c r="O6904" s="193">
        <v>10401</v>
      </c>
      <c r="P6904" s="229">
        <v>264</v>
      </c>
    </row>
    <row r="6905" spans="15:16" x14ac:dyDescent="0.25">
      <c r="O6905" s="193">
        <v>10402</v>
      </c>
      <c r="P6905" s="229">
        <v>85</v>
      </c>
    </row>
    <row r="6906" spans="15:16" x14ac:dyDescent="0.25">
      <c r="O6906" s="193">
        <v>10403</v>
      </c>
      <c r="P6906" s="229">
        <v>126</v>
      </c>
    </row>
    <row r="6907" spans="15:16" x14ac:dyDescent="0.25">
      <c r="O6907" s="193">
        <v>10404</v>
      </c>
      <c r="P6907" s="229">
        <v>83</v>
      </c>
    </row>
    <row r="6908" spans="15:16" x14ac:dyDescent="0.25">
      <c r="O6908" s="193">
        <v>10405</v>
      </c>
      <c r="P6908" s="229">
        <v>200</v>
      </c>
    </row>
    <row r="6909" spans="15:16" x14ac:dyDescent="0.25">
      <c r="O6909" s="193">
        <v>10406</v>
      </c>
      <c r="P6909" s="229">
        <v>86</v>
      </c>
    </row>
    <row r="6910" spans="15:16" x14ac:dyDescent="0.25">
      <c r="O6910" s="193">
        <v>10407</v>
      </c>
      <c r="P6910" s="229">
        <v>146</v>
      </c>
    </row>
    <row r="6911" spans="15:16" x14ac:dyDescent="0.25">
      <c r="O6911" s="193">
        <v>10408</v>
      </c>
      <c r="P6911" s="229">
        <v>76</v>
      </c>
    </row>
    <row r="6912" spans="15:16" x14ac:dyDescent="0.25">
      <c r="O6912" s="193">
        <v>10409</v>
      </c>
      <c r="P6912" s="229">
        <v>233</v>
      </c>
    </row>
    <row r="6913" spans="15:16" x14ac:dyDescent="0.25">
      <c r="O6913" s="193">
        <v>10410</v>
      </c>
      <c r="P6913" s="229">
        <v>82</v>
      </c>
    </row>
    <row r="6914" spans="15:16" x14ac:dyDescent="0.25">
      <c r="O6914" s="193">
        <v>10411</v>
      </c>
      <c r="P6914" s="229">
        <v>131</v>
      </c>
    </row>
    <row r="6915" spans="15:16" x14ac:dyDescent="0.25">
      <c r="O6915" s="193">
        <v>10412</v>
      </c>
      <c r="P6915" s="229">
        <v>77</v>
      </c>
    </row>
    <row r="6916" spans="15:16" x14ac:dyDescent="0.25">
      <c r="O6916" s="193">
        <v>10413</v>
      </c>
      <c r="P6916" s="229">
        <v>195</v>
      </c>
    </row>
    <row r="6917" spans="15:16" x14ac:dyDescent="0.25">
      <c r="O6917" s="193">
        <v>10414</v>
      </c>
      <c r="P6917" s="229">
        <v>79</v>
      </c>
    </row>
    <row r="6918" spans="15:16" x14ac:dyDescent="0.25">
      <c r="O6918" s="193">
        <v>10415</v>
      </c>
      <c r="P6918" s="229">
        <v>131</v>
      </c>
    </row>
    <row r="6919" spans="15:16" x14ac:dyDescent="0.25">
      <c r="O6919" s="193">
        <v>10416</v>
      </c>
      <c r="P6919" s="229">
        <v>68</v>
      </c>
    </row>
    <row r="6920" spans="15:16" x14ac:dyDescent="0.25">
      <c r="O6920" s="193">
        <v>10417</v>
      </c>
      <c r="P6920" s="229">
        <v>235</v>
      </c>
    </row>
    <row r="6921" spans="15:16" x14ac:dyDescent="0.25">
      <c r="O6921" s="193">
        <v>10418</v>
      </c>
      <c r="P6921" s="229">
        <v>72</v>
      </c>
    </row>
    <row r="6922" spans="15:16" x14ac:dyDescent="0.25">
      <c r="O6922" s="193">
        <v>10419</v>
      </c>
      <c r="P6922" s="229">
        <v>127</v>
      </c>
    </row>
    <row r="6923" spans="15:16" x14ac:dyDescent="0.25">
      <c r="O6923" s="193">
        <v>10420</v>
      </c>
      <c r="P6923" s="229">
        <v>80</v>
      </c>
    </row>
    <row r="6924" spans="15:16" x14ac:dyDescent="0.25">
      <c r="O6924" s="193">
        <v>10421</v>
      </c>
      <c r="P6924" s="229">
        <v>226</v>
      </c>
    </row>
    <row r="6925" spans="15:16" x14ac:dyDescent="0.25">
      <c r="O6925" s="193">
        <v>10422</v>
      </c>
      <c r="P6925" s="229">
        <v>88</v>
      </c>
    </row>
    <row r="6926" spans="15:16" x14ac:dyDescent="0.25">
      <c r="O6926" s="193">
        <v>10423</v>
      </c>
      <c r="P6926" s="229">
        <v>128</v>
      </c>
    </row>
    <row r="6927" spans="15:16" x14ac:dyDescent="0.25">
      <c r="O6927" s="193">
        <v>10424</v>
      </c>
      <c r="P6927" s="229">
        <v>70</v>
      </c>
    </row>
    <row r="6928" spans="15:16" x14ac:dyDescent="0.25">
      <c r="O6928" s="193">
        <v>10425</v>
      </c>
      <c r="P6928" s="229">
        <v>183</v>
      </c>
    </row>
    <row r="6929" spans="15:16" x14ac:dyDescent="0.25">
      <c r="O6929" s="193">
        <v>10426</v>
      </c>
      <c r="P6929" s="229">
        <v>73</v>
      </c>
    </row>
    <row r="6930" spans="15:16" x14ac:dyDescent="0.25">
      <c r="O6930" s="193">
        <v>10427</v>
      </c>
      <c r="P6930" s="229">
        <v>123</v>
      </c>
    </row>
    <row r="6931" spans="15:16" x14ac:dyDescent="0.25">
      <c r="O6931" s="193">
        <v>10428</v>
      </c>
      <c r="P6931" s="229">
        <v>65</v>
      </c>
    </row>
    <row r="6932" spans="15:16" x14ac:dyDescent="0.25">
      <c r="O6932" s="193">
        <v>10429</v>
      </c>
      <c r="P6932" s="229">
        <v>220</v>
      </c>
    </row>
    <row r="6933" spans="15:16" x14ac:dyDescent="0.25">
      <c r="O6933" s="193">
        <v>10430</v>
      </c>
      <c r="P6933" s="229">
        <v>80</v>
      </c>
    </row>
    <row r="6934" spans="15:16" x14ac:dyDescent="0.25">
      <c r="O6934" s="193">
        <v>10431</v>
      </c>
      <c r="P6934" s="229">
        <v>115</v>
      </c>
    </row>
    <row r="6935" spans="15:16" x14ac:dyDescent="0.25">
      <c r="O6935" s="193">
        <v>10432</v>
      </c>
      <c r="P6935" s="229">
        <v>81</v>
      </c>
    </row>
    <row r="6936" spans="15:16" x14ac:dyDescent="0.25">
      <c r="O6936" s="193">
        <v>10433</v>
      </c>
      <c r="P6936" s="229">
        <v>199</v>
      </c>
    </row>
    <row r="6937" spans="15:16" x14ac:dyDescent="0.25">
      <c r="O6937" s="193">
        <v>10434</v>
      </c>
      <c r="P6937" s="229">
        <v>78</v>
      </c>
    </row>
    <row r="6938" spans="15:16" x14ac:dyDescent="0.25">
      <c r="O6938" s="193">
        <v>10435</v>
      </c>
      <c r="P6938" s="229">
        <v>116</v>
      </c>
    </row>
    <row r="6939" spans="15:16" x14ac:dyDescent="0.25">
      <c r="O6939" s="193">
        <v>10436</v>
      </c>
      <c r="P6939" s="229">
        <v>87</v>
      </c>
    </row>
    <row r="6940" spans="15:16" x14ac:dyDescent="0.25">
      <c r="O6940" s="193">
        <v>10437</v>
      </c>
      <c r="P6940" s="229">
        <v>198</v>
      </c>
    </row>
    <row r="6941" spans="15:16" x14ac:dyDescent="0.25">
      <c r="O6941" s="193">
        <v>10438</v>
      </c>
      <c r="P6941" s="229">
        <v>74</v>
      </c>
    </row>
    <row r="6942" spans="15:16" x14ac:dyDescent="0.25">
      <c r="O6942" s="193">
        <v>10439</v>
      </c>
      <c r="P6942" s="229">
        <v>103</v>
      </c>
    </row>
    <row r="6943" spans="15:16" x14ac:dyDescent="0.25">
      <c r="O6943" s="193">
        <v>10440</v>
      </c>
      <c r="P6943" s="229">
        <v>55</v>
      </c>
    </row>
    <row r="6944" spans="15:16" x14ac:dyDescent="0.25">
      <c r="O6944" s="193">
        <v>10441</v>
      </c>
      <c r="P6944" s="229">
        <v>185</v>
      </c>
    </row>
    <row r="6945" spans="15:16" x14ac:dyDescent="0.25">
      <c r="O6945" s="193">
        <v>10442</v>
      </c>
      <c r="P6945" s="229">
        <v>57</v>
      </c>
    </row>
    <row r="6946" spans="15:16" x14ac:dyDescent="0.25">
      <c r="O6946" s="193">
        <v>10443</v>
      </c>
      <c r="P6946" s="229">
        <v>115</v>
      </c>
    </row>
    <row r="6947" spans="15:16" x14ac:dyDescent="0.25">
      <c r="O6947" s="193">
        <v>10444</v>
      </c>
      <c r="P6947" s="229">
        <v>79</v>
      </c>
    </row>
    <row r="6948" spans="15:16" x14ac:dyDescent="0.25">
      <c r="O6948" s="193">
        <v>10445</v>
      </c>
      <c r="P6948" s="229">
        <v>211</v>
      </c>
    </row>
    <row r="6949" spans="15:16" x14ac:dyDescent="0.25">
      <c r="O6949" s="193">
        <v>10446</v>
      </c>
      <c r="P6949" s="229">
        <v>83</v>
      </c>
    </row>
    <row r="6950" spans="15:16" x14ac:dyDescent="0.25">
      <c r="O6950" s="193">
        <v>10447</v>
      </c>
      <c r="P6950" s="229">
        <v>137</v>
      </c>
    </row>
    <row r="6951" spans="15:16" x14ac:dyDescent="0.25">
      <c r="O6951" s="193">
        <v>10448</v>
      </c>
      <c r="P6951" s="229">
        <v>90</v>
      </c>
    </row>
    <row r="6952" spans="15:16" x14ac:dyDescent="0.25">
      <c r="O6952" s="193">
        <v>10449</v>
      </c>
      <c r="P6952" s="229">
        <v>162</v>
      </c>
    </row>
    <row r="6953" spans="15:16" x14ac:dyDescent="0.25">
      <c r="O6953" s="193">
        <v>10450</v>
      </c>
      <c r="P6953" s="229">
        <v>55</v>
      </c>
    </row>
    <row r="6954" spans="15:16" x14ac:dyDescent="0.25">
      <c r="O6954" s="193">
        <v>10451</v>
      </c>
      <c r="P6954" s="229">
        <v>131</v>
      </c>
    </row>
    <row r="6955" spans="15:16" x14ac:dyDescent="0.25">
      <c r="O6955" s="193">
        <v>10452</v>
      </c>
      <c r="P6955" s="229">
        <v>66</v>
      </c>
    </row>
    <row r="6956" spans="15:16" x14ac:dyDescent="0.25">
      <c r="O6956" s="193">
        <v>10453</v>
      </c>
      <c r="P6956" s="229">
        <v>171</v>
      </c>
    </row>
    <row r="6957" spans="15:16" x14ac:dyDescent="0.25">
      <c r="O6957" s="193">
        <v>10454</v>
      </c>
      <c r="P6957" s="229">
        <v>81</v>
      </c>
    </row>
    <row r="6958" spans="15:16" x14ac:dyDescent="0.25">
      <c r="O6958" s="193">
        <v>10455</v>
      </c>
      <c r="P6958" s="229">
        <v>132</v>
      </c>
    </row>
    <row r="6959" spans="15:16" x14ac:dyDescent="0.25">
      <c r="O6959" s="193">
        <v>10456</v>
      </c>
      <c r="P6959" s="229">
        <v>63</v>
      </c>
    </row>
    <row r="6960" spans="15:16" x14ac:dyDescent="0.25">
      <c r="O6960" s="193">
        <v>10457</v>
      </c>
      <c r="P6960" s="229">
        <v>195</v>
      </c>
    </row>
    <row r="6961" spans="15:16" x14ac:dyDescent="0.25">
      <c r="O6961" s="193">
        <v>10458</v>
      </c>
      <c r="P6961" s="229">
        <v>84</v>
      </c>
    </row>
    <row r="6962" spans="15:16" x14ac:dyDescent="0.25">
      <c r="O6962" s="193">
        <v>10459</v>
      </c>
      <c r="P6962" s="229">
        <v>115</v>
      </c>
    </row>
    <row r="6963" spans="15:16" x14ac:dyDescent="0.25">
      <c r="O6963" s="193">
        <v>10460</v>
      </c>
      <c r="P6963" s="229">
        <v>69</v>
      </c>
    </row>
    <row r="6964" spans="15:16" x14ac:dyDescent="0.25">
      <c r="O6964" s="193">
        <v>10461</v>
      </c>
      <c r="P6964" s="229">
        <v>194</v>
      </c>
    </row>
    <row r="6965" spans="15:16" x14ac:dyDescent="0.25">
      <c r="O6965" s="193">
        <v>10462</v>
      </c>
      <c r="P6965" s="229">
        <v>82</v>
      </c>
    </row>
    <row r="6966" spans="15:16" x14ac:dyDescent="0.25">
      <c r="O6966" s="193">
        <v>10463</v>
      </c>
      <c r="P6966" s="229">
        <v>112</v>
      </c>
    </row>
    <row r="6967" spans="15:16" x14ac:dyDescent="0.25">
      <c r="O6967" s="193">
        <v>10464</v>
      </c>
      <c r="P6967" s="229">
        <v>72</v>
      </c>
    </row>
    <row r="6968" spans="15:16" x14ac:dyDescent="0.25">
      <c r="O6968" s="193">
        <v>10465</v>
      </c>
      <c r="P6968" s="229">
        <v>167</v>
      </c>
    </row>
    <row r="6969" spans="15:16" x14ac:dyDescent="0.25">
      <c r="O6969" s="193">
        <v>10466</v>
      </c>
      <c r="P6969" s="229">
        <v>76</v>
      </c>
    </row>
    <row r="6970" spans="15:16" x14ac:dyDescent="0.25">
      <c r="O6970" s="193">
        <v>10467</v>
      </c>
      <c r="P6970" s="229">
        <v>101</v>
      </c>
    </row>
    <row r="6971" spans="15:16" x14ac:dyDescent="0.25">
      <c r="O6971" s="193">
        <v>10468</v>
      </c>
      <c r="P6971" s="229">
        <v>74</v>
      </c>
    </row>
    <row r="6972" spans="15:16" x14ac:dyDescent="0.25">
      <c r="O6972" s="193">
        <v>10469</v>
      </c>
      <c r="P6972" s="229">
        <v>190</v>
      </c>
    </row>
    <row r="6973" spans="15:16" x14ac:dyDescent="0.25">
      <c r="O6973" s="193">
        <v>10470</v>
      </c>
      <c r="P6973" s="229">
        <v>76</v>
      </c>
    </row>
    <row r="6974" spans="15:16" x14ac:dyDescent="0.25">
      <c r="O6974" s="193">
        <v>10471</v>
      </c>
      <c r="P6974" s="229">
        <v>105</v>
      </c>
    </row>
    <row r="6975" spans="15:16" x14ac:dyDescent="0.25">
      <c r="O6975" s="193">
        <v>10472</v>
      </c>
      <c r="P6975" s="229">
        <v>68</v>
      </c>
    </row>
    <row r="6976" spans="15:16" x14ac:dyDescent="0.25">
      <c r="O6976" s="193">
        <v>10473</v>
      </c>
      <c r="P6976" s="229">
        <v>177</v>
      </c>
    </row>
    <row r="6977" spans="15:16" x14ac:dyDescent="0.25">
      <c r="O6977" s="193">
        <v>10474</v>
      </c>
      <c r="P6977" s="229">
        <v>68</v>
      </c>
    </row>
    <row r="6978" spans="15:16" x14ac:dyDescent="0.25">
      <c r="O6978" s="193">
        <v>10475</v>
      </c>
      <c r="P6978" s="229">
        <v>109</v>
      </c>
    </row>
    <row r="6979" spans="15:16" x14ac:dyDescent="0.25">
      <c r="O6979" s="193">
        <v>10476</v>
      </c>
      <c r="P6979" s="229">
        <v>79</v>
      </c>
    </row>
    <row r="6980" spans="15:16" x14ac:dyDescent="0.25">
      <c r="O6980" s="193">
        <v>10477</v>
      </c>
      <c r="P6980" s="229">
        <v>174</v>
      </c>
    </row>
    <row r="6981" spans="15:16" x14ac:dyDescent="0.25">
      <c r="O6981" s="193">
        <v>10478</v>
      </c>
      <c r="P6981" s="229">
        <v>80</v>
      </c>
    </row>
    <row r="6982" spans="15:16" x14ac:dyDescent="0.25">
      <c r="O6982" s="193">
        <v>10479</v>
      </c>
      <c r="P6982" s="229">
        <v>96</v>
      </c>
    </row>
    <row r="6983" spans="15:16" x14ac:dyDescent="0.25">
      <c r="O6983" s="193">
        <v>10480</v>
      </c>
      <c r="P6983" s="229">
        <v>58</v>
      </c>
    </row>
    <row r="6984" spans="15:16" x14ac:dyDescent="0.25">
      <c r="O6984" s="193">
        <v>10481</v>
      </c>
      <c r="P6984" s="229">
        <v>164</v>
      </c>
    </row>
    <row r="6985" spans="15:16" x14ac:dyDescent="0.25">
      <c r="O6985" s="193">
        <v>10482</v>
      </c>
      <c r="P6985" s="229">
        <v>76</v>
      </c>
    </row>
    <row r="6986" spans="15:16" x14ac:dyDescent="0.25">
      <c r="O6986" s="193">
        <v>10483</v>
      </c>
      <c r="P6986" s="229">
        <v>108</v>
      </c>
    </row>
    <row r="6987" spans="15:16" x14ac:dyDescent="0.25">
      <c r="O6987" s="193">
        <v>10484</v>
      </c>
      <c r="P6987" s="229">
        <v>49</v>
      </c>
    </row>
    <row r="6988" spans="15:16" x14ac:dyDescent="0.25">
      <c r="O6988" s="193">
        <v>10485</v>
      </c>
      <c r="P6988" s="229">
        <v>171</v>
      </c>
    </row>
    <row r="6989" spans="15:16" x14ac:dyDescent="0.25">
      <c r="O6989" s="193">
        <v>10486</v>
      </c>
      <c r="P6989" s="229">
        <v>74</v>
      </c>
    </row>
    <row r="6990" spans="15:16" x14ac:dyDescent="0.25">
      <c r="O6990" s="193">
        <v>10487</v>
      </c>
      <c r="P6990" s="229">
        <v>102</v>
      </c>
    </row>
    <row r="6991" spans="15:16" x14ac:dyDescent="0.25">
      <c r="O6991" s="193">
        <v>10488</v>
      </c>
      <c r="P6991" s="229">
        <v>52</v>
      </c>
    </row>
    <row r="6992" spans="15:16" x14ac:dyDescent="0.25">
      <c r="O6992" s="193">
        <v>10489</v>
      </c>
      <c r="P6992" s="229">
        <v>173</v>
      </c>
    </row>
    <row r="6993" spans="15:16" x14ac:dyDescent="0.25">
      <c r="O6993" s="193">
        <v>10490</v>
      </c>
      <c r="P6993" s="229">
        <v>56</v>
      </c>
    </row>
    <row r="6994" spans="15:16" x14ac:dyDescent="0.25">
      <c r="O6994" s="193">
        <v>10491</v>
      </c>
      <c r="P6994" s="229">
        <v>98</v>
      </c>
    </row>
    <row r="6995" spans="15:16" x14ac:dyDescent="0.25">
      <c r="O6995" s="193">
        <v>10492</v>
      </c>
      <c r="P6995" s="229">
        <v>60</v>
      </c>
    </row>
    <row r="6996" spans="15:16" x14ac:dyDescent="0.25">
      <c r="O6996" s="193">
        <v>10493</v>
      </c>
      <c r="P6996" s="229">
        <v>170</v>
      </c>
    </row>
    <row r="6997" spans="15:16" x14ac:dyDescent="0.25">
      <c r="O6997" s="193">
        <v>10494</v>
      </c>
      <c r="P6997" s="229">
        <v>74</v>
      </c>
    </row>
    <row r="6998" spans="15:16" x14ac:dyDescent="0.25">
      <c r="O6998" s="193">
        <v>10495</v>
      </c>
      <c r="P6998" s="229">
        <v>110</v>
      </c>
    </row>
    <row r="6999" spans="15:16" x14ac:dyDescent="0.25">
      <c r="O6999" s="193">
        <v>10496</v>
      </c>
      <c r="P6999" s="229">
        <v>60</v>
      </c>
    </row>
    <row r="7000" spans="15:16" x14ac:dyDescent="0.25">
      <c r="O7000" s="193">
        <v>10497</v>
      </c>
      <c r="P7000" s="229">
        <v>163</v>
      </c>
    </row>
    <row r="7001" spans="15:16" x14ac:dyDescent="0.25">
      <c r="O7001" s="193">
        <v>10498</v>
      </c>
      <c r="P7001" s="229">
        <v>58</v>
      </c>
    </row>
    <row r="7002" spans="15:16" x14ac:dyDescent="0.25">
      <c r="O7002" s="193">
        <v>10499</v>
      </c>
      <c r="P7002" s="229">
        <v>87</v>
      </c>
    </row>
    <row r="7003" spans="15:16" x14ac:dyDescent="0.25">
      <c r="O7003" s="193">
        <v>10500</v>
      </c>
      <c r="P7003" s="229">
        <v>67</v>
      </c>
    </row>
    <row r="7004" spans="15:16" x14ac:dyDescent="0.25">
      <c r="O7004" s="193">
        <v>10501</v>
      </c>
      <c r="P7004" s="229">
        <v>148</v>
      </c>
    </row>
    <row r="7005" spans="15:16" x14ac:dyDescent="0.25">
      <c r="O7005" s="193">
        <v>10502</v>
      </c>
      <c r="P7005" s="229">
        <v>63</v>
      </c>
    </row>
    <row r="7006" spans="15:16" x14ac:dyDescent="0.25">
      <c r="O7006" s="193">
        <v>10503</v>
      </c>
      <c r="P7006" s="229">
        <v>106</v>
      </c>
    </row>
    <row r="7007" spans="15:16" x14ac:dyDescent="0.25">
      <c r="O7007" s="193">
        <v>10504</v>
      </c>
      <c r="P7007" s="229">
        <v>73</v>
      </c>
    </row>
    <row r="7008" spans="15:16" x14ac:dyDescent="0.25">
      <c r="O7008" s="193">
        <v>10505</v>
      </c>
      <c r="P7008" s="229">
        <v>138</v>
      </c>
    </row>
    <row r="7009" spans="15:16" x14ac:dyDescent="0.25">
      <c r="O7009" s="193">
        <v>10506</v>
      </c>
      <c r="P7009" s="229">
        <v>55</v>
      </c>
    </row>
    <row r="7010" spans="15:16" x14ac:dyDescent="0.25">
      <c r="O7010" s="193">
        <v>10507</v>
      </c>
      <c r="P7010" s="229">
        <v>94</v>
      </c>
    </row>
    <row r="7011" spans="15:16" x14ac:dyDescent="0.25">
      <c r="O7011" s="193">
        <v>10508</v>
      </c>
      <c r="P7011" s="229">
        <v>67</v>
      </c>
    </row>
    <row r="7012" spans="15:16" x14ac:dyDescent="0.25">
      <c r="O7012" s="193">
        <v>10509</v>
      </c>
      <c r="P7012" s="229">
        <v>134</v>
      </c>
    </row>
    <row r="7013" spans="15:16" x14ac:dyDescent="0.25">
      <c r="O7013" s="193">
        <v>10510</v>
      </c>
      <c r="P7013" s="229">
        <v>64</v>
      </c>
    </row>
    <row r="7014" spans="15:16" x14ac:dyDescent="0.25">
      <c r="O7014" s="193">
        <v>10511</v>
      </c>
      <c r="P7014" s="229">
        <v>103</v>
      </c>
    </row>
    <row r="7015" spans="15:16" x14ac:dyDescent="0.25">
      <c r="O7015" s="193">
        <v>10512</v>
      </c>
      <c r="P7015" s="229">
        <v>67</v>
      </c>
    </row>
    <row r="7016" spans="15:16" x14ac:dyDescent="0.25">
      <c r="O7016" s="193">
        <v>10513</v>
      </c>
      <c r="P7016" s="229">
        <v>174</v>
      </c>
    </row>
    <row r="7017" spans="15:16" x14ac:dyDescent="0.25">
      <c r="O7017" s="193">
        <v>10514</v>
      </c>
      <c r="P7017" s="229">
        <v>68</v>
      </c>
    </row>
    <row r="7018" spans="15:16" x14ac:dyDescent="0.25">
      <c r="O7018" s="193">
        <v>10515</v>
      </c>
      <c r="P7018" s="229">
        <v>102</v>
      </c>
    </row>
    <row r="7019" spans="15:16" x14ac:dyDescent="0.25">
      <c r="O7019" s="193">
        <v>10516</v>
      </c>
      <c r="P7019" s="229">
        <v>67</v>
      </c>
    </row>
    <row r="7020" spans="15:16" x14ac:dyDescent="0.25">
      <c r="O7020" s="193">
        <v>10517</v>
      </c>
      <c r="P7020" s="229">
        <v>136</v>
      </c>
    </row>
    <row r="7021" spans="15:16" x14ac:dyDescent="0.25">
      <c r="O7021" s="193">
        <v>10518</v>
      </c>
      <c r="P7021" s="229">
        <v>64</v>
      </c>
    </row>
    <row r="7022" spans="15:16" x14ac:dyDescent="0.25">
      <c r="O7022" s="193">
        <v>10519</v>
      </c>
      <c r="P7022" s="229">
        <v>103</v>
      </c>
    </row>
    <row r="7023" spans="15:16" x14ac:dyDescent="0.25">
      <c r="O7023" s="193">
        <v>10520</v>
      </c>
      <c r="P7023" s="229">
        <v>57</v>
      </c>
    </row>
    <row r="7024" spans="15:16" x14ac:dyDescent="0.25">
      <c r="O7024" s="193">
        <v>10521</v>
      </c>
      <c r="P7024" s="229">
        <v>166</v>
      </c>
    </row>
    <row r="7025" spans="15:16" x14ac:dyDescent="0.25">
      <c r="O7025" s="193">
        <v>10522</v>
      </c>
      <c r="P7025" s="229">
        <v>68</v>
      </c>
    </row>
    <row r="7026" spans="15:16" x14ac:dyDescent="0.25">
      <c r="O7026" s="193">
        <v>10523</v>
      </c>
      <c r="P7026" s="229">
        <v>97</v>
      </c>
    </row>
    <row r="7027" spans="15:16" x14ac:dyDescent="0.25">
      <c r="O7027" s="193">
        <v>10524</v>
      </c>
      <c r="P7027" s="229">
        <v>52</v>
      </c>
    </row>
    <row r="7028" spans="15:16" x14ac:dyDescent="0.25">
      <c r="O7028" s="193">
        <v>10525</v>
      </c>
      <c r="P7028" s="229">
        <v>130</v>
      </c>
    </row>
    <row r="7029" spans="15:16" x14ac:dyDescent="0.25">
      <c r="O7029" s="193">
        <v>10526</v>
      </c>
      <c r="P7029" s="229">
        <v>52</v>
      </c>
    </row>
    <row r="7030" spans="15:16" x14ac:dyDescent="0.25">
      <c r="O7030" s="193">
        <v>10527</v>
      </c>
      <c r="P7030" s="229">
        <v>72</v>
      </c>
    </row>
    <row r="7031" spans="15:16" x14ac:dyDescent="0.25">
      <c r="O7031" s="193">
        <v>10528</v>
      </c>
      <c r="P7031" s="229">
        <v>60</v>
      </c>
    </row>
    <row r="7032" spans="15:16" x14ac:dyDescent="0.25">
      <c r="O7032" s="193">
        <v>10529</v>
      </c>
      <c r="P7032" s="229">
        <v>138</v>
      </c>
    </row>
    <row r="7033" spans="15:16" x14ac:dyDescent="0.25">
      <c r="O7033" s="193">
        <v>10530</v>
      </c>
      <c r="P7033" s="229">
        <v>66</v>
      </c>
    </row>
    <row r="7034" spans="15:16" x14ac:dyDescent="0.25">
      <c r="O7034" s="193">
        <v>10531</v>
      </c>
      <c r="P7034" s="229">
        <v>93</v>
      </c>
    </row>
    <row r="7035" spans="15:16" x14ac:dyDescent="0.25">
      <c r="O7035" s="193">
        <v>10532</v>
      </c>
      <c r="P7035" s="229">
        <v>57</v>
      </c>
    </row>
    <row r="7036" spans="15:16" x14ac:dyDescent="0.25">
      <c r="O7036" s="193">
        <v>10533</v>
      </c>
      <c r="P7036" s="229">
        <v>151</v>
      </c>
    </row>
    <row r="7037" spans="15:16" x14ac:dyDescent="0.25">
      <c r="O7037" s="193">
        <v>10534</v>
      </c>
      <c r="P7037" s="229">
        <v>55</v>
      </c>
    </row>
    <row r="7038" spans="15:16" x14ac:dyDescent="0.25">
      <c r="O7038" s="193">
        <v>10535</v>
      </c>
      <c r="P7038" s="229">
        <v>87</v>
      </c>
    </row>
    <row r="7039" spans="15:16" x14ac:dyDescent="0.25">
      <c r="O7039" s="193">
        <v>10536</v>
      </c>
      <c r="P7039" s="229">
        <v>63</v>
      </c>
    </row>
    <row r="7040" spans="15:16" x14ac:dyDescent="0.25">
      <c r="O7040" s="193">
        <v>10537</v>
      </c>
      <c r="P7040" s="229">
        <v>166</v>
      </c>
    </row>
    <row r="7041" spans="15:16" x14ac:dyDescent="0.25">
      <c r="O7041" s="193">
        <v>10538</v>
      </c>
      <c r="P7041" s="229">
        <v>58</v>
      </c>
    </row>
    <row r="7042" spans="15:16" x14ac:dyDescent="0.25">
      <c r="O7042" s="193">
        <v>10539</v>
      </c>
      <c r="P7042" s="229">
        <v>114</v>
      </c>
    </row>
    <row r="7043" spans="15:16" x14ac:dyDescent="0.25">
      <c r="O7043" s="193">
        <v>10540</v>
      </c>
      <c r="P7043" s="229">
        <v>53</v>
      </c>
    </row>
    <row r="7044" spans="15:16" x14ac:dyDescent="0.25">
      <c r="O7044" s="193">
        <v>10541</v>
      </c>
      <c r="P7044" s="229">
        <v>126</v>
      </c>
    </row>
    <row r="7045" spans="15:16" x14ac:dyDescent="0.25">
      <c r="O7045" s="193">
        <v>10542</v>
      </c>
      <c r="P7045" s="229">
        <v>70</v>
      </c>
    </row>
    <row r="7046" spans="15:16" x14ac:dyDescent="0.25">
      <c r="O7046" s="193">
        <v>10543</v>
      </c>
      <c r="P7046" s="229">
        <v>93</v>
      </c>
    </row>
    <row r="7047" spans="15:16" x14ac:dyDescent="0.25">
      <c r="O7047" s="193">
        <v>10544</v>
      </c>
      <c r="P7047" s="229">
        <v>70</v>
      </c>
    </row>
    <row r="7048" spans="15:16" x14ac:dyDescent="0.25">
      <c r="O7048" s="193">
        <v>10545</v>
      </c>
      <c r="P7048" s="229">
        <v>112</v>
      </c>
    </row>
    <row r="7049" spans="15:16" x14ac:dyDescent="0.25">
      <c r="O7049" s="193">
        <v>10546</v>
      </c>
      <c r="P7049" s="229">
        <v>56</v>
      </c>
    </row>
    <row r="7050" spans="15:16" x14ac:dyDescent="0.25">
      <c r="O7050" s="193">
        <v>10547</v>
      </c>
      <c r="P7050" s="229">
        <v>78</v>
      </c>
    </row>
    <row r="7051" spans="15:16" x14ac:dyDescent="0.25">
      <c r="O7051" s="193">
        <v>10548</v>
      </c>
      <c r="P7051" s="229">
        <v>53</v>
      </c>
    </row>
    <row r="7052" spans="15:16" x14ac:dyDescent="0.25">
      <c r="O7052" s="193">
        <v>10549</v>
      </c>
      <c r="P7052" s="229">
        <v>134</v>
      </c>
    </row>
    <row r="7053" spans="15:16" x14ac:dyDescent="0.25">
      <c r="O7053" s="193">
        <v>10550</v>
      </c>
      <c r="P7053" s="229">
        <v>59</v>
      </c>
    </row>
    <row r="7054" spans="15:16" x14ac:dyDescent="0.25">
      <c r="O7054" s="193">
        <v>10551</v>
      </c>
      <c r="P7054" s="229">
        <v>89</v>
      </c>
    </row>
    <row r="7055" spans="15:16" x14ac:dyDescent="0.25">
      <c r="O7055" s="193">
        <v>10552</v>
      </c>
      <c r="P7055" s="229">
        <v>49</v>
      </c>
    </row>
    <row r="7056" spans="15:16" x14ac:dyDescent="0.25">
      <c r="O7056" s="193">
        <v>10553</v>
      </c>
      <c r="P7056" s="229">
        <v>128</v>
      </c>
    </row>
    <row r="7057" spans="15:16" x14ac:dyDescent="0.25">
      <c r="O7057" s="193">
        <v>10554</v>
      </c>
      <c r="P7057" s="229">
        <v>67</v>
      </c>
    </row>
    <row r="7058" spans="15:16" x14ac:dyDescent="0.25">
      <c r="O7058" s="193">
        <v>10555</v>
      </c>
      <c r="P7058" s="229">
        <v>88</v>
      </c>
    </row>
    <row r="7059" spans="15:16" x14ac:dyDescent="0.25">
      <c r="O7059" s="193">
        <v>10556</v>
      </c>
      <c r="P7059" s="229">
        <v>52</v>
      </c>
    </row>
    <row r="7060" spans="15:16" x14ac:dyDescent="0.25">
      <c r="O7060" s="193">
        <v>10557</v>
      </c>
      <c r="P7060" s="229">
        <v>119</v>
      </c>
    </row>
    <row r="7061" spans="15:16" x14ac:dyDescent="0.25">
      <c r="O7061" s="193">
        <v>10558</v>
      </c>
      <c r="P7061" s="229">
        <v>51</v>
      </c>
    </row>
    <row r="7062" spans="15:16" x14ac:dyDescent="0.25">
      <c r="O7062" s="193">
        <v>10559</v>
      </c>
      <c r="P7062" s="229">
        <v>73</v>
      </c>
    </row>
    <row r="7063" spans="15:16" x14ac:dyDescent="0.25">
      <c r="O7063" s="193">
        <v>10560</v>
      </c>
      <c r="P7063" s="229">
        <v>51</v>
      </c>
    </row>
    <row r="7064" spans="15:16" x14ac:dyDescent="0.25">
      <c r="O7064" s="193">
        <v>10561</v>
      </c>
      <c r="P7064" s="229">
        <v>133</v>
      </c>
    </row>
    <row r="7065" spans="15:16" x14ac:dyDescent="0.25">
      <c r="O7065" s="193">
        <v>10562</v>
      </c>
      <c r="P7065" s="229">
        <v>52</v>
      </c>
    </row>
    <row r="7066" spans="15:16" x14ac:dyDescent="0.25">
      <c r="O7066" s="193">
        <v>10563</v>
      </c>
      <c r="P7066" s="229">
        <v>86</v>
      </c>
    </row>
    <row r="7067" spans="15:16" x14ac:dyDescent="0.25">
      <c r="O7067" s="193">
        <v>10564</v>
      </c>
      <c r="P7067" s="229">
        <v>59</v>
      </c>
    </row>
    <row r="7068" spans="15:16" x14ac:dyDescent="0.25">
      <c r="O7068" s="193">
        <v>10565</v>
      </c>
      <c r="P7068" s="229">
        <v>128</v>
      </c>
    </row>
    <row r="7069" spans="15:16" x14ac:dyDescent="0.25">
      <c r="O7069" s="193">
        <v>10566</v>
      </c>
      <c r="P7069" s="229">
        <v>44</v>
      </c>
    </row>
    <row r="7070" spans="15:16" x14ac:dyDescent="0.25">
      <c r="O7070" s="193">
        <v>10567</v>
      </c>
      <c r="P7070" s="229">
        <v>74</v>
      </c>
    </row>
    <row r="7071" spans="15:16" x14ac:dyDescent="0.25">
      <c r="O7071" s="193">
        <v>10568</v>
      </c>
      <c r="P7071" s="229">
        <v>52</v>
      </c>
    </row>
    <row r="7072" spans="15:16" x14ac:dyDescent="0.25">
      <c r="O7072" s="193">
        <v>10569</v>
      </c>
      <c r="P7072" s="229">
        <v>145</v>
      </c>
    </row>
    <row r="7073" spans="15:16" x14ac:dyDescent="0.25">
      <c r="O7073" s="193">
        <v>10570</v>
      </c>
      <c r="P7073" s="229">
        <v>50</v>
      </c>
    </row>
    <row r="7074" spans="15:16" x14ac:dyDescent="0.25">
      <c r="O7074" s="193">
        <v>10571</v>
      </c>
      <c r="P7074" s="229">
        <v>61</v>
      </c>
    </row>
    <row r="7075" spans="15:16" x14ac:dyDescent="0.25">
      <c r="O7075" s="193">
        <v>10572</v>
      </c>
      <c r="P7075" s="229">
        <v>47</v>
      </c>
    </row>
    <row r="7076" spans="15:16" x14ac:dyDescent="0.25">
      <c r="O7076" s="193">
        <v>10573</v>
      </c>
      <c r="P7076" s="229">
        <v>101</v>
      </c>
    </row>
    <row r="7077" spans="15:16" x14ac:dyDescent="0.25">
      <c r="O7077" s="193">
        <v>10574</v>
      </c>
      <c r="P7077" s="229">
        <v>58</v>
      </c>
    </row>
    <row r="7078" spans="15:16" x14ac:dyDescent="0.25">
      <c r="O7078" s="193">
        <v>10575</v>
      </c>
      <c r="P7078" s="229">
        <v>75</v>
      </c>
    </row>
    <row r="7079" spans="15:16" x14ac:dyDescent="0.25">
      <c r="O7079" s="193">
        <v>10576</v>
      </c>
      <c r="P7079" s="229">
        <v>52</v>
      </c>
    </row>
    <row r="7080" spans="15:16" x14ac:dyDescent="0.25">
      <c r="O7080" s="193">
        <v>10577</v>
      </c>
      <c r="P7080" s="229">
        <v>103</v>
      </c>
    </row>
    <row r="7081" spans="15:16" x14ac:dyDescent="0.25">
      <c r="O7081" s="193">
        <v>10578</v>
      </c>
      <c r="P7081" s="229">
        <v>62</v>
      </c>
    </row>
    <row r="7082" spans="15:16" x14ac:dyDescent="0.25">
      <c r="O7082" s="193">
        <v>10579</v>
      </c>
      <c r="P7082" s="229">
        <v>89</v>
      </c>
    </row>
    <row r="7083" spans="15:16" x14ac:dyDescent="0.25">
      <c r="O7083" s="193">
        <v>10580</v>
      </c>
      <c r="P7083" s="229">
        <v>58</v>
      </c>
    </row>
    <row r="7084" spans="15:16" x14ac:dyDescent="0.25">
      <c r="O7084" s="193">
        <v>10581</v>
      </c>
      <c r="P7084" s="229">
        <v>117</v>
      </c>
    </row>
    <row r="7085" spans="15:16" x14ac:dyDescent="0.25">
      <c r="O7085" s="193">
        <v>10582</v>
      </c>
      <c r="P7085" s="229">
        <v>51</v>
      </c>
    </row>
    <row r="7086" spans="15:16" x14ac:dyDescent="0.25">
      <c r="O7086" s="193">
        <v>10583</v>
      </c>
      <c r="P7086" s="229">
        <v>74</v>
      </c>
    </row>
    <row r="7087" spans="15:16" x14ac:dyDescent="0.25">
      <c r="O7087" s="193">
        <v>10584</v>
      </c>
      <c r="P7087" s="229">
        <v>44</v>
      </c>
    </row>
    <row r="7088" spans="15:16" x14ac:dyDescent="0.25">
      <c r="O7088" s="193">
        <v>10585</v>
      </c>
      <c r="P7088" s="229">
        <v>134</v>
      </c>
    </row>
    <row r="7089" spans="15:16" x14ac:dyDescent="0.25">
      <c r="O7089" s="193">
        <v>10586</v>
      </c>
      <c r="P7089" s="229">
        <v>42</v>
      </c>
    </row>
    <row r="7090" spans="15:16" x14ac:dyDescent="0.25">
      <c r="O7090" s="193">
        <v>10587</v>
      </c>
      <c r="P7090" s="229">
        <v>82</v>
      </c>
    </row>
    <row r="7091" spans="15:16" x14ac:dyDescent="0.25">
      <c r="O7091" s="193">
        <v>10588</v>
      </c>
      <c r="P7091" s="229">
        <v>37</v>
      </c>
    </row>
    <row r="7092" spans="15:16" x14ac:dyDescent="0.25">
      <c r="O7092" s="193">
        <v>10589</v>
      </c>
      <c r="P7092" s="229">
        <v>124</v>
      </c>
    </row>
    <row r="7093" spans="15:16" x14ac:dyDescent="0.25">
      <c r="O7093" s="193">
        <v>10590</v>
      </c>
      <c r="P7093" s="229">
        <v>50</v>
      </c>
    </row>
    <row r="7094" spans="15:16" x14ac:dyDescent="0.25">
      <c r="O7094" s="193">
        <v>10591</v>
      </c>
      <c r="P7094" s="229">
        <v>85</v>
      </c>
    </row>
    <row r="7095" spans="15:16" x14ac:dyDescent="0.25">
      <c r="O7095" s="193">
        <v>10592</v>
      </c>
      <c r="P7095" s="229">
        <v>39</v>
      </c>
    </row>
    <row r="7096" spans="15:16" x14ac:dyDescent="0.25">
      <c r="O7096" s="193">
        <v>10593</v>
      </c>
      <c r="P7096" s="229">
        <v>93</v>
      </c>
    </row>
    <row r="7097" spans="15:16" x14ac:dyDescent="0.25">
      <c r="O7097" s="193">
        <v>10594</v>
      </c>
      <c r="P7097" s="229">
        <v>50</v>
      </c>
    </row>
    <row r="7098" spans="15:16" x14ac:dyDescent="0.25">
      <c r="O7098" s="193">
        <v>10595</v>
      </c>
      <c r="P7098" s="229">
        <v>62</v>
      </c>
    </row>
    <row r="7099" spans="15:16" x14ac:dyDescent="0.25">
      <c r="O7099" s="193">
        <v>10596</v>
      </c>
      <c r="P7099" s="229">
        <v>46</v>
      </c>
    </row>
    <row r="7100" spans="15:16" x14ac:dyDescent="0.25">
      <c r="O7100" s="193">
        <v>10597</v>
      </c>
      <c r="P7100" s="229">
        <v>103</v>
      </c>
    </row>
    <row r="7101" spans="15:16" x14ac:dyDescent="0.25">
      <c r="O7101" s="193">
        <v>10598</v>
      </c>
      <c r="P7101" s="229">
        <v>52</v>
      </c>
    </row>
    <row r="7102" spans="15:16" x14ac:dyDescent="0.25">
      <c r="O7102" s="193">
        <v>10599</v>
      </c>
      <c r="P7102" s="229">
        <v>61</v>
      </c>
    </row>
    <row r="7103" spans="15:16" x14ac:dyDescent="0.25">
      <c r="O7103" s="193">
        <v>10600</v>
      </c>
      <c r="P7103" s="229">
        <v>46</v>
      </c>
    </row>
    <row r="7104" spans="15:16" x14ac:dyDescent="0.25">
      <c r="O7104" s="193">
        <v>10601</v>
      </c>
      <c r="P7104" s="229">
        <v>118</v>
      </c>
    </row>
    <row r="7105" spans="15:16" x14ac:dyDescent="0.25">
      <c r="O7105" s="193">
        <v>10602</v>
      </c>
      <c r="P7105" s="229">
        <v>49</v>
      </c>
    </row>
    <row r="7106" spans="15:16" x14ac:dyDescent="0.25">
      <c r="O7106" s="193">
        <v>10603</v>
      </c>
      <c r="P7106" s="229">
        <v>74</v>
      </c>
    </row>
    <row r="7107" spans="15:16" x14ac:dyDescent="0.25">
      <c r="O7107" s="193">
        <v>10604</v>
      </c>
      <c r="P7107" s="229">
        <v>40</v>
      </c>
    </row>
    <row r="7108" spans="15:16" x14ac:dyDescent="0.25">
      <c r="O7108" s="193">
        <v>10605</v>
      </c>
      <c r="P7108" s="229">
        <v>112</v>
      </c>
    </row>
    <row r="7109" spans="15:16" x14ac:dyDescent="0.25">
      <c r="O7109" s="193">
        <v>10606</v>
      </c>
      <c r="P7109" s="229">
        <v>57</v>
      </c>
    </row>
    <row r="7110" spans="15:16" x14ac:dyDescent="0.25">
      <c r="O7110" s="193">
        <v>10607</v>
      </c>
      <c r="P7110" s="229">
        <v>66</v>
      </c>
    </row>
    <row r="7111" spans="15:16" x14ac:dyDescent="0.25">
      <c r="O7111" s="193">
        <v>10608</v>
      </c>
      <c r="P7111" s="229">
        <v>47</v>
      </c>
    </row>
    <row r="7112" spans="15:16" x14ac:dyDescent="0.25">
      <c r="O7112" s="193">
        <v>10609</v>
      </c>
      <c r="P7112" s="229">
        <v>104</v>
      </c>
    </row>
    <row r="7113" spans="15:16" x14ac:dyDescent="0.25">
      <c r="O7113" s="193">
        <v>10610</v>
      </c>
      <c r="P7113" s="229">
        <v>64</v>
      </c>
    </row>
    <row r="7114" spans="15:16" x14ac:dyDescent="0.25">
      <c r="O7114" s="193">
        <v>10611</v>
      </c>
      <c r="P7114" s="229">
        <v>66</v>
      </c>
    </row>
    <row r="7115" spans="15:16" x14ac:dyDescent="0.25">
      <c r="O7115" s="193">
        <v>10612</v>
      </c>
      <c r="P7115" s="229">
        <v>38</v>
      </c>
    </row>
    <row r="7116" spans="15:16" x14ac:dyDescent="0.25">
      <c r="O7116" s="193">
        <v>10613</v>
      </c>
      <c r="P7116" s="229">
        <v>91</v>
      </c>
    </row>
    <row r="7117" spans="15:16" x14ac:dyDescent="0.25">
      <c r="O7117" s="193">
        <v>10614</v>
      </c>
      <c r="P7117" s="229">
        <v>42</v>
      </c>
    </row>
    <row r="7118" spans="15:16" x14ac:dyDescent="0.25">
      <c r="O7118" s="193">
        <v>10615</v>
      </c>
      <c r="P7118" s="229">
        <v>61</v>
      </c>
    </row>
    <row r="7119" spans="15:16" x14ac:dyDescent="0.25">
      <c r="O7119" s="193">
        <v>10616</v>
      </c>
      <c r="P7119" s="229">
        <v>61</v>
      </c>
    </row>
    <row r="7120" spans="15:16" x14ac:dyDescent="0.25">
      <c r="O7120" s="193">
        <v>10617</v>
      </c>
      <c r="P7120" s="229">
        <v>83</v>
      </c>
    </row>
    <row r="7121" spans="15:16" x14ac:dyDescent="0.25">
      <c r="O7121" s="193">
        <v>10618</v>
      </c>
      <c r="P7121" s="229">
        <v>49</v>
      </c>
    </row>
    <row r="7122" spans="15:16" x14ac:dyDescent="0.25">
      <c r="O7122" s="193">
        <v>10619</v>
      </c>
      <c r="P7122" s="229">
        <v>65</v>
      </c>
    </row>
    <row r="7123" spans="15:16" x14ac:dyDescent="0.25">
      <c r="O7123" s="193">
        <v>10620</v>
      </c>
      <c r="P7123" s="229">
        <v>55</v>
      </c>
    </row>
    <row r="7124" spans="15:16" x14ac:dyDescent="0.25">
      <c r="O7124" s="193">
        <v>10621</v>
      </c>
      <c r="P7124" s="229">
        <v>105</v>
      </c>
    </row>
    <row r="7125" spans="15:16" x14ac:dyDescent="0.25">
      <c r="O7125" s="193">
        <v>10622</v>
      </c>
      <c r="P7125" s="229">
        <v>47</v>
      </c>
    </row>
    <row r="7126" spans="15:16" x14ac:dyDescent="0.25">
      <c r="O7126" s="193">
        <v>10623</v>
      </c>
      <c r="P7126" s="229">
        <v>73</v>
      </c>
    </row>
    <row r="7127" spans="15:16" x14ac:dyDescent="0.25">
      <c r="O7127" s="193">
        <v>10624</v>
      </c>
      <c r="P7127" s="229">
        <v>55</v>
      </c>
    </row>
    <row r="7128" spans="15:16" x14ac:dyDescent="0.25">
      <c r="O7128" s="193">
        <v>10625</v>
      </c>
      <c r="P7128" s="229">
        <v>77</v>
      </c>
    </row>
    <row r="7129" spans="15:16" x14ac:dyDescent="0.25">
      <c r="O7129" s="193">
        <v>10626</v>
      </c>
      <c r="P7129" s="229">
        <v>32</v>
      </c>
    </row>
    <row r="7130" spans="15:16" x14ac:dyDescent="0.25">
      <c r="O7130" s="193">
        <v>10627</v>
      </c>
      <c r="P7130" s="229">
        <v>51</v>
      </c>
    </row>
    <row r="7131" spans="15:16" x14ac:dyDescent="0.25">
      <c r="O7131" s="193">
        <v>10628</v>
      </c>
      <c r="P7131" s="229">
        <v>35</v>
      </c>
    </row>
    <row r="7132" spans="15:16" x14ac:dyDescent="0.25">
      <c r="O7132" s="193">
        <v>10629</v>
      </c>
      <c r="P7132" s="229">
        <v>103</v>
      </c>
    </row>
    <row r="7133" spans="15:16" x14ac:dyDescent="0.25">
      <c r="O7133" s="193">
        <v>10630</v>
      </c>
      <c r="P7133" s="229">
        <v>46</v>
      </c>
    </row>
    <row r="7134" spans="15:16" x14ac:dyDescent="0.25">
      <c r="O7134" s="193">
        <v>10631</v>
      </c>
      <c r="P7134" s="229">
        <v>56</v>
      </c>
    </row>
    <row r="7135" spans="15:16" x14ac:dyDescent="0.25">
      <c r="O7135" s="193">
        <v>10632</v>
      </c>
      <c r="P7135" s="229">
        <v>39</v>
      </c>
    </row>
    <row r="7136" spans="15:16" x14ac:dyDescent="0.25">
      <c r="O7136" s="193">
        <v>10633</v>
      </c>
      <c r="P7136" s="229">
        <v>88</v>
      </c>
    </row>
    <row r="7137" spans="15:16" x14ac:dyDescent="0.25">
      <c r="O7137" s="193">
        <v>10634</v>
      </c>
      <c r="P7137" s="229">
        <v>39</v>
      </c>
    </row>
    <row r="7138" spans="15:16" x14ac:dyDescent="0.25">
      <c r="O7138" s="193">
        <v>10635</v>
      </c>
      <c r="P7138" s="229">
        <v>62</v>
      </c>
    </row>
    <row r="7139" spans="15:16" x14ac:dyDescent="0.25">
      <c r="O7139" s="193">
        <v>10636</v>
      </c>
      <c r="P7139" s="229">
        <v>36</v>
      </c>
    </row>
    <row r="7140" spans="15:16" x14ac:dyDescent="0.25">
      <c r="O7140" s="193">
        <v>10637</v>
      </c>
      <c r="P7140" s="229">
        <v>113</v>
      </c>
    </row>
    <row r="7141" spans="15:16" x14ac:dyDescent="0.25">
      <c r="O7141" s="193">
        <v>10638</v>
      </c>
      <c r="P7141" s="229">
        <v>37</v>
      </c>
    </row>
    <row r="7142" spans="15:16" x14ac:dyDescent="0.25">
      <c r="O7142" s="193">
        <v>10639</v>
      </c>
      <c r="P7142" s="229">
        <v>58</v>
      </c>
    </row>
    <row r="7143" spans="15:16" x14ac:dyDescent="0.25">
      <c r="O7143" s="193">
        <v>10640</v>
      </c>
      <c r="P7143" s="229">
        <v>42</v>
      </c>
    </row>
    <row r="7144" spans="15:16" x14ac:dyDescent="0.25">
      <c r="O7144" s="193">
        <v>10641</v>
      </c>
      <c r="P7144" s="229">
        <v>95</v>
      </c>
    </row>
    <row r="7145" spans="15:16" x14ac:dyDescent="0.25">
      <c r="O7145" s="193">
        <v>10642</v>
      </c>
      <c r="P7145" s="229">
        <v>41</v>
      </c>
    </row>
    <row r="7146" spans="15:16" x14ac:dyDescent="0.25">
      <c r="O7146" s="193">
        <v>10643</v>
      </c>
      <c r="P7146" s="229">
        <v>75</v>
      </c>
    </row>
    <row r="7147" spans="15:16" x14ac:dyDescent="0.25">
      <c r="O7147" s="193">
        <v>10644</v>
      </c>
      <c r="P7147" s="229">
        <v>36</v>
      </c>
    </row>
    <row r="7148" spans="15:16" x14ac:dyDescent="0.25">
      <c r="O7148" s="193">
        <v>10645</v>
      </c>
      <c r="P7148" s="229">
        <v>74</v>
      </c>
    </row>
    <row r="7149" spans="15:16" x14ac:dyDescent="0.25">
      <c r="O7149" s="193">
        <v>10646</v>
      </c>
      <c r="P7149" s="229">
        <v>43</v>
      </c>
    </row>
    <row r="7150" spans="15:16" x14ac:dyDescent="0.25">
      <c r="O7150" s="193">
        <v>10647</v>
      </c>
      <c r="P7150" s="229">
        <v>79</v>
      </c>
    </row>
    <row r="7151" spans="15:16" x14ac:dyDescent="0.25">
      <c r="O7151" s="193">
        <v>10648</v>
      </c>
      <c r="P7151" s="229">
        <v>41</v>
      </c>
    </row>
    <row r="7152" spans="15:16" x14ac:dyDescent="0.25">
      <c r="O7152" s="193">
        <v>10649</v>
      </c>
      <c r="P7152" s="229">
        <v>79</v>
      </c>
    </row>
    <row r="7153" spans="15:16" x14ac:dyDescent="0.25">
      <c r="O7153" s="193">
        <v>10650</v>
      </c>
      <c r="P7153" s="229">
        <v>23</v>
      </c>
    </row>
    <row r="7154" spans="15:16" x14ac:dyDescent="0.25">
      <c r="O7154" s="193">
        <v>10651</v>
      </c>
      <c r="P7154" s="229">
        <v>54</v>
      </c>
    </row>
    <row r="7155" spans="15:16" x14ac:dyDescent="0.25">
      <c r="O7155" s="193">
        <v>10652</v>
      </c>
      <c r="P7155" s="229">
        <v>29</v>
      </c>
    </row>
    <row r="7156" spans="15:16" x14ac:dyDescent="0.25">
      <c r="O7156" s="193">
        <v>10653</v>
      </c>
      <c r="P7156" s="229">
        <v>69</v>
      </c>
    </row>
    <row r="7157" spans="15:16" x14ac:dyDescent="0.25">
      <c r="O7157" s="193">
        <v>10654</v>
      </c>
      <c r="P7157" s="229">
        <v>42</v>
      </c>
    </row>
    <row r="7158" spans="15:16" x14ac:dyDescent="0.25">
      <c r="O7158" s="193">
        <v>10655</v>
      </c>
      <c r="P7158" s="229">
        <v>51</v>
      </c>
    </row>
    <row r="7159" spans="15:16" x14ac:dyDescent="0.25">
      <c r="O7159" s="193">
        <v>10656</v>
      </c>
      <c r="P7159" s="229">
        <v>48</v>
      </c>
    </row>
    <row r="7160" spans="15:16" x14ac:dyDescent="0.25">
      <c r="O7160" s="193">
        <v>10657</v>
      </c>
      <c r="P7160" s="229">
        <v>74</v>
      </c>
    </row>
    <row r="7161" spans="15:16" x14ac:dyDescent="0.25">
      <c r="O7161" s="193">
        <v>10658</v>
      </c>
      <c r="P7161" s="229">
        <v>49</v>
      </c>
    </row>
    <row r="7162" spans="15:16" x14ac:dyDescent="0.25">
      <c r="O7162" s="193">
        <v>10659</v>
      </c>
      <c r="P7162" s="229">
        <v>56</v>
      </c>
    </row>
    <row r="7163" spans="15:16" x14ac:dyDescent="0.25">
      <c r="O7163" s="193">
        <v>10660</v>
      </c>
      <c r="P7163" s="229">
        <v>22</v>
      </c>
    </row>
    <row r="7164" spans="15:16" x14ac:dyDescent="0.25">
      <c r="O7164" s="193">
        <v>10661</v>
      </c>
      <c r="P7164" s="229">
        <v>77</v>
      </c>
    </row>
    <row r="7165" spans="15:16" x14ac:dyDescent="0.25">
      <c r="O7165" s="193">
        <v>10662</v>
      </c>
      <c r="P7165" s="229">
        <v>43</v>
      </c>
    </row>
    <row r="7166" spans="15:16" x14ac:dyDescent="0.25">
      <c r="O7166" s="193">
        <v>10663</v>
      </c>
      <c r="P7166" s="229">
        <v>60</v>
      </c>
    </row>
    <row r="7167" spans="15:16" x14ac:dyDescent="0.25">
      <c r="O7167" s="193">
        <v>10664</v>
      </c>
      <c r="P7167" s="229">
        <v>40</v>
      </c>
    </row>
    <row r="7168" spans="15:16" x14ac:dyDescent="0.25">
      <c r="O7168" s="193">
        <v>10665</v>
      </c>
      <c r="P7168" s="229">
        <v>72</v>
      </c>
    </row>
    <row r="7169" spans="15:16" x14ac:dyDescent="0.25">
      <c r="O7169" s="193">
        <v>10666</v>
      </c>
      <c r="P7169" s="229">
        <v>44</v>
      </c>
    </row>
    <row r="7170" spans="15:16" x14ac:dyDescent="0.25">
      <c r="O7170" s="193">
        <v>10667</v>
      </c>
      <c r="P7170" s="229">
        <v>53</v>
      </c>
    </row>
    <row r="7171" spans="15:16" x14ac:dyDescent="0.25">
      <c r="O7171" s="193">
        <v>10668</v>
      </c>
      <c r="P7171" s="229">
        <v>36</v>
      </c>
    </row>
    <row r="7172" spans="15:16" x14ac:dyDescent="0.25">
      <c r="O7172" s="193">
        <v>10669</v>
      </c>
      <c r="P7172" s="229">
        <v>80</v>
      </c>
    </row>
    <row r="7173" spans="15:16" x14ac:dyDescent="0.25">
      <c r="O7173" s="193">
        <v>10670</v>
      </c>
      <c r="P7173" s="229">
        <v>33</v>
      </c>
    </row>
    <row r="7174" spans="15:16" x14ac:dyDescent="0.25">
      <c r="O7174" s="193">
        <v>10671</v>
      </c>
      <c r="P7174" s="229">
        <v>52</v>
      </c>
    </row>
    <row r="7175" spans="15:16" x14ac:dyDescent="0.25">
      <c r="O7175" s="193">
        <v>10672</v>
      </c>
      <c r="P7175" s="229">
        <v>43</v>
      </c>
    </row>
    <row r="7176" spans="15:16" x14ac:dyDescent="0.25">
      <c r="O7176" s="193">
        <v>10673</v>
      </c>
      <c r="P7176" s="229">
        <v>80</v>
      </c>
    </row>
    <row r="7177" spans="15:16" x14ac:dyDescent="0.25">
      <c r="O7177" s="193">
        <v>10674</v>
      </c>
      <c r="P7177" s="229">
        <v>37</v>
      </c>
    </row>
    <row r="7178" spans="15:16" x14ac:dyDescent="0.25">
      <c r="O7178" s="193">
        <v>10675</v>
      </c>
      <c r="P7178" s="229">
        <v>43</v>
      </c>
    </row>
    <row r="7179" spans="15:16" x14ac:dyDescent="0.25">
      <c r="O7179" s="193">
        <v>10676</v>
      </c>
      <c r="P7179" s="229">
        <v>47</v>
      </c>
    </row>
    <row r="7180" spans="15:16" x14ac:dyDescent="0.25">
      <c r="O7180" s="193">
        <v>10677</v>
      </c>
      <c r="P7180" s="229">
        <v>79</v>
      </c>
    </row>
    <row r="7181" spans="15:16" x14ac:dyDescent="0.25">
      <c r="O7181" s="193">
        <v>10678</v>
      </c>
      <c r="P7181" s="229">
        <v>39</v>
      </c>
    </row>
    <row r="7182" spans="15:16" x14ac:dyDescent="0.25">
      <c r="O7182" s="193">
        <v>10679</v>
      </c>
      <c r="P7182" s="229">
        <v>58</v>
      </c>
    </row>
    <row r="7183" spans="15:16" x14ac:dyDescent="0.25">
      <c r="O7183" s="193">
        <v>10680</v>
      </c>
      <c r="P7183" s="229">
        <v>35</v>
      </c>
    </row>
    <row r="7184" spans="15:16" x14ac:dyDescent="0.25">
      <c r="O7184" s="193">
        <v>10681</v>
      </c>
      <c r="P7184" s="229">
        <v>91</v>
      </c>
    </row>
    <row r="7185" spans="15:16" x14ac:dyDescent="0.25">
      <c r="O7185" s="193">
        <v>10682</v>
      </c>
      <c r="P7185" s="229">
        <v>44</v>
      </c>
    </row>
    <row r="7186" spans="15:16" x14ac:dyDescent="0.25">
      <c r="O7186" s="193">
        <v>10683</v>
      </c>
      <c r="P7186" s="229">
        <v>52</v>
      </c>
    </row>
    <row r="7187" spans="15:16" x14ac:dyDescent="0.25">
      <c r="O7187" s="193">
        <v>10684</v>
      </c>
      <c r="P7187" s="229">
        <v>37</v>
      </c>
    </row>
    <row r="7188" spans="15:16" x14ac:dyDescent="0.25">
      <c r="O7188" s="193">
        <v>10685</v>
      </c>
      <c r="P7188" s="229">
        <v>74</v>
      </c>
    </row>
    <row r="7189" spans="15:16" x14ac:dyDescent="0.25">
      <c r="O7189" s="193">
        <v>10686</v>
      </c>
      <c r="P7189" s="229">
        <v>39</v>
      </c>
    </row>
    <row r="7190" spans="15:16" x14ac:dyDescent="0.25">
      <c r="O7190" s="193">
        <v>10687</v>
      </c>
      <c r="P7190" s="229">
        <v>56</v>
      </c>
    </row>
    <row r="7191" spans="15:16" x14ac:dyDescent="0.25">
      <c r="O7191" s="193">
        <v>10688</v>
      </c>
      <c r="P7191" s="229">
        <v>29</v>
      </c>
    </row>
    <row r="7192" spans="15:16" x14ac:dyDescent="0.25">
      <c r="O7192" s="193">
        <v>10689</v>
      </c>
      <c r="P7192" s="229">
        <v>77</v>
      </c>
    </row>
    <row r="7193" spans="15:16" x14ac:dyDescent="0.25">
      <c r="O7193" s="193">
        <v>10690</v>
      </c>
      <c r="P7193" s="229">
        <v>28</v>
      </c>
    </row>
    <row r="7194" spans="15:16" x14ac:dyDescent="0.25">
      <c r="O7194" s="193">
        <v>10691</v>
      </c>
      <c r="P7194" s="229">
        <v>53</v>
      </c>
    </row>
    <row r="7195" spans="15:16" x14ac:dyDescent="0.25">
      <c r="O7195" s="193">
        <v>10692</v>
      </c>
      <c r="P7195" s="229">
        <v>26</v>
      </c>
    </row>
    <row r="7196" spans="15:16" x14ac:dyDescent="0.25">
      <c r="O7196" s="193">
        <v>10693</v>
      </c>
      <c r="P7196" s="229">
        <v>86</v>
      </c>
    </row>
    <row r="7197" spans="15:16" x14ac:dyDescent="0.25">
      <c r="O7197" s="193">
        <v>10694</v>
      </c>
      <c r="P7197" s="229">
        <v>39</v>
      </c>
    </row>
    <row r="7198" spans="15:16" x14ac:dyDescent="0.25">
      <c r="O7198" s="193">
        <v>10695</v>
      </c>
      <c r="P7198" s="229">
        <v>39</v>
      </c>
    </row>
    <row r="7199" spans="15:16" x14ac:dyDescent="0.25">
      <c r="O7199" s="193">
        <v>10696</v>
      </c>
      <c r="P7199" s="229">
        <v>33</v>
      </c>
    </row>
    <row r="7200" spans="15:16" x14ac:dyDescent="0.25">
      <c r="O7200" s="193">
        <v>10697</v>
      </c>
      <c r="P7200" s="229">
        <v>64</v>
      </c>
    </row>
    <row r="7201" spans="15:16" x14ac:dyDescent="0.25">
      <c r="O7201" s="193">
        <v>10698</v>
      </c>
      <c r="P7201" s="229">
        <v>47</v>
      </c>
    </row>
    <row r="7202" spans="15:16" x14ac:dyDescent="0.25">
      <c r="O7202" s="193">
        <v>10699</v>
      </c>
      <c r="P7202" s="229">
        <v>50</v>
      </c>
    </row>
    <row r="7203" spans="15:16" x14ac:dyDescent="0.25">
      <c r="O7203" s="193">
        <v>10700</v>
      </c>
      <c r="P7203" s="229">
        <v>39</v>
      </c>
    </row>
    <row r="7204" spans="15:16" x14ac:dyDescent="0.25">
      <c r="O7204" s="193">
        <v>10701</v>
      </c>
      <c r="P7204" s="229">
        <v>71</v>
      </c>
    </row>
    <row r="7205" spans="15:16" x14ac:dyDescent="0.25">
      <c r="O7205" s="193">
        <v>10702</v>
      </c>
      <c r="P7205" s="229">
        <v>24</v>
      </c>
    </row>
    <row r="7206" spans="15:16" x14ac:dyDescent="0.25">
      <c r="O7206" s="193">
        <v>10703</v>
      </c>
      <c r="P7206" s="229">
        <v>48</v>
      </c>
    </row>
    <row r="7207" spans="15:16" x14ac:dyDescent="0.25">
      <c r="O7207" s="193">
        <v>10704</v>
      </c>
      <c r="P7207" s="229">
        <v>35</v>
      </c>
    </row>
    <row r="7208" spans="15:16" x14ac:dyDescent="0.25">
      <c r="O7208" s="193">
        <v>10705</v>
      </c>
      <c r="P7208" s="229">
        <v>63</v>
      </c>
    </row>
    <row r="7209" spans="15:16" x14ac:dyDescent="0.25">
      <c r="O7209" s="193">
        <v>10706</v>
      </c>
      <c r="P7209" s="229">
        <v>42</v>
      </c>
    </row>
    <row r="7210" spans="15:16" x14ac:dyDescent="0.25">
      <c r="O7210" s="193">
        <v>10707</v>
      </c>
      <c r="P7210" s="229">
        <v>46</v>
      </c>
    </row>
    <row r="7211" spans="15:16" x14ac:dyDescent="0.25">
      <c r="O7211" s="193">
        <v>10708</v>
      </c>
      <c r="P7211" s="229">
        <v>33</v>
      </c>
    </row>
    <row r="7212" spans="15:16" x14ac:dyDescent="0.25">
      <c r="O7212" s="193">
        <v>10709</v>
      </c>
      <c r="P7212" s="229">
        <v>71</v>
      </c>
    </row>
    <row r="7213" spans="15:16" x14ac:dyDescent="0.25">
      <c r="O7213" s="193">
        <v>10710</v>
      </c>
      <c r="P7213" s="229">
        <v>32</v>
      </c>
    </row>
    <row r="7214" spans="15:16" x14ac:dyDescent="0.25">
      <c r="O7214" s="193">
        <v>10711</v>
      </c>
      <c r="P7214" s="229">
        <v>48</v>
      </c>
    </row>
    <row r="7215" spans="15:16" x14ac:dyDescent="0.25">
      <c r="O7215" s="193">
        <v>10712</v>
      </c>
      <c r="P7215" s="229">
        <v>18</v>
      </c>
    </row>
    <row r="7216" spans="15:16" x14ac:dyDescent="0.25">
      <c r="O7216" s="193">
        <v>10713</v>
      </c>
      <c r="P7216" s="229">
        <v>56</v>
      </c>
    </row>
    <row r="7217" spans="15:16" x14ac:dyDescent="0.25">
      <c r="O7217" s="193">
        <v>10714</v>
      </c>
      <c r="P7217" s="229">
        <v>22</v>
      </c>
    </row>
    <row r="7218" spans="15:16" x14ac:dyDescent="0.25">
      <c r="O7218" s="193">
        <v>10715</v>
      </c>
      <c r="P7218" s="229">
        <v>60</v>
      </c>
    </row>
    <row r="7219" spans="15:16" x14ac:dyDescent="0.25">
      <c r="O7219" s="193">
        <v>10716</v>
      </c>
      <c r="P7219" s="229">
        <v>28</v>
      </c>
    </row>
    <row r="7220" spans="15:16" x14ac:dyDescent="0.25">
      <c r="O7220" s="193">
        <v>10717</v>
      </c>
      <c r="P7220" s="229">
        <v>63</v>
      </c>
    </row>
    <row r="7221" spans="15:16" x14ac:dyDescent="0.25">
      <c r="O7221" s="193">
        <v>10718</v>
      </c>
      <c r="P7221" s="229">
        <v>32</v>
      </c>
    </row>
    <row r="7222" spans="15:16" x14ac:dyDescent="0.25">
      <c r="O7222" s="193">
        <v>10719</v>
      </c>
      <c r="P7222" s="229">
        <v>57</v>
      </c>
    </row>
    <row r="7223" spans="15:16" x14ac:dyDescent="0.25">
      <c r="O7223" s="193">
        <v>10720</v>
      </c>
      <c r="P7223" s="229">
        <v>36</v>
      </c>
    </row>
    <row r="7224" spans="15:16" x14ac:dyDescent="0.25">
      <c r="O7224" s="193">
        <v>10721</v>
      </c>
      <c r="P7224" s="229">
        <v>74</v>
      </c>
    </row>
    <row r="7225" spans="15:16" x14ac:dyDescent="0.25">
      <c r="O7225" s="193">
        <v>10722</v>
      </c>
      <c r="P7225" s="229">
        <v>30</v>
      </c>
    </row>
    <row r="7226" spans="15:16" x14ac:dyDescent="0.25">
      <c r="O7226" s="193">
        <v>10723</v>
      </c>
      <c r="P7226" s="229">
        <v>50</v>
      </c>
    </row>
    <row r="7227" spans="15:16" x14ac:dyDescent="0.25">
      <c r="O7227" s="193">
        <v>10724</v>
      </c>
      <c r="P7227" s="229">
        <v>29</v>
      </c>
    </row>
    <row r="7228" spans="15:16" x14ac:dyDescent="0.25">
      <c r="O7228" s="193">
        <v>10725</v>
      </c>
      <c r="P7228" s="229">
        <v>56</v>
      </c>
    </row>
    <row r="7229" spans="15:16" x14ac:dyDescent="0.25">
      <c r="O7229" s="193">
        <v>10726</v>
      </c>
      <c r="P7229" s="229">
        <v>40</v>
      </c>
    </row>
    <row r="7230" spans="15:16" x14ac:dyDescent="0.25">
      <c r="O7230" s="193">
        <v>10727</v>
      </c>
      <c r="P7230" s="229">
        <v>39</v>
      </c>
    </row>
    <row r="7231" spans="15:16" x14ac:dyDescent="0.25">
      <c r="O7231" s="193">
        <v>10728</v>
      </c>
      <c r="P7231" s="229">
        <v>28</v>
      </c>
    </row>
    <row r="7232" spans="15:16" x14ac:dyDescent="0.25">
      <c r="O7232" s="193">
        <v>10729</v>
      </c>
      <c r="P7232" s="229">
        <v>72</v>
      </c>
    </row>
    <row r="7233" spans="15:16" x14ac:dyDescent="0.25">
      <c r="O7233" s="193">
        <v>10730</v>
      </c>
      <c r="P7233" s="229">
        <v>28</v>
      </c>
    </row>
    <row r="7234" spans="15:16" x14ac:dyDescent="0.25">
      <c r="O7234" s="193">
        <v>10731</v>
      </c>
      <c r="P7234" s="229">
        <v>35</v>
      </c>
    </row>
    <row r="7235" spans="15:16" x14ac:dyDescent="0.25">
      <c r="O7235" s="193">
        <v>10732</v>
      </c>
      <c r="P7235" s="229">
        <v>28</v>
      </c>
    </row>
    <row r="7236" spans="15:16" x14ac:dyDescent="0.25">
      <c r="O7236" s="193">
        <v>10733</v>
      </c>
      <c r="P7236" s="229">
        <v>64</v>
      </c>
    </row>
    <row r="7237" spans="15:16" x14ac:dyDescent="0.25">
      <c r="O7237" s="193">
        <v>10734</v>
      </c>
      <c r="P7237" s="229">
        <v>26</v>
      </c>
    </row>
    <row r="7238" spans="15:16" x14ac:dyDescent="0.25">
      <c r="O7238" s="193">
        <v>10735</v>
      </c>
      <c r="P7238" s="229">
        <v>42</v>
      </c>
    </row>
    <row r="7239" spans="15:16" x14ac:dyDescent="0.25">
      <c r="O7239" s="193">
        <v>10736</v>
      </c>
      <c r="P7239" s="229">
        <v>40</v>
      </c>
    </row>
    <row r="7240" spans="15:16" x14ac:dyDescent="0.25">
      <c r="O7240" s="193">
        <v>10737</v>
      </c>
      <c r="P7240" s="229">
        <v>61</v>
      </c>
    </row>
    <row r="7241" spans="15:16" x14ac:dyDescent="0.25">
      <c r="O7241" s="193">
        <v>10738</v>
      </c>
      <c r="P7241" s="229">
        <v>30</v>
      </c>
    </row>
    <row r="7242" spans="15:16" x14ac:dyDescent="0.25">
      <c r="O7242" s="193">
        <v>10739</v>
      </c>
      <c r="P7242" s="229">
        <v>34</v>
      </c>
    </row>
    <row r="7243" spans="15:16" x14ac:dyDescent="0.25">
      <c r="O7243" s="193">
        <v>10740</v>
      </c>
      <c r="P7243" s="229">
        <v>34</v>
      </c>
    </row>
    <row r="7244" spans="15:16" x14ac:dyDescent="0.25">
      <c r="O7244" s="193">
        <v>10741</v>
      </c>
      <c r="P7244" s="229">
        <v>67</v>
      </c>
    </row>
    <row r="7245" spans="15:16" x14ac:dyDescent="0.25">
      <c r="O7245" s="193">
        <v>10742</v>
      </c>
      <c r="P7245" s="229">
        <v>37</v>
      </c>
    </row>
    <row r="7246" spans="15:16" x14ac:dyDescent="0.25">
      <c r="O7246" s="193">
        <v>10743</v>
      </c>
      <c r="P7246" s="229">
        <v>49</v>
      </c>
    </row>
    <row r="7247" spans="15:16" x14ac:dyDescent="0.25">
      <c r="O7247" s="193">
        <v>10744</v>
      </c>
      <c r="P7247" s="229">
        <v>26</v>
      </c>
    </row>
    <row r="7248" spans="15:16" x14ac:dyDescent="0.25">
      <c r="O7248" s="193">
        <v>10745</v>
      </c>
      <c r="P7248" s="229">
        <v>61</v>
      </c>
    </row>
    <row r="7249" spans="15:16" x14ac:dyDescent="0.25">
      <c r="O7249" s="193">
        <v>10746</v>
      </c>
      <c r="P7249" s="229">
        <v>26</v>
      </c>
    </row>
    <row r="7250" spans="15:16" x14ac:dyDescent="0.25">
      <c r="O7250" s="193">
        <v>10747</v>
      </c>
      <c r="P7250" s="229">
        <v>39</v>
      </c>
    </row>
    <row r="7251" spans="15:16" x14ac:dyDescent="0.25">
      <c r="O7251" s="193">
        <v>10748</v>
      </c>
      <c r="P7251" s="229">
        <v>29</v>
      </c>
    </row>
    <row r="7252" spans="15:16" x14ac:dyDescent="0.25">
      <c r="O7252" s="193">
        <v>10749</v>
      </c>
      <c r="P7252" s="229">
        <v>67</v>
      </c>
    </row>
    <row r="7253" spans="15:16" x14ac:dyDescent="0.25">
      <c r="O7253" s="193">
        <v>10750</v>
      </c>
      <c r="P7253" s="229">
        <v>25</v>
      </c>
    </row>
    <row r="7254" spans="15:16" x14ac:dyDescent="0.25">
      <c r="O7254" s="193">
        <v>10751</v>
      </c>
      <c r="P7254" s="229">
        <v>49</v>
      </c>
    </row>
    <row r="7255" spans="15:16" x14ac:dyDescent="0.25">
      <c r="O7255" s="193">
        <v>10752</v>
      </c>
      <c r="P7255" s="229">
        <v>29</v>
      </c>
    </row>
    <row r="7256" spans="15:16" x14ac:dyDescent="0.25">
      <c r="O7256" s="193">
        <v>10753</v>
      </c>
      <c r="P7256" s="229">
        <v>62</v>
      </c>
    </row>
    <row r="7257" spans="15:16" x14ac:dyDescent="0.25">
      <c r="O7257" s="193">
        <v>10754</v>
      </c>
      <c r="P7257" s="229">
        <v>27</v>
      </c>
    </row>
    <row r="7258" spans="15:16" x14ac:dyDescent="0.25">
      <c r="O7258" s="193">
        <v>10755</v>
      </c>
      <c r="P7258" s="229">
        <v>34</v>
      </c>
    </row>
    <row r="7259" spans="15:16" x14ac:dyDescent="0.25">
      <c r="O7259" s="193">
        <v>10756</v>
      </c>
      <c r="P7259" s="229">
        <v>35</v>
      </c>
    </row>
    <row r="7260" spans="15:16" x14ac:dyDescent="0.25">
      <c r="O7260" s="193">
        <v>10757</v>
      </c>
      <c r="P7260" s="229">
        <v>65</v>
      </c>
    </row>
    <row r="7261" spans="15:16" x14ac:dyDescent="0.25">
      <c r="O7261" s="193">
        <v>10758</v>
      </c>
      <c r="P7261" s="229">
        <v>35</v>
      </c>
    </row>
    <row r="7262" spans="15:16" x14ac:dyDescent="0.25">
      <c r="O7262" s="193">
        <v>10759</v>
      </c>
      <c r="P7262" s="229">
        <v>43</v>
      </c>
    </row>
    <row r="7263" spans="15:16" x14ac:dyDescent="0.25">
      <c r="O7263" s="193">
        <v>10760</v>
      </c>
      <c r="P7263" s="229">
        <v>36</v>
      </c>
    </row>
    <row r="7264" spans="15:16" x14ac:dyDescent="0.25">
      <c r="O7264" s="193">
        <v>10761</v>
      </c>
      <c r="P7264" s="229">
        <v>58</v>
      </c>
    </row>
    <row r="7265" spans="15:16" x14ac:dyDescent="0.25">
      <c r="O7265" s="193">
        <v>10762</v>
      </c>
      <c r="P7265" s="229">
        <v>28</v>
      </c>
    </row>
    <row r="7266" spans="15:16" x14ac:dyDescent="0.25">
      <c r="O7266" s="193">
        <v>10763</v>
      </c>
      <c r="P7266" s="229">
        <v>52</v>
      </c>
    </row>
    <row r="7267" spans="15:16" x14ac:dyDescent="0.25">
      <c r="O7267" s="193">
        <v>10764</v>
      </c>
      <c r="P7267" s="229">
        <v>36</v>
      </c>
    </row>
    <row r="7268" spans="15:16" x14ac:dyDescent="0.25">
      <c r="O7268" s="193">
        <v>10765</v>
      </c>
      <c r="P7268" s="229">
        <v>53</v>
      </c>
    </row>
    <row r="7269" spans="15:16" x14ac:dyDescent="0.25">
      <c r="O7269" s="193">
        <v>10766</v>
      </c>
      <c r="P7269" s="229">
        <v>36</v>
      </c>
    </row>
    <row r="7270" spans="15:16" x14ac:dyDescent="0.25">
      <c r="O7270" s="193">
        <v>10767</v>
      </c>
      <c r="P7270" s="229">
        <v>45</v>
      </c>
    </row>
    <row r="7271" spans="15:16" x14ac:dyDescent="0.25">
      <c r="O7271" s="193">
        <v>10768</v>
      </c>
      <c r="P7271" s="229">
        <v>23</v>
      </c>
    </row>
    <row r="7272" spans="15:16" x14ac:dyDescent="0.25">
      <c r="O7272" s="193">
        <v>10769</v>
      </c>
      <c r="P7272" s="229">
        <v>54</v>
      </c>
    </row>
    <row r="7273" spans="15:16" x14ac:dyDescent="0.25">
      <c r="O7273" s="193">
        <v>10770</v>
      </c>
      <c r="P7273" s="229">
        <v>37</v>
      </c>
    </row>
    <row r="7274" spans="15:16" x14ac:dyDescent="0.25">
      <c r="O7274" s="193">
        <v>10771</v>
      </c>
      <c r="P7274" s="229">
        <v>35</v>
      </c>
    </row>
    <row r="7275" spans="15:16" x14ac:dyDescent="0.25">
      <c r="O7275" s="193">
        <v>10772</v>
      </c>
      <c r="P7275" s="229">
        <v>28</v>
      </c>
    </row>
    <row r="7276" spans="15:16" x14ac:dyDescent="0.25">
      <c r="O7276" s="193">
        <v>10773</v>
      </c>
      <c r="P7276" s="229">
        <v>53</v>
      </c>
    </row>
    <row r="7277" spans="15:16" x14ac:dyDescent="0.25">
      <c r="O7277" s="193">
        <v>10774</v>
      </c>
      <c r="P7277" s="229">
        <v>25</v>
      </c>
    </row>
    <row r="7278" spans="15:16" x14ac:dyDescent="0.25">
      <c r="O7278" s="193">
        <v>10775</v>
      </c>
      <c r="P7278" s="229">
        <v>31</v>
      </c>
    </row>
    <row r="7279" spans="15:16" x14ac:dyDescent="0.25">
      <c r="O7279" s="193">
        <v>10776</v>
      </c>
      <c r="P7279" s="229">
        <v>33</v>
      </c>
    </row>
    <row r="7280" spans="15:16" x14ac:dyDescent="0.25">
      <c r="O7280" s="193">
        <v>10777</v>
      </c>
      <c r="P7280" s="229">
        <v>59</v>
      </c>
    </row>
    <row r="7281" spans="15:16" x14ac:dyDescent="0.25">
      <c r="O7281" s="193">
        <v>10778</v>
      </c>
      <c r="P7281" s="229">
        <v>26</v>
      </c>
    </row>
    <row r="7282" spans="15:16" x14ac:dyDescent="0.25">
      <c r="O7282" s="193">
        <v>10779</v>
      </c>
      <c r="P7282" s="229">
        <v>44</v>
      </c>
    </row>
    <row r="7283" spans="15:16" x14ac:dyDescent="0.25">
      <c r="O7283" s="193">
        <v>10780</v>
      </c>
      <c r="P7283" s="229">
        <v>30</v>
      </c>
    </row>
    <row r="7284" spans="15:16" x14ac:dyDescent="0.25">
      <c r="O7284" s="193">
        <v>10781</v>
      </c>
      <c r="P7284" s="229">
        <v>65</v>
      </c>
    </row>
    <row r="7285" spans="15:16" x14ac:dyDescent="0.25">
      <c r="O7285" s="193">
        <v>10782</v>
      </c>
      <c r="P7285" s="229">
        <v>25</v>
      </c>
    </row>
    <row r="7286" spans="15:16" x14ac:dyDescent="0.25">
      <c r="O7286" s="193">
        <v>10783</v>
      </c>
      <c r="P7286" s="229">
        <v>41</v>
      </c>
    </row>
    <row r="7287" spans="15:16" x14ac:dyDescent="0.25">
      <c r="O7287" s="193">
        <v>10784</v>
      </c>
      <c r="P7287" s="229">
        <v>21</v>
      </c>
    </row>
    <row r="7288" spans="15:16" x14ac:dyDescent="0.25">
      <c r="O7288" s="193">
        <v>10785</v>
      </c>
      <c r="P7288" s="229">
        <v>54</v>
      </c>
    </row>
    <row r="7289" spans="15:16" x14ac:dyDescent="0.25">
      <c r="O7289" s="193">
        <v>10786</v>
      </c>
      <c r="P7289" s="229">
        <v>26</v>
      </c>
    </row>
    <row r="7290" spans="15:16" x14ac:dyDescent="0.25">
      <c r="O7290" s="193">
        <v>10787</v>
      </c>
      <c r="P7290" s="229">
        <v>25</v>
      </c>
    </row>
    <row r="7291" spans="15:16" x14ac:dyDescent="0.25">
      <c r="O7291" s="193">
        <v>10788</v>
      </c>
      <c r="P7291" s="229">
        <v>30</v>
      </c>
    </row>
    <row r="7292" spans="15:16" x14ac:dyDescent="0.25">
      <c r="O7292" s="193">
        <v>10789</v>
      </c>
      <c r="P7292" s="229">
        <v>65</v>
      </c>
    </row>
    <row r="7293" spans="15:16" x14ac:dyDescent="0.25">
      <c r="O7293" s="193">
        <v>10790</v>
      </c>
      <c r="P7293" s="229">
        <v>25</v>
      </c>
    </row>
    <row r="7294" spans="15:16" x14ac:dyDescent="0.25">
      <c r="O7294" s="193">
        <v>10791</v>
      </c>
      <c r="P7294" s="229">
        <v>43</v>
      </c>
    </row>
    <row r="7295" spans="15:16" x14ac:dyDescent="0.25">
      <c r="O7295" s="193">
        <v>10792</v>
      </c>
      <c r="P7295" s="229">
        <v>30</v>
      </c>
    </row>
    <row r="7296" spans="15:16" x14ac:dyDescent="0.25">
      <c r="O7296" s="193">
        <v>10793</v>
      </c>
      <c r="P7296" s="229">
        <v>72</v>
      </c>
    </row>
    <row r="7297" spans="15:16" x14ac:dyDescent="0.25">
      <c r="O7297" s="193">
        <v>10794</v>
      </c>
      <c r="P7297" s="229">
        <v>35</v>
      </c>
    </row>
    <row r="7298" spans="15:16" x14ac:dyDescent="0.25">
      <c r="O7298" s="193">
        <v>10795</v>
      </c>
      <c r="P7298" s="229">
        <v>32</v>
      </c>
    </row>
    <row r="7299" spans="15:16" x14ac:dyDescent="0.25">
      <c r="O7299" s="193">
        <v>10796</v>
      </c>
      <c r="P7299" s="229">
        <v>17</v>
      </c>
    </row>
    <row r="7300" spans="15:16" x14ac:dyDescent="0.25">
      <c r="O7300" s="193">
        <v>10797</v>
      </c>
      <c r="P7300" s="229">
        <v>64</v>
      </c>
    </row>
    <row r="7301" spans="15:16" x14ac:dyDescent="0.25">
      <c r="O7301" s="193">
        <v>10798</v>
      </c>
      <c r="P7301" s="229">
        <v>33</v>
      </c>
    </row>
    <row r="7302" spans="15:16" x14ac:dyDescent="0.25">
      <c r="O7302" s="193">
        <v>10799</v>
      </c>
      <c r="P7302" s="229">
        <v>50</v>
      </c>
    </row>
    <row r="7303" spans="15:16" x14ac:dyDescent="0.25">
      <c r="O7303" s="193">
        <v>10800</v>
      </c>
      <c r="P7303" s="229">
        <v>16</v>
      </c>
    </row>
    <row r="7304" spans="15:16" x14ac:dyDescent="0.25">
      <c r="O7304" s="193">
        <v>10801</v>
      </c>
      <c r="P7304" s="229">
        <v>51</v>
      </c>
    </row>
    <row r="7305" spans="15:16" x14ac:dyDescent="0.25">
      <c r="O7305" s="193">
        <v>10802</v>
      </c>
      <c r="P7305" s="229">
        <v>30</v>
      </c>
    </row>
    <row r="7306" spans="15:16" x14ac:dyDescent="0.25">
      <c r="O7306" s="193">
        <v>10803</v>
      </c>
      <c r="P7306" s="229">
        <v>31</v>
      </c>
    </row>
    <row r="7307" spans="15:16" x14ac:dyDescent="0.25">
      <c r="O7307" s="193">
        <v>10804</v>
      </c>
      <c r="P7307" s="229">
        <v>29</v>
      </c>
    </row>
    <row r="7308" spans="15:16" x14ac:dyDescent="0.25">
      <c r="O7308" s="193">
        <v>10805</v>
      </c>
      <c r="P7308" s="229">
        <v>44</v>
      </c>
    </row>
    <row r="7309" spans="15:16" x14ac:dyDescent="0.25">
      <c r="O7309" s="193">
        <v>10806</v>
      </c>
      <c r="P7309" s="229">
        <v>29</v>
      </c>
    </row>
    <row r="7310" spans="15:16" x14ac:dyDescent="0.25">
      <c r="O7310" s="193">
        <v>10807</v>
      </c>
      <c r="P7310" s="229">
        <v>47</v>
      </c>
    </row>
    <row r="7311" spans="15:16" x14ac:dyDescent="0.25">
      <c r="O7311" s="193">
        <v>10808</v>
      </c>
      <c r="P7311" s="229">
        <v>25</v>
      </c>
    </row>
    <row r="7312" spans="15:16" x14ac:dyDescent="0.25">
      <c r="O7312" s="193">
        <v>10809</v>
      </c>
      <c r="P7312" s="229">
        <v>45</v>
      </c>
    </row>
    <row r="7313" spans="15:16" x14ac:dyDescent="0.25">
      <c r="O7313" s="193">
        <v>10810</v>
      </c>
      <c r="P7313" s="229">
        <v>28</v>
      </c>
    </row>
    <row r="7314" spans="15:16" x14ac:dyDescent="0.25">
      <c r="O7314" s="193">
        <v>10811</v>
      </c>
      <c r="P7314" s="229">
        <v>46</v>
      </c>
    </row>
    <row r="7315" spans="15:16" x14ac:dyDescent="0.25">
      <c r="O7315" s="193">
        <v>10812</v>
      </c>
      <c r="P7315" s="229">
        <v>24</v>
      </c>
    </row>
    <row r="7316" spans="15:16" x14ac:dyDescent="0.25">
      <c r="O7316" s="193">
        <v>10813</v>
      </c>
      <c r="P7316" s="229">
        <v>56</v>
      </c>
    </row>
    <row r="7317" spans="15:16" x14ac:dyDescent="0.25">
      <c r="O7317" s="193">
        <v>10814</v>
      </c>
      <c r="P7317" s="229">
        <v>28</v>
      </c>
    </row>
    <row r="7318" spans="15:16" x14ac:dyDescent="0.25">
      <c r="O7318" s="193">
        <v>10815</v>
      </c>
      <c r="P7318" s="229">
        <v>34</v>
      </c>
    </row>
    <row r="7319" spans="15:16" x14ac:dyDescent="0.25">
      <c r="O7319" s="193">
        <v>10816</v>
      </c>
      <c r="P7319" s="229">
        <v>23</v>
      </c>
    </row>
    <row r="7320" spans="15:16" x14ac:dyDescent="0.25">
      <c r="O7320" s="193">
        <v>10817</v>
      </c>
      <c r="P7320" s="229">
        <v>37</v>
      </c>
    </row>
    <row r="7321" spans="15:16" x14ac:dyDescent="0.25">
      <c r="O7321" s="193">
        <v>10818</v>
      </c>
      <c r="P7321" s="229">
        <v>27</v>
      </c>
    </row>
    <row r="7322" spans="15:16" x14ac:dyDescent="0.25">
      <c r="O7322" s="193">
        <v>10819</v>
      </c>
      <c r="P7322" s="229">
        <v>36</v>
      </c>
    </row>
    <row r="7323" spans="15:16" x14ac:dyDescent="0.25">
      <c r="O7323" s="193">
        <v>10820</v>
      </c>
      <c r="P7323" s="229">
        <v>22</v>
      </c>
    </row>
    <row r="7324" spans="15:16" x14ac:dyDescent="0.25">
      <c r="O7324" s="193">
        <v>10821</v>
      </c>
      <c r="P7324" s="229">
        <v>44</v>
      </c>
    </row>
    <row r="7325" spans="15:16" x14ac:dyDescent="0.25">
      <c r="O7325" s="193">
        <v>10822</v>
      </c>
      <c r="P7325" s="229">
        <v>36</v>
      </c>
    </row>
    <row r="7326" spans="15:16" x14ac:dyDescent="0.25">
      <c r="O7326" s="193">
        <v>10823</v>
      </c>
      <c r="P7326" s="229">
        <v>26</v>
      </c>
    </row>
    <row r="7327" spans="15:16" x14ac:dyDescent="0.25">
      <c r="O7327" s="193">
        <v>10824</v>
      </c>
      <c r="P7327" s="229">
        <v>29</v>
      </c>
    </row>
    <row r="7328" spans="15:16" x14ac:dyDescent="0.25">
      <c r="O7328" s="193">
        <v>10825</v>
      </c>
      <c r="P7328" s="229">
        <v>44</v>
      </c>
    </row>
    <row r="7329" spans="15:16" x14ac:dyDescent="0.25">
      <c r="O7329" s="193">
        <v>10826</v>
      </c>
      <c r="P7329" s="229">
        <v>27</v>
      </c>
    </row>
    <row r="7330" spans="15:16" x14ac:dyDescent="0.25">
      <c r="O7330" s="193">
        <v>10827</v>
      </c>
      <c r="P7330" s="229">
        <v>41</v>
      </c>
    </row>
    <row r="7331" spans="15:16" x14ac:dyDescent="0.25">
      <c r="O7331" s="193">
        <v>10828</v>
      </c>
      <c r="P7331" s="229">
        <v>20</v>
      </c>
    </row>
    <row r="7332" spans="15:16" x14ac:dyDescent="0.25">
      <c r="O7332" s="193">
        <v>10829</v>
      </c>
      <c r="P7332" s="229">
        <v>41</v>
      </c>
    </row>
    <row r="7333" spans="15:16" x14ac:dyDescent="0.25">
      <c r="O7333" s="193">
        <v>10830</v>
      </c>
      <c r="P7333" s="229">
        <v>13</v>
      </c>
    </row>
    <row r="7334" spans="15:16" x14ac:dyDescent="0.25">
      <c r="O7334" s="193">
        <v>10831</v>
      </c>
      <c r="P7334" s="229">
        <v>30</v>
      </c>
    </row>
    <row r="7335" spans="15:16" x14ac:dyDescent="0.25">
      <c r="O7335" s="193">
        <v>10832</v>
      </c>
      <c r="P7335" s="229">
        <v>22</v>
      </c>
    </row>
    <row r="7336" spans="15:16" x14ac:dyDescent="0.25">
      <c r="O7336" s="193">
        <v>10833</v>
      </c>
      <c r="P7336" s="229">
        <v>56</v>
      </c>
    </row>
    <row r="7337" spans="15:16" x14ac:dyDescent="0.25">
      <c r="O7337" s="193">
        <v>10834</v>
      </c>
      <c r="P7337" s="229">
        <v>35</v>
      </c>
    </row>
    <row r="7338" spans="15:16" x14ac:dyDescent="0.25">
      <c r="O7338" s="193">
        <v>10835</v>
      </c>
      <c r="P7338" s="229">
        <v>40</v>
      </c>
    </row>
    <row r="7339" spans="15:16" x14ac:dyDescent="0.25">
      <c r="O7339" s="193">
        <v>10836</v>
      </c>
      <c r="P7339" s="229">
        <v>24</v>
      </c>
    </row>
    <row r="7340" spans="15:16" x14ac:dyDescent="0.25">
      <c r="O7340" s="193">
        <v>10837</v>
      </c>
      <c r="P7340" s="229">
        <v>44</v>
      </c>
    </row>
    <row r="7341" spans="15:16" x14ac:dyDescent="0.25">
      <c r="O7341" s="193">
        <v>10838</v>
      </c>
      <c r="P7341" s="229">
        <v>20</v>
      </c>
    </row>
    <row r="7342" spans="15:16" x14ac:dyDescent="0.25">
      <c r="O7342" s="193">
        <v>10839</v>
      </c>
      <c r="P7342" s="229">
        <v>46</v>
      </c>
    </row>
    <row r="7343" spans="15:16" x14ac:dyDescent="0.25">
      <c r="O7343" s="193">
        <v>10840</v>
      </c>
      <c r="P7343" s="229">
        <v>29</v>
      </c>
    </row>
    <row r="7344" spans="15:16" x14ac:dyDescent="0.25">
      <c r="O7344" s="193">
        <v>10841</v>
      </c>
      <c r="P7344" s="229">
        <v>47</v>
      </c>
    </row>
    <row r="7345" spans="15:16" x14ac:dyDescent="0.25">
      <c r="O7345" s="193">
        <v>10842</v>
      </c>
      <c r="P7345" s="229">
        <v>26</v>
      </c>
    </row>
    <row r="7346" spans="15:16" x14ac:dyDescent="0.25">
      <c r="O7346" s="193">
        <v>10843</v>
      </c>
      <c r="P7346" s="229">
        <v>38</v>
      </c>
    </row>
    <row r="7347" spans="15:16" x14ac:dyDescent="0.25">
      <c r="O7347" s="193">
        <v>10844</v>
      </c>
      <c r="P7347" s="229">
        <v>19</v>
      </c>
    </row>
    <row r="7348" spans="15:16" x14ac:dyDescent="0.25">
      <c r="O7348" s="193">
        <v>10845</v>
      </c>
      <c r="P7348" s="229">
        <v>44</v>
      </c>
    </row>
    <row r="7349" spans="15:16" x14ac:dyDescent="0.25">
      <c r="O7349" s="193">
        <v>10846</v>
      </c>
      <c r="P7349" s="229">
        <v>25</v>
      </c>
    </row>
    <row r="7350" spans="15:16" x14ac:dyDescent="0.25">
      <c r="O7350" s="193">
        <v>10847</v>
      </c>
      <c r="P7350" s="229">
        <v>29</v>
      </c>
    </row>
    <row r="7351" spans="15:16" x14ac:dyDescent="0.25">
      <c r="O7351" s="193">
        <v>10848</v>
      </c>
      <c r="P7351" s="229">
        <v>24</v>
      </c>
    </row>
    <row r="7352" spans="15:16" x14ac:dyDescent="0.25">
      <c r="O7352" s="193">
        <v>10849</v>
      </c>
      <c r="P7352" s="229">
        <v>37</v>
      </c>
    </row>
    <row r="7353" spans="15:16" x14ac:dyDescent="0.25">
      <c r="O7353" s="193">
        <v>10850</v>
      </c>
      <c r="P7353" s="229">
        <v>22</v>
      </c>
    </row>
    <row r="7354" spans="15:16" x14ac:dyDescent="0.25">
      <c r="O7354" s="193">
        <v>10851</v>
      </c>
      <c r="P7354" s="229">
        <v>29</v>
      </c>
    </row>
    <row r="7355" spans="15:16" x14ac:dyDescent="0.25">
      <c r="O7355" s="193">
        <v>10852</v>
      </c>
      <c r="P7355" s="229">
        <v>25</v>
      </c>
    </row>
    <row r="7356" spans="15:16" x14ac:dyDescent="0.25">
      <c r="O7356" s="193">
        <v>10853</v>
      </c>
      <c r="P7356" s="229">
        <v>39</v>
      </c>
    </row>
    <row r="7357" spans="15:16" x14ac:dyDescent="0.25">
      <c r="O7357" s="193">
        <v>10854</v>
      </c>
      <c r="P7357" s="229">
        <v>18</v>
      </c>
    </row>
    <row r="7358" spans="15:16" x14ac:dyDescent="0.25">
      <c r="O7358" s="193">
        <v>10855</v>
      </c>
      <c r="P7358" s="229">
        <v>35</v>
      </c>
    </row>
    <row r="7359" spans="15:16" x14ac:dyDescent="0.25">
      <c r="O7359" s="193">
        <v>10856</v>
      </c>
      <c r="P7359" s="229">
        <v>34</v>
      </c>
    </row>
    <row r="7360" spans="15:16" x14ac:dyDescent="0.25">
      <c r="O7360" s="193">
        <v>10857</v>
      </c>
      <c r="P7360" s="229">
        <v>49</v>
      </c>
    </row>
    <row r="7361" spans="15:16" x14ac:dyDescent="0.25">
      <c r="O7361" s="193">
        <v>10858</v>
      </c>
      <c r="P7361" s="229">
        <v>26</v>
      </c>
    </row>
    <row r="7362" spans="15:16" x14ac:dyDescent="0.25">
      <c r="O7362" s="193">
        <v>10859</v>
      </c>
      <c r="P7362" s="229">
        <v>29</v>
      </c>
    </row>
    <row r="7363" spans="15:16" x14ac:dyDescent="0.25">
      <c r="O7363" s="193">
        <v>10860</v>
      </c>
      <c r="P7363" s="229">
        <v>16</v>
      </c>
    </row>
    <row r="7364" spans="15:16" x14ac:dyDescent="0.25">
      <c r="O7364" s="193">
        <v>10861</v>
      </c>
      <c r="P7364" s="229">
        <v>28</v>
      </c>
    </row>
    <row r="7365" spans="15:16" x14ac:dyDescent="0.25">
      <c r="O7365" s="193">
        <v>10862</v>
      </c>
      <c r="P7365" s="229">
        <v>23</v>
      </c>
    </row>
    <row r="7366" spans="15:16" x14ac:dyDescent="0.25">
      <c r="O7366" s="193">
        <v>10863</v>
      </c>
      <c r="P7366" s="229">
        <v>36</v>
      </c>
    </row>
    <row r="7367" spans="15:16" x14ac:dyDescent="0.25">
      <c r="O7367" s="193">
        <v>10864</v>
      </c>
      <c r="P7367" s="229">
        <v>22</v>
      </c>
    </row>
    <row r="7368" spans="15:16" x14ac:dyDescent="0.25">
      <c r="O7368" s="193">
        <v>10865</v>
      </c>
      <c r="P7368" s="229">
        <v>38</v>
      </c>
    </row>
    <row r="7369" spans="15:16" x14ac:dyDescent="0.25">
      <c r="O7369" s="193">
        <v>10866</v>
      </c>
      <c r="P7369" s="229">
        <v>29</v>
      </c>
    </row>
    <row r="7370" spans="15:16" x14ac:dyDescent="0.25">
      <c r="O7370" s="193">
        <v>10867</v>
      </c>
      <c r="P7370" s="229">
        <v>33</v>
      </c>
    </row>
    <row r="7371" spans="15:16" x14ac:dyDescent="0.25">
      <c r="O7371" s="193">
        <v>10868</v>
      </c>
      <c r="P7371" s="229">
        <v>15</v>
      </c>
    </row>
    <row r="7372" spans="15:16" x14ac:dyDescent="0.25">
      <c r="O7372" s="193">
        <v>10869</v>
      </c>
      <c r="P7372" s="229">
        <v>35</v>
      </c>
    </row>
    <row r="7373" spans="15:16" x14ac:dyDescent="0.25">
      <c r="O7373" s="193">
        <v>10870</v>
      </c>
      <c r="P7373" s="229">
        <v>18</v>
      </c>
    </row>
    <row r="7374" spans="15:16" x14ac:dyDescent="0.25">
      <c r="O7374" s="193">
        <v>10871</v>
      </c>
      <c r="P7374" s="229">
        <v>34</v>
      </c>
    </row>
    <row r="7375" spans="15:16" x14ac:dyDescent="0.25">
      <c r="O7375" s="193">
        <v>10872</v>
      </c>
      <c r="P7375" s="229">
        <v>12</v>
      </c>
    </row>
    <row r="7376" spans="15:16" x14ac:dyDescent="0.25">
      <c r="O7376" s="193">
        <v>10873</v>
      </c>
      <c r="P7376" s="229">
        <v>48</v>
      </c>
    </row>
    <row r="7377" spans="15:16" x14ac:dyDescent="0.25">
      <c r="O7377" s="193">
        <v>10874</v>
      </c>
      <c r="P7377" s="229">
        <v>22</v>
      </c>
    </row>
    <row r="7378" spans="15:16" x14ac:dyDescent="0.25">
      <c r="O7378" s="193">
        <v>10875</v>
      </c>
      <c r="P7378" s="229">
        <v>35</v>
      </c>
    </row>
    <row r="7379" spans="15:16" x14ac:dyDescent="0.25">
      <c r="O7379" s="193">
        <v>10876</v>
      </c>
      <c r="P7379" s="229">
        <v>20</v>
      </c>
    </row>
    <row r="7380" spans="15:16" x14ac:dyDescent="0.25">
      <c r="O7380" s="193">
        <v>10877</v>
      </c>
      <c r="P7380" s="229">
        <v>54</v>
      </c>
    </row>
    <row r="7381" spans="15:16" x14ac:dyDescent="0.25">
      <c r="O7381" s="193">
        <v>10878</v>
      </c>
      <c r="P7381" s="229">
        <v>12</v>
      </c>
    </row>
    <row r="7382" spans="15:16" x14ac:dyDescent="0.25">
      <c r="O7382" s="193">
        <v>10879</v>
      </c>
      <c r="P7382" s="229">
        <v>30</v>
      </c>
    </row>
    <row r="7383" spans="15:16" x14ac:dyDescent="0.25">
      <c r="O7383" s="193">
        <v>10880</v>
      </c>
      <c r="P7383" s="229">
        <v>12</v>
      </c>
    </row>
    <row r="7384" spans="15:16" x14ac:dyDescent="0.25">
      <c r="O7384" s="193">
        <v>10881</v>
      </c>
      <c r="P7384" s="229">
        <v>40</v>
      </c>
    </row>
    <row r="7385" spans="15:16" x14ac:dyDescent="0.25">
      <c r="O7385" s="193">
        <v>10882</v>
      </c>
      <c r="P7385" s="229">
        <v>27</v>
      </c>
    </row>
    <row r="7386" spans="15:16" x14ac:dyDescent="0.25">
      <c r="O7386" s="193">
        <v>10883</v>
      </c>
      <c r="P7386" s="229">
        <v>26</v>
      </c>
    </row>
    <row r="7387" spans="15:16" x14ac:dyDescent="0.25">
      <c r="O7387" s="193">
        <v>10884</v>
      </c>
      <c r="P7387" s="229">
        <v>14</v>
      </c>
    </row>
    <row r="7388" spans="15:16" x14ac:dyDescent="0.25">
      <c r="O7388" s="193">
        <v>10885</v>
      </c>
      <c r="P7388" s="229">
        <v>42</v>
      </c>
    </row>
    <row r="7389" spans="15:16" x14ac:dyDescent="0.25">
      <c r="O7389" s="193">
        <v>10886</v>
      </c>
      <c r="P7389" s="229">
        <v>20</v>
      </c>
    </row>
    <row r="7390" spans="15:16" x14ac:dyDescent="0.25">
      <c r="O7390" s="193">
        <v>10887</v>
      </c>
      <c r="P7390" s="229">
        <v>34</v>
      </c>
    </row>
    <row r="7391" spans="15:16" x14ac:dyDescent="0.25">
      <c r="O7391" s="193">
        <v>10888</v>
      </c>
      <c r="P7391" s="229">
        <v>22</v>
      </c>
    </row>
    <row r="7392" spans="15:16" x14ac:dyDescent="0.25">
      <c r="O7392" s="193">
        <v>10889</v>
      </c>
      <c r="P7392" s="229">
        <v>35</v>
      </c>
    </row>
    <row r="7393" spans="15:16" x14ac:dyDescent="0.25">
      <c r="O7393" s="193">
        <v>10890</v>
      </c>
      <c r="P7393" s="229">
        <v>21</v>
      </c>
    </row>
    <row r="7394" spans="15:16" x14ac:dyDescent="0.25">
      <c r="O7394" s="193">
        <v>10891</v>
      </c>
      <c r="P7394" s="229">
        <v>23</v>
      </c>
    </row>
    <row r="7395" spans="15:16" x14ac:dyDescent="0.25">
      <c r="O7395" s="193">
        <v>10892</v>
      </c>
      <c r="P7395" s="229">
        <v>20</v>
      </c>
    </row>
    <row r="7396" spans="15:16" x14ac:dyDescent="0.25">
      <c r="O7396" s="193">
        <v>10893</v>
      </c>
      <c r="P7396" s="229">
        <v>37</v>
      </c>
    </row>
    <row r="7397" spans="15:16" x14ac:dyDescent="0.25">
      <c r="O7397" s="193">
        <v>10894</v>
      </c>
      <c r="P7397" s="229">
        <v>20</v>
      </c>
    </row>
    <row r="7398" spans="15:16" x14ac:dyDescent="0.25">
      <c r="O7398" s="193">
        <v>10895</v>
      </c>
      <c r="P7398" s="229">
        <v>36</v>
      </c>
    </row>
    <row r="7399" spans="15:16" x14ac:dyDescent="0.25">
      <c r="O7399" s="193">
        <v>10896</v>
      </c>
      <c r="P7399" s="229">
        <v>29</v>
      </c>
    </row>
    <row r="7400" spans="15:16" x14ac:dyDescent="0.25">
      <c r="O7400" s="193">
        <v>10897</v>
      </c>
      <c r="P7400" s="229">
        <v>37</v>
      </c>
    </row>
    <row r="7401" spans="15:16" x14ac:dyDescent="0.25">
      <c r="O7401" s="193">
        <v>10898</v>
      </c>
      <c r="P7401" s="229">
        <v>34</v>
      </c>
    </row>
    <row r="7402" spans="15:16" x14ac:dyDescent="0.25">
      <c r="O7402" s="193">
        <v>10899</v>
      </c>
      <c r="P7402" s="229">
        <v>35</v>
      </c>
    </row>
    <row r="7403" spans="15:16" x14ac:dyDescent="0.25">
      <c r="O7403" s="193">
        <v>10900</v>
      </c>
      <c r="P7403" s="229">
        <v>23</v>
      </c>
    </row>
    <row r="7404" spans="15:16" x14ac:dyDescent="0.25">
      <c r="O7404" s="193">
        <v>10901</v>
      </c>
      <c r="P7404" s="229">
        <v>45</v>
      </c>
    </row>
    <row r="7405" spans="15:16" x14ac:dyDescent="0.25">
      <c r="O7405" s="193">
        <v>10902</v>
      </c>
      <c r="P7405" s="229">
        <v>22</v>
      </c>
    </row>
    <row r="7406" spans="15:16" x14ac:dyDescent="0.25">
      <c r="O7406" s="193">
        <v>10903</v>
      </c>
      <c r="P7406" s="229">
        <v>32</v>
      </c>
    </row>
    <row r="7407" spans="15:16" x14ac:dyDescent="0.25">
      <c r="O7407" s="193">
        <v>10904</v>
      </c>
      <c r="P7407" s="229">
        <v>25</v>
      </c>
    </row>
    <row r="7408" spans="15:16" x14ac:dyDescent="0.25">
      <c r="O7408" s="193">
        <v>10905</v>
      </c>
      <c r="P7408" s="229">
        <v>34</v>
      </c>
    </row>
    <row r="7409" spans="15:16" x14ac:dyDescent="0.25">
      <c r="O7409" s="193">
        <v>10906</v>
      </c>
      <c r="P7409" s="229">
        <v>19</v>
      </c>
    </row>
    <row r="7410" spans="15:16" x14ac:dyDescent="0.25">
      <c r="O7410" s="193">
        <v>10907</v>
      </c>
      <c r="P7410" s="229">
        <v>38</v>
      </c>
    </row>
    <row r="7411" spans="15:16" x14ac:dyDescent="0.25">
      <c r="O7411" s="193">
        <v>10908</v>
      </c>
      <c r="P7411" s="229">
        <v>19</v>
      </c>
    </row>
    <row r="7412" spans="15:16" x14ac:dyDescent="0.25">
      <c r="O7412" s="193">
        <v>10909</v>
      </c>
      <c r="P7412" s="229">
        <v>35</v>
      </c>
    </row>
    <row r="7413" spans="15:16" x14ac:dyDescent="0.25">
      <c r="O7413" s="193">
        <v>10910</v>
      </c>
      <c r="P7413" s="229">
        <v>23</v>
      </c>
    </row>
    <row r="7414" spans="15:16" x14ac:dyDescent="0.25">
      <c r="O7414" s="193">
        <v>10911</v>
      </c>
      <c r="P7414" s="229">
        <v>28</v>
      </c>
    </row>
    <row r="7415" spans="15:16" x14ac:dyDescent="0.25">
      <c r="O7415" s="193">
        <v>10912</v>
      </c>
      <c r="P7415" s="229">
        <v>20</v>
      </c>
    </row>
    <row r="7416" spans="15:16" x14ac:dyDescent="0.25">
      <c r="O7416" s="193">
        <v>10913</v>
      </c>
      <c r="P7416" s="229">
        <v>36</v>
      </c>
    </row>
    <row r="7417" spans="15:16" x14ac:dyDescent="0.25">
      <c r="O7417" s="193">
        <v>10914</v>
      </c>
      <c r="P7417" s="229">
        <v>23</v>
      </c>
    </row>
    <row r="7418" spans="15:16" x14ac:dyDescent="0.25">
      <c r="O7418" s="193">
        <v>10915</v>
      </c>
      <c r="P7418" s="229">
        <v>24</v>
      </c>
    </row>
    <row r="7419" spans="15:16" x14ac:dyDescent="0.25">
      <c r="O7419" s="193">
        <v>10916</v>
      </c>
      <c r="P7419" s="229">
        <v>24</v>
      </c>
    </row>
    <row r="7420" spans="15:16" x14ac:dyDescent="0.25">
      <c r="O7420" s="193">
        <v>10917</v>
      </c>
      <c r="P7420" s="229">
        <v>29</v>
      </c>
    </row>
    <row r="7421" spans="15:16" x14ac:dyDescent="0.25">
      <c r="O7421" s="193">
        <v>10918</v>
      </c>
      <c r="P7421" s="229">
        <v>20</v>
      </c>
    </row>
    <row r="7422" spans="15:16" x14ac:dyDescent="0.25">
      <c r="O7422" s="193">
        <v>10919</v>
      </c>
      <c r="P7422" s="229">
        <v>32</v>
      </c>
    </row>
    <row r="7423" spans="15:16" x14ac:dyDescent="0.25">
      <c r="O7423" s="193">
        <v>10920</v>
      </c>
      <c r="P7423" s="229">
        <v>19</v>
      </c>
    </row>
    <row r="7424" spans="15:16" x14ac:dyDescent="0.25">
      <c r="O7424" s="193">
        <v>10921</v>
      </c>
      <c r="P7424" s="229">
        <v>38</v>
      </c>
    </row>
    <row r="7425" spans="15:16" x14ac:dyDescent="0.25">
      <c r="O7425" s="193">
        <v>10922</v>
      </c>
      <c r="P7425" s="229">
        <v>13</v>
      </c>
    </row>
    <row r="7426" spans="15:16" x14ac:dyDescent="0.25">
      <c r="O7426" s="193">
        <v>10923</v>
      </c>
      <c r="P7426" s="229">
        <v>42</v>
      </c>
    </row>
    <row r="7427" spans="15:16" x14ac:dyDescent="0.25">
      <c r="O7427" s="193">
        <v>10924</v>
      </c>
      <c r="P7427" s="229">
        <v>16</v>
      </c>
    </row>
    <row r="7428" spans="15:16" x14ac:dyDescent="0.25">
      <c r="O7428" s="193">
        <v>10925</v>
      </c>
      <c r="P7428" s="229">
        <v>45</v>
      </c>
    </row>
    <row r="7429" spans="15:16" x14ac:dyDescent="0.25">
      <c r="O7429" s="193">
        <v>10926</v>
      </c>
      <c r="P7429" s="229">
        <v>22</v>
      </c>
    </row>
    <row r="7430" spans="15:16" x14ac:dyDescent="0.25">
      <c r="O7430" s="193">
        <v>10927</v>
      </c>
      <c r="P7430" s="229">
        <v>27</v>
      </c>
    </row>
    <row r="7431" spans="15:16" x14ac:dyDescent="0.25">
      <c r="O7431" s="193">
        <v>10928</v>
      </c>
      <c r="P7431" s="229">
        <v>18</v>
      </c>
    </row>
    <row r="7432" spans="15:16" x14ac:dyDescent="0.25">
      <c r="O7432" s="193">
        <v>10929</v>
      </c>
      <c r="P7432" s="229">
        <v>37</v>
      </c>
    </row>
    <row r="7433" spans="15:16" x14ac:dyDescent="0.25">
      <c r="O7433" s="193">
        <v>10930</v>
      </c>
      <c r="P7433" s="229">
        <v>7</v>
      </c>
    </row>
    <row r="7434" spans="15:16" x14ac:dyDescent="0.25">
      <c r="O7434" s="193">
        <v>10931</v>
      </c>
      <c r="P7434" s="229">
        <v>21</v>
      </c>
    </row>
    <row r="7435" spans="15:16" x14ac:dyDescent="0.25">
      <c r="O7435" s="193">
        <v>10932</v>
      </c>
      <c r="P7435" s="229">
        <v>20</v>
      </c>
    </row>
    <row r="7436" spans="15:16" x14ac:dyDescent="0.25">
      <c r="O7436" s="193">
        <v>10933</v>
      </c>
      <c r="P7436" s="229">
        <v>35</v>
      </c>
    </row>
    <row r="7437" spans="15:16" x14ac:dyDescent="0.25">
      <c r="O7437" s="193">
        <v>10934</v>
      </c>
      <c r="P7437" s="229">
        <v>24</v>
      </c>
    </row>
    <row r="7438" spans="15:16" x14ac:dyDescent="0.25">
      <c r="O7438" s="193">
        <v>10935</v>
      </c>
      <c r="P7438" s="229">
        <v>35</v>
      </c>
    </row>
    <row r="7439" spans="15:16" x14ac:dyDescent="0.25">
      <c r="O7439" s="193">
        <v>10936</v>
      </c>
      <c r="P7439" s="229">
        <v>26</v>
      </c>
    </row>
    <row r="7440" spans="15:16" x14ac:dyDescent="0.25">
      <c r="O7440" s="193">
        <v>10937</v>
      </c>
      <c r="P7440" s="229">
        <v>41</v>
      </c>
    </row>
    <row r="7441" spans="15:16" x14ac:dyDescent="0.25">
      <c r="O7441" s="193">
        <v>10938</v>
      </c>
      <c r="P7441" s="229">
        <v>14</v>
      </c>
    </row>
    <row r="7442" spans="15:16" x14ac:dyDescent="0.25">
      <c r="O7442" s="193">
        <v>10939</v>
      </c>
      <c r="P7442" s="229">
        <v>19</v>
      </c>
    </row>
    <row r="7443" spans="15:16" x14ac:dyDescent="0.25">
      <c r="O7443" s="193">
        <v>10940</v>
      </c>
      <c r="P7443" s="229">
        <v>12</v>
      </c>
    </row>
    <row r="7444" spans="15:16" x14ac:dyDescent="0.25">
      <c r="O7444" s="193">
        <v>10941</v>
      </c>
      <c r="P7444" s="229">
        <v>19</v>
      </c>
    </row>
    <row r="7445" spans="15:16" x14ac:dyDescent="0.25">
      <c r="O7445" s="193">
        <v>10942</v>
      </c>
      <c r="P7445" s="229">
        <v>18</v>
      </c>
    </row>
    <row r="7446" spans="15:16" x14ac:dyDescent="0.25">
      <c r="O7446" s="193">
        <v>10943</v>
      </c>
      <c r="P7446" s="229">
        <v>25</v>
      </c>
    </row>
    <row r="7447" spans="15:16" x14ac:dyDescent="0.25">
      <c r="O7447" s="193">
        <v>10944</v>
      </c>
      <c r="P7447" s="229">
        <v>17</v>
      </c>
    </row>
    <row r="7448" spans="15:16" x14ac:dyDescent="0.25">
      <c r="O7448" s="193">
        <v>10945</v>
      </c>
      <c r="P7448" s="229">
        <v>31</v>
      </c>
    </row>
    <row r="7449" spans="15:16" x14ac:dyDescent="0.25">
      <c r="O7449" s="193">
        <v>10946</v>
      </c>
      <c r="P7449" s="229">
        <v>23</v>
      </c>
    </row>
    <row r="7450" spans="15:16" x14ac:dyDescent="0.25">
      <c r="O7450" s="193">
        <v>10947</v>
      </c>
      <c r="P7450" s="229">
        <v>21</v>
      </c>
    </row>
    <row r="7451" spans="15:16" x14ac:dyDescent="0.25">
      <c r="O7451" s="193">
        <v>10948</v>
      </c>
      <c r="P7451" s="229">
        <v>12</v>
      </c>
    </row>
    <row r="7452" spans="15:16" x14ac:dyDescent="0.25">
      <c r="O7452" s="193">
        <v>10949</v>
      </c>
      <c r="P7452" s="229">
        <v>41</v>
      </c>
    </row>
    <row r="7453" spans="15:16" x14ac:dyDescent="0.25">
      <c r="O7453" s="193">
        <v>10950</v>
      </c>
      <c r="P7453" s="229">
        <v>10</v>
      </c>
    </row>
    <row r="7454" spans="15:16" x14ac:dyDescent="0.25">
      <c r="O7454" s="193">
        <v>10951</v>
      </c>
      <c r="P7454" s="229">
        <v>18</v>
      </c>
    </row>
    <row r="7455" spans="15:16" x14ac:dyDescent="0.25">
      <c r="O7455" s="193">
        <v>10952</v>
      </c>
      <c r="P7455" s="229">
        <v>13</v>
      </c>
    </row>
    <row r="7456" spans="15:16" x14ac:dyDescent="0.25">
      <c r="O7456" s="193">
        <v>10953</v>
      </c>
      <c r="P7456" s="229">
        <v>42</v>
      </c>
    </row>
    <row r="7457" spans="15:16" x14ac:dyDescent="0.25">
      <c r="O7457" s="193">
        <v>10954</v>
      </c>
      <c r="P7457" s="229">
        <v>25</v>
      </c>
    </row>
    <row r="7458" spans="15:16" x14ac:dyDescent="0.25">
      <c r="O7458" s="193">
        <v>10955</v>
      </c>
      <c r="P7458" s="229">
        <v>26</v>
      </c>
    </row>
    <row r="7459" spans="15:16" x14ac:dyDescent="0.25">
      <c r="O7459" s="193">
        <v>10956</v>
      </c>
      <c r="P7459" s="229">
        <v>12</v>
      </c>
    </row>
    <row r="7460" spans="15:16" x14ac:dyDescent="0.25">
      <c r="O7460" s="193">
        <v>10957</v>
      </c>
      <c r="P7460" s="229">
        <v>35</v>
      </c>
    </row>
    <row r="7461" spans="15:16" x14ac:dyDescent="0.25">
      <c r="O7461" s="193">
        <v>10958</v>
      </c>
      <c r="P7461" s="229">
        <v>21</v>
      </c>
    </row>
    <row r="7462" spans="15:16" x14ac:dyDescent="0.25">
      <c r="O7462" s="193">
        <v>10959</v>
      </c>
      <c r="P7462" s="229">
        <v>16</v>
      </c>
    </row>
    <row r="7463" spans="15:16" x14ac:dyDescent="0.25">
      <c r="O7463" s="193">
        <v>10960</v>
      </c>
      <c r="P7463" s="229">
        <v>11</v>
      </c>
    </row>
    <row r="7464" spans="15:16" x14ac:dyDescent="0.25">
      <c r="O7464" s="193">
        <v>10961</v>
      </c>
      <c r="P7464" s="229">
        <v>26</v>
      </c>
    </row>
    <row r="7465" spans="15:16" x14ac:dyDescent="0.25">
      <c r="O7465" s="193">
        <v>10962</v>
      </c>
      <c r="P7465" s="229">
        <v>18</v>
      </c>
    </row>
    <row r="7466" spans="15:16" x14ac:dyDescent="0.25">
      <c r="O7466" s="193">
        <v>10963</v>
      </c>
      <c r="P7466" s="229">
        <v>27</v>
      </c>
    </row>
    <row r="7467" spans="15:16" x14ac:dyDescent="0.25">
      <c r="O7467" s="193">
        <v>10964</v>
      </c>
      <c r="P7467" s="229">
        <v>12</v>
      </c>
    </row>
    <row r="7468" spans="15:16" x14ac:dyDescent="0.25">
      <c r="O7468" s="193">
        <v>10965</v>
      </c>
      <c r="P7468" s="229">
        <v>28</v>
      </c>
    </row>
    <row r="7469" spans="15:16" x14ac:dyDescent="0.25">
      <c r="O7469" s="193">
        <v>10966</v>
      </c>
      <c r="P7469" s="229">
        <v>13</v>
      </c>
    </row>
    <row r="7470" spans="15:16" x14ac:dyDescent="0.25">
      <c r="O7470" s="193">
        <v>10967</v>
      </c>
      <c r="P7470" s="229">
        <v>17</v>
      </c>
    </row>
    <row r="7471" spans="15:16" x14ac:dyDescent="0.25">
      <c r="O7471" s="193">
        <v>10968</v>
      </c>
      <c r="P7471" s="229">
        <v>18</v>
      </c>
    </row>
    <row r="7472" spans="15:16" x14ac:dyDescent="0.25">
      <c r="O7472" s="193">
        <v>10969</v>
      </c>
      <c r="P7472" s="229">
        <v>38</v>
      </c>
    </row>
    <row r="7473" spans="15:16" x14ac:dyDescent="0.25">
      <c r="O7473" s="193">
        <v>10970</v>
      </c>
      <c r="P7473" s="229">
        <v>9</v>
      </c>
    </row>
    <row r="7474" spans="15:16" x14ac:dyDescent="0.25">
      <c r="O7474" s="193">
        <v>10971</v>
      </c>
      <c r="P7474" s="229">
        <v>25</v>
      </c>
    </row>
    <row r="7475" spans="15:16" x14ac:dyDescent="0.25">
      <c r="O7475" s="193">
        <v>10972</v>
      </c>
      <c r="P7475" s="229">
        <v>18</v>
      </c>
    </row>
    <row r="7476" spans="15:16" x14ac:dyDescent="0.25">
      <c r="O7476" s="193">
        <v>10973</v>
      </c>
      <c r="P7476" s="229">
        <v>26</v>
      </c>
    </row>
    <row r="7477" spans="15:16" x14ac:dyDescent="0.25">
      <c r="O7477" s="193">
        <v>10974</v>
      </c>
      <c r="P7477" s="229">
        <v>18</v>
      </c>
    </row>
    <row r="7478" spans="15:16" x14ac:dyDescent="0.25">
      <c r="O7478" s="193">
        <v>10975</v>
      </c>
      <c r="P7478" s="229">
        <v>31</v>
      </c>
    </row>
    <row r="7479" spans="15:16" x14ac:dyDescent="0.25">
      <c r="O7479" s="193">
        <v>10976</v>
      </c>
      <c r="P7479" s="229">
        <v>20</v>
      </c>
    </row>
    <row r="7480" spans="15:16" x14ac:dyDescent="0.25">
      <c r="O7480" s="193">
        <v>10977</v>
      </c>
      <c r="P7480" s="229">
        <v>30</v>
      </c>
    </row>
    <row r="7481" spans="15:16" x14ac:dyDescent="0.25">
      <c r="O7481" s="193">
        <v>10978</v>
      </c>
      <c r="P7481" s="229">
        <v>15</v>
      </c>
    </row>
    <row r="7482" spans="15:16" x14ac:dyDescent="0.25">
      <c r="O7482" s="193">
        <v>10979</v>
      </c>
      <c r="P7482" s="229">
        <v>26</v>
      </c>
    </row>
    <row r="7483" spans="15:16" x14ac:dyDescent="0.25">
      <c r="O7483" s="193">
        <v>10980</v>
      </c>
      <c r="P7483" s="229">
        <v>20</v>
      </c>
    </row>
    <row r="7484" spans="15:16" x14ac:dyDescent="0.25">
      <c r="O7484" s="193">
        <v>10981</v>
      </c>
      <c r="P7484" s="229">
        <v>28</v>
      </c>
    </row>
    <row r="7485" spans="15:16" x14ac:dyDescent="0.25">
      <c r="O7485" s="193">
        <v>10982</v>
      </c>
      <c r="P7485" s="229">
        <v>23</v>
      </c>
    </row>
    <row r="7486" spans="15:16" x14ac:dyDescent="0.25">
      <c r="O7486" s="193">
        <v>10983</v>
      </c>
      <c r="P7486" s="229">
        <v>22</v>
      </c>
    </row>
    <row r="7487" spans="15:16" x14ac:dyDescent="0.25">
      <c r="O7487" s="193">
        <v>10984</v>
      </c>
      <c r="P7487" s="229">
        <v>17</v>
      </c>
    </row>
    <row r="7488" spans="15:16" x14ac:dyDescent="0.25">
      <c r="O7488" s="193">
        <v>10985</v>
      </c>
      <c r="P7488" s="229">
        <v>20</v>
      </c>
    </row>
    <row r="7489" spans="15:16" x14ac:dyDescent="0.25">
      <c r="O7489" s="193">
        <v>10986</v>
      </c>
      <c r="P7489" s="229">
        <v>15</v>
      </c>
    </row>
    <row r="7490" spans="15:16" x14ac:dyDescent="0.25">
      <c r="O7490" s="193">
        <v>10987</v>
      </c>
      <c r="P7490" s="229">
        <v>22</v>
      </c>
    </row>
    <row r="7491" spans="15:16" x14ac:dyDescent="0.25">
      <c r="O7491" s="193">
        <v>10988</v>
      </c>
      <c r="P7491" s="229">
        <v>19</v>
      </c>
    </row>
    <row r="7492" spans="15:16" x14ac:dyDescent="0.25">
      <c r="O7492" s="193">
        <v>10989</v>
      </c>
      <c r="P7492" s="229">
        <v>32</v>
      </c>
    </row>
    <row r="7493" spans="15:16" x14ac:dyDescent="0.25">
      <c r="O7493" s="193">
        <v>10990</v>
      </c>
      <c r="P7493" s="229">
        <v>18</v>
      </c>
    </row>
    <row r="7494" spans="15:16" x14ac:dyDescent="0.25">
      <c r="O7494" s="193">
        <v>10991</v>
      </c>
      <c r="P7494" s="229">
        <v>16</v>
      </c>
    </row>
    <row r="7495" spans="15:16" x14ac:dyDescent="0.25">
      <c r="O7495" s="193">
        <v>10992</v>
      </c>
      <c r="P7495" s="229">
        <v>12</v>
      </c>
    </row>
    <row r="7496" spans="15:16" x14ac:dyDescent="0.25">
      <c r="O7496" s="193">
        <v>10993</v>
      </c>
      <c r="P7496" s="229">
        <v>23</v>
      </c>
    </row>
    <row r="7497" spans="15:16" x14ac:dyDescent="0.25">
      <c r="O7497" s="193">
        <v>10994</v>
      </c>
      <c r="P7497" s="229">
        <v>14</v>
      </c>
    </row>
    <row r="7498" spans="15:16" x14ac:dyDescent="0.25">
      <c r="O7498" s="193">
        <v>10995</v>
      </c>
      <c r="P7498" s="229">
        <v>18</v>
      </c>
    </row>
    <row r="7499" spans="15:16" x14ac:dyDescent="0.25">
      <c r="O7499" s="193">
        <v>10996</v>
      </c>
      <c r="P7499" s="229">
        <v>13</v>
      </c>
    </row>
    <row r="7500" spans="15:16" x14ac:dyDescent="0.25">
      <c r="O7500" s="193">
        <v>10997</v>
      </c>
      <c r="P7500" s="229">
        <v>29</v>
      </c>
    </row>
    <row r="7501" spans="15:16" x14ac:dyDescent="0.25">
      <c r="O7501" s="193">
        <v>10998</v>
      </c>
      <c r="P7501" s="229">
        <v>15</v>
      </c>
    </row>
    <row r="7502" spans="15:16" x14ac:dyDescent="0.25">
      <c r="O7502" s="193">
        <v>10999</v>
      </c>
      <c r="P7502" s="229">
        <v>16</v>
      </c>
    </row>
    <row r="7503" spans="15:16" x14ac:dyDescent="0.25">
      <c r="O7503" s="193">
        <v>11000</v>
      </c>
      <c r="P7503" s="229">
        <v>16</v>
      </c>
    </row>
    <row r="7504" spans="15:16" x14ac:dyDescent="0.25">
      <c r="O7504" s="193">
        <v>11001</v>
      </c>
      <c r="P7504" s="229">
        <v>31</v>
      </c>
    </row>
    <row r="7505" spans="15:16" x14ac:dyDescent="0.25">
      <c r="O7505" s="193">
        <v>11002</v>
      </c>
      <c r="P7505" s="229">
        <v>11</v>
      </c>
    </row>
    <row r="7506" spans="15:16" x14ac:dyDescent="0.25">
      <c r="O7506" s="193">
        <v>11003</v>
      </c>
      <c r="P7506" s="229">
        <v>25</v>
      </c>
    </row>
    <row r="7507" spans="15:16" x14ac:dyDescent="0.25">
      <c r="O7507" s="193">
        <v>11004</v>
      </c>
      <c r="P7507" s="229">
        <v>18</v>
      </c>
    </row>
    <row r="7508" spans="15:16" x14ac:dyDescent="0.25">
      <c r="O7508" s="193">
        <v>11005</v>
      </c>
      <c r="P7508" s="229">
        <v>28</v>
      </c>
    </row>
    <row r="7509" spans="15:16" x14ac:dyDescent="0.25">
      <c r="O7509" s="193">
        <v>11006</v>
      </c>
      <c r="P7509" s="229">
        <v>14</v>
      </c>
    </row>
    <row r="7510" spans="15:16" x14ac:dyDescent="0.25">
      <c r="O7510" s="193">
        <v>11007</v>
      </c>
      <c r="P7510" s="229">
        <v>23</v>
      </c>
    </row>
    <row r="7511" spans="15:16" x14ac:dyDescent="0.25">
      <c r="O7511" s="193">
        <v>11008</v>
      </c>
      <c r="P7511" s="229">
        <v>10</v>
      </c>
    </row>
    <row r="7512" spans="15:16" x14ac:dyDescent="0.25">
      <c r="O7512" s="193">
        <v>11009</v>
      </c>
      <c r="P7512" s="229">
        <v>18</v>
      </c>
    </row>
    <row r="7513" spans="15:16" x14ac:dyDescent="0.25">
      <c r="O7513" s="193">
        <v>11010</v>
      </c>
      <c r="P7513" s="229">
        <v>17</v>
      </c>
    </row>
    <row r="7514" spans="15:16" x14ac:dyDescent="0.25">
      <c r="O7514" s="193">
        <v>11011</v>
      </c>
      <c r="P7514" s="229">
        <v>21</v>
      </c>
    </row>
    <row r="7515" spans="15:16" x14ac:dyDescent="0.25">
      <c r="O7515" s="193">
        <v>11012</v>
      </c>
      <c r="P7515" s="229">
        <v>12</v>
      </c>
    </row>
    <row r="7516" spans="15:16" x14ac:dyDescent="0.25">
      <c r="O7516" s="193">
        <v>11013</v>
      </c>
      <c r="P7516" s="229">
        <v>31</v>
      </c>
    </row>
    <row r="7517" spans="15:16" x14ac:dyDescent="0.25">
      <c r="O7517" s="193">
        <v>11014</v>
      </c>
      <c r="P7517" s="229">
        <v>12</v>
      </c>
    </row>
    <row r="7518" spans="15:16" x14ac:dyDescent="0.25">
      <c r="O7518" s="193">
        <v>11015</v>
      </c>
      <c r="P7518" s="229">
        <v>17</v>
      </c>
    </row>
    <row r="7519" spans="15:16" x14ac:dyDescent="0.25">
      <c r="O7519" s="193">
        <v>11016</v>
      </c>
      <c r="P7519" s="229">
        <v>21</v>
      </c>
    </row>
    <row r="7520" spans="15:16" x14ac:dyDescent="0.25">
      <c r="O7520" s="193">
        <v>11017</v>
      </c>
      <c r="P7520" s="229">
        <v>40</v>
      </c>
    </row>
    <row r="7521" spans="15:16" x14ac:dyDescent="0.25">
      <c r="O7521" s="193">
        <v>11018</v>
      </c>
      <c r="P7521" s="229">
        <v>11</v>
      </c>
    </row>
    <row r="7522" spans="15:16" x14ac:dyDescent="0.25">
      <c r="O7522" s="193">
        <v>11019</v>
      </c>
      <c r="P7522" s="229">
        <v>28</v>
      </c>
    </row>
    <row r="7523" spans="15:16" x14ac:dyDescent="0.25">
      <c r="O7523" s="193">
        <v>11020</v>
      </c>
      <c r="P7523" s="229">
        <v>16</v>
      </c>
    </row>
    <row r="7524" spans="15:16" x14ac:dyDescent="0.25">
      <c r="O7524" s="193">
        <v>11021</v>
      </c>
      <c r="P7524" s="229">
        <v>20</v>
      </c>
    </row>
    <row r="7525" spans="15:16" x14ac:dyDescent="0.25">
      <c r="O7525" s="193">
        <v>11022</v>
      </c>
      <c r="P7525" s="229">
        <v>15</v>
      </c>
    </row>
    <row r="7526" spans="15:16" x14ac:dyDescent="0.25">
      <c r="O7526" s="193">
        <v>11023</v>
      </c>
      <c r="P7526" s="229">
        <v>20</v>
      </c>
    </row>
    <row r="7527" spans="15:16" x14ac:dyDescent="0.25">
      <c r="O7527" s="193">
        <v>11024</v>
      </c>
      <c r="P7527" s="229">
        <v>6</v>
      </c>
    </row>
    <row r="7528" spans="15:16" x14ac:dyDescent="0.25">
      <c r="O7528" s="193">
        <v>11025</v>
      </c>
      <c r="P7528" s="229">
        <v>26</v>
      </c>
    </row>
    <row r="7529" spans="15:16" x14ac:dyDescent="0.25">
      <c r="O7529" s="193">
        <v>11026</v>
      </c>
      <c r="P7529" s="229">
        <v>12</v>
      </c>
    </row>
    <row r="7530" spans="15:16" x14ac:dyDescent="0.25">
      <c r="O7530" s="193">
        <v>11027</v>
      </c>
      <c r="P7530" s="229">
        <v>21</v>
      </c>
    </row>
    <row r="7531" spans="15:16" x14ac:dyDescent="0.25">
      <c r="O7531" s="193">
        <v>11028</v>
      </c>
      <c r="P7531" s="229">
        <v>14</v>
      </c>
    </row>
    <row r="7532" spans="15:16" x14ac:dyDescent="0.25">
      <c r="O7532" s="193">
        <v>11029</v>
      </c>
      <c r="P7532" s="229">
        <v>32</v>
      </c>
    </row>
    <row r="7533" spans="15:16" x14ac:dyDescent="0.25">
      <c r="O7533" s="193">
        <v>11030</v>
      </c>
      <c r="P7533" s="229">
        <v>15</v>
      </c>
    </row>
    <row r="7534" spans="15:16" x14ac:dyDescent="0.25">
      <c r="O7534" s="193">
        <v>11031</v>
      </c>
      <c r="P7534" s="229">
        <v>24</v>
      </c>
    </row>
    <row r="7535" spans="15:16" x14ac:dyDescent="0.25">
      <c r="O7535" s="193">
        <v>11032</v>
      </c>
      <c r="P7535" s="229">
        <v>14</v>
      </c>
    </row>
    <row r="7536" spans="15:16" x14ac:dyDescent="0.25">
      <c r="O7536" s="193">
        <v>11033</v>
      </c>
      <c r="P7536" s="229">
        <v>28</v>
      </c>
    </row>
    <row r="7537" spans="15:16" x14ac:dyDescent="0.25">
      <c r="O7537" s="193">
        <v>11034</v>
      </c>
      <c r="P7537" s="229">
        <v>19</v>
      </c>
    </row>
    <row r="7538" spans="15:16" x14ac:dyDescent="0.25">
      <c r="O7538" s="193">
        <v>11035</v>
      </c>
      <c r="P7538" s="229">
        <v>21</v>
      </c>
    </row>
    <row r="7539" spans="15:16" x14ac:dyDescent="0.25">
      <c r="O7539" s="193">
        <v>11036</v>
      </c>
      <c r="P7539" s="229">
        <v>11</v>
      </c>
    </row>
    <row r="7540" spans="15:16" x14ac:dyDescent="0.25">
      <c r="O7540" s="193">
        <v>11037</v>
      </c>
      <c r="P7540" s="229">
        <v>14</v>
      </c>
    </row>
    <row r="7541" spans="15:16" x14ac:dyDescent="0.25">
      <c r="O7541" s="193">
        <v>11038</v>
      </c>
      <c r="P7541" s="229">
        <v>10</v>
      </c>
    </row>
    <row r="7542" spans="15:16" x14ac:dyDescent="0.25">
      <c r="O7542" s="193">
        <v>11039</v>
      </c>
      <c r="P7542" s="229">
        <v>23</v>
      </c>
    </row>
    <row r="7543" spans="15:16" x14ac:dyDescent="0.25">
      <c r="O7543" s="193">
        <v>11040</v>
      </c>
      <c r="P7543" s="229">
        <v>19</v>
      </c>
    </row>
    <row r="7544" spans="15:16" x14ac:dyDescent="0.25">
      <c r="O7544" s="193">
        <v>11041</v>
      </c>
      <c r="P7544" s="229">
        <v>28</v>
      </c>
    </row>
    <row r="7545" spans="15:16" x14ac:dyDescent="0.25">
      <c r="O7545" s="193">
        <v>11042</v>
      </c>
      <c r="P7545" s="229">
        <v>18</v>
      </c>
    </row>
    <row r="7546" spans="15:16" x14ac:dyDescent="0.25">
      <c r="O7546" s="193">
        <v>11043</v>
      </c>
      <c r="P7546" s="229">
        <v>23</v>
      </c>
    </row>
    <row r="7547" spans="15:16" x14ac:dyDescent="0.25">
      <c r="O7547" s="193">
        <v>11044</v>
      </c>
      <c r="P7547" s="229">
        <v>14</v>
      </c>
    </row>
    <row r="7548" spans="15:16" x14ac:dyDescent="0.25">
      <c r="O7548" s="193">
        <v>11045</v>
      </c>
      <c r="P7548" s="229">
        <v>22</v>
      </c>
    </row>
    <row r="7549" spans="15:16" x14ac:dyDescent="0.25">
      <c r="O7549" s="193">
        <v>11046</v>
      </c>
      <c r="P7549" s="229">
        <v>14</v>
      </c>
    </row>
    <row r="7550" spans="15:16" x14ac:dyDescent="0.25">
      <c r="O7550" s="193">
        <v>11047</v>
      </c>
      <c r="P7550" s="229">
        <v>23</v>
      </c>
    </row>
    <row r="7551" spans="15:16" x14ac:dyDescent="0.25">
      <c r="O7551" s="193">
        <v>11048</v>
      </c>
      <c r="P7551" s="229">
        <v>9</v>
      </c>
    </row>
    <row r="7552" spans="15:16" x14ac:dyDescent="0.25">
      <c r="O7552" s="193">
        <v>11049</v>
      </c>
      <c r="P7552" s="229">
        <v>20</v>
      </c>
    </row>
    <row r="7553" spans="15:16" x14ac:dyDescent="0.25">
      <c r="O7553" s="193">
        <v>11050</v>
      </c>
      <c r="P7553" s="229">
        <v>27</v>
      </c>
    </row>
    <row r="7554" spans="15:16" x14ac:dyDescent="0.25">
      <c r="O7554" s="193">
        <v>11051</v>
      </c>
      <c r="P7554" s="229">
        <v>10</v>
      </c>
    </row>
    <row r="7555" spans="15:16" x14ac:dyDescent="0.25">
      <c r="O7555" s="193">
        <v>11052</v>
      </c>
      <c r="P7555" s="229">
        <v>14</v>
      </c>
    </row>
    <row r="7556" spans="15:16" x14ac:dyDescent="0.25">
      <c r="O7556" s="193">
        <v>11053</v>
      </c>
      <c r="P7556" s="229">
        <v>20</v>
      </c>
    </row>
    <row r="7557" spans="15:16" x14ac:dyDescent="0.25">
      <c r="O7557" s="193">
        <v>11054</v>
      </c>
      <c r="P7557" s="229">
        <v>12</v>
      </c>
    </row>
    <row r="7558" spans="15:16" x14ac:dyDescent="0.25">
      <c r="O7558" s="193">
        <v>11055</v>
      </c>
      <c r="P7558" s="229">
        <v>19</v>
      </c>
    </row>
    <row r="7559" spans="15:16" x14ac:dyDescent="0.25">
      <c r="O7559" s="193">
        <v>11056</v>
      </c>
      <c r="P7559" s="229">
        <v>7</v>
      </c>
    </row>
    <row r="7560" spans="15:16" x14ac:dyDescent="0.25">
      <c r="O7560" s="193">
        <v>11057</v>
      </c>
      <c r="P7560" s="229">
        <v>22</v>
      </c>
    </row>
    <row r="7561" spans="15:16" x14ac:dyDescent="0.25">
      <c r="O7561" s="193">
        <v>11058</v>
      </c>
      <c r="P7561" s="229">
        <v>9</v>
      </c>
    </row>
    <row r="7562" spans="15:16" x14ac:dyDescent="0.25">
      <c r="O7562" s="193">
        <v>11059</v>
      </c>
      <c r="P7562" s="229">
        <v>22</v>
      </c>
    </row>
    <row r="7563" spans="15:16" x14ac:dyDescent="0.25">
      <c r="O7563" s="193">
        <v>11060</v>
      </c>
      <c r="P7563" s="229">
        <v>9</v>
      </c>
    </row>
    <row r="7564" spans="15:16" x14ac:dyDescent="0.25">
      <c r="O7564" s="193">
        <v>11061</v>
      </c>
      <c r="P7564" s="229">
        <v>29</v>
      </c>
    </row>
    <row r="7565" spans="15:16" x14ac:dyDescent="0.25">
      <c r="O7565" s="193">
        <v>11062</v>
      </c>
      <c r="P7565" s="229">
        <v>15</v>
      </c>
    </row>
    <row r="7566" spans="15:16" x14ac:dyDescent="0.25">
      <c r="O7566" s="193">
        <v>11063</v>
      </c>
      <c r="P7566" s="229">
        <v>14</v>
      </c>
    </row>
    <row r="7567" spans="15:16" x14ac:dyDescent="0.25">
      <c r="O7567" s="193">
        <v>11064</v>
      </c>
      <c r="P7567" s="229">
        <v>15</v>
      </c>
    </row>
    <row r="7568" spans="15:16" x14ac:dyDescent="0.25">
      <c r="O7568" s="193">
        <v>11065</v>
      </c>
      <c r="P7568" s="229">
        <v>17</v>
      </c>
    </row>
    <row r="7569" spans="15:16" x14ac:dyDescent="0.25">
      <c r="O7569" s="193">
        <v>11066</v>
      </c>
      <c r="P7569" s="229">
        <v>9</v>
      </c>
    </row>
    <row r="7570" spans="15:16" x14ac:dyDescent="0.25">
      <c r="O7570" s="193">
        <v>11067</v>
      </c>
      <c r="P7570" s="229">
        <v>18</v>
      </c>
    </row>
    <row r="7571" spans="15:16" x14ac:dyDescent="0.25">
      <c r="O7571" s="193">
        <v>11068</v>
      </c>
      <c r="P7571" s="229">
        <v>13</v>
      </c>
    </row>
    <row r="7572" spans="15:16" x14ac:dyDescent="0.25">
      <c r="O7572" s="193">
        <v>11069</v>
      </c>
      <c r="P7572" s="229">
        <v>23</v>
      </c>
    </row>
    <row r="7573" spans="15:16" x14ac:dyDescent="0.25">
      <c r="O7573" s="193">
        <v>11070</v>
      </c>
      <c r="P7573" s="229">
        <v>12</v>
      </c>
    </row>
    <row r="7574" spans="15:16" x14ac:dyDescent="0.25">
      <c r="O7574" s="193">
        <v>11071</v>
      </c>
      <c r="P7574" s="229">
        <v>20</v>
      </c>
    </row>
    <row r="7575" spans="15:16" x14ac:dyDescent="0.25">
      <c r="O7575" s="193">
        <v>11072</v>
      </c>
      <c r="P7575" s="229">
        <v>13</v>
      </c>
    </row>
    <row r="7576" spans="15:16" x14ac:dyDescent="0.25">
      <c r="O7576" s="193">
        <v>11073</v>
      </c>
      <c r="P7576" s="229">
        <v>30</v>
      </c>
    </row>
    <row r="7577" spans="15:16" x14ac:dyDescent="0.25">
      <c r="O7577" s="193">
        <v>11074</v>
      </c>
      <c r="P7577" s="229">
        <v>14</v>
      </c>
    </row>
    <row r="7578" spans="15:16" x14ac:dyDescent="0.25">
      <c r="O7578" s="193">
        <v>11075</v>
      </c>
      <c r="P7578" s="229">
        <v>24</v>
      </c>
    </row>
    <row r="7579" spans="15:16" x14ac:dyDescent="0.25">
      <c r="O7579" s="193">
        <v>11076</v>
      </c>
      <c r="P7579" s="229">
        <v>8</v>
      </c>
    </row>
    <row r="7580" spans="15:16" x14ac:dyDescent="0.25">
      <c r="O7580" s="193">
        <v>11077</v>
      </c>
      <c r="P7580" s="229">
        <v>14</v>
      </c>
    </row>
    <row r="7581" spans="15:16" x14ac:dyDescent="0.25">
      <c r="O7581" s="193">
        <v>11078</v>
      </c>
      <c r="P7581" s="229">
        <v>5</v>
      </c>
    </row>
    <row r="7582" spans="15:16" x14ac:dyDescent="0.25">
      <c r="O7582" s="193">
        <v>11079</v>
      </c>
      <c r="P7582" s="229">
        <v>8</v>
      </c>
    </row>
    <row r="7583" spans="15:16" x14ac:dyDescent="0.25">
      <c r="O7583" s="193">
        <v>11080</v>
      </c>
      <c r="P7583" s="229">
        <v>15</v>
      </c>
    </row>
    <row r="7584" spans="15:16" x14ac:dyDescent="0.25">
      <c r="O7584" s="193">
        <v>11081</v>
      </c>
      <c r="P7584" s="229">
        <v>32</v>
      </c>
    </row>
    <row r="7585" spans="15:16" x14ac:dyDescent="0.25">
      <c r="O7585" s="193">
        <v>11082</v>
      </c>
      <c r="P7585" s="229">
        <v>9</v>
      </c>
    </row>
    <row r="7586" spans="15:16" x14ac:dyDescent="0.25">
      <c r="O7586" s="193">
        <v>11083</v>
      </c>
      <c r="P7586" s="229">
        <v>26</v>
      </c>
    </row>
    <row r="7587" spans="15:16" x14ac:dyDescent="0.25">
      <c r="O7587" s="193">
        <v>11084</v>
      </c>
      <c r="P7587" s="229">
        <v>15</v>
      </c>
    </row>
    <row r="7588" spans="15:16" x14ac:dyDescent="0.25">
      <c r="O7588" s="193">
        <v>11085</v>
      </c>
      <c r="P7588" s="229">
        <v>27</v>
      </c>
    </row>
    <row r="7589" spans="15:16" x14ac:dyDescent="0.25">
      <c r="O7589" s="193">
        <v>11086</v>
      </c>
      <c r="P7589" s="229">
        <v>14</v>
      </c>
    </row>
    <row r="7590" spans="15:16" x14ac:dyDescent="0.25">
      <c r="O7590" s="193">
        <v>11087</v>
      </c>
      <c r="P7590" s="229">
        <v>10</v>
      </c>
    </row>
    <row r="7591" spans="15:16" x14ac:dyDescent="0.25">
      <c r="O7591" s="193">
        <v>11088</v>
      </c>
      <c r="P7591" s="229">
        <v>12</v>
      </c>
    </row>
    <row r="7592" spans="15:16" x14ac:dyDescent="0.25">
      <c r="O7592" s="193">
        <v>11089</v>
      </c>
      <c r="P7592" s="229">
        <v>20</v>
      </c>
    </row>
    <row r="7593" spans="15:16" x14ac:dyDescent="0.25">
      <c r="O7593" s="193">
        <v>11090</v>
      </c>
      <c r="P7593" s="229">
        <v>18</v>
      </c>
    </row>
    <row r="7594" spans="15:16" x14ac:dyDescent="0.25">
      <c r="O7594" s="193">
        <v>11091</v>
      </c>
      <c r="P7594" s="229">
        <v>16</v>
      </c>
    </row>
    <row r="7595" spans="15:16" x14ac:dyDescent="0.25">
      <c r="O7595" s="193">
        <v>11092</v>
      </c>
      <c r="P7595" s="229">
        <v>13</v>
      </c>
    </row>
    <row r="7596" spans="15:16" x14ac:dyDescent="0.25">
      <c r="O7596" s="193">
        <v>11093</v>
      </c>
      <c r="P7596" s="229">
        <v>24</v>
      </c>
    </row>
    <row r="7597" spans="15:16" x14ac:dyDescent="0.25">
      <c r="O7597" s="193">
        <v>11094</v>
      </c>
      <c r="P7597" s="229">
        <v>10</v>
      </c>
    </row>
    <row r="7598" spans="15:16" x14ac:dyDescent="0.25">
      <c r="O7598" s="193">
        <v>11095</v>
      </c>
      <c r="P7598" s="229">
        <v>18</v>
      </c>
    </row>
    <row r="7599" spans="15:16" x14ac:dyDescent="0.25">
      <c r="O7599" s="193">
        <v>11096</v>
      </c>
      <c r="P7599" s="229">
        <v>10</v>
      </c>
    </row>
    <row r="7600" spans="15:16" x14ac:dyDescent="0.25">
      <c r="O7600" s="193">
        <v>11097</v>
      </c>
      <c r="P7600" s="229">
        <v>21</v>
      </c>
    </row>
    <row r="7601" spans="15:16" x14ac:dyDescent="0.25">
      <c r="O7601" s="193">
        <v>11098</v>
      </c>
      <c r="P7601" s="229">
        <v>12</v>
      </c>
    </row>
    <row r="7602" spans="15:16" x14ac:dyDescent="0.25">
      <c r="O7602" s="193">
        <v>11099</v>
      </c>
      <c r="P7602" s="229">
        <v>11</v>
      </c>
    </row>
    <row r="7603" spans="15:16" x14ac:dyDescent="0.25">
      <c r="O7603" s="193">
        <v>11100</v>
      </c>
      <c r="P7603" s="229">
        <v>14</v>
      </c>
    </row>
    <row r="7604" spans="15:16" x14ac:dyDescent="0.25">
      <c r="O7604" s="193">
        <v>11101</v>
      </c>
      <c r="P7604" s="229">
        <v>24</v>
      </c>
    </row>
    <row r="7605" spans="15:16" x14ac:dyDescent="0.25">
      <c r="O7605" s="193">
        <v>11102</v>
      </c>
      <c r="P7605" s="229">
        <v>19</v>
      </c>
    </row>
    <row r="7606" spans="15:16" x14ac:dyDescent="0.25">
      <c r="O7606" s="193">
        <v>11103</v>
      </c>
      <c r="P7606" s="229">
        <v>13</v>
      </c>
    </row>
    <row r="7607" spans="15:16" x14ac:dyDescent="0.25">
      <c r="O7607" s="193">
        <v>11104</v>
      </c>
      <c r="P7607" s="229">
        <v>6</v>
      </c>
    </row>
    <row r="7608" spans="15:16" x14ac:dyDescent="0.25">
      <c r="O7608" s="193">
        <v>11105</v>
      </c>
      <c r="P7608" s="229">
        <v>21</v>
      </c>
    </row>
    <row r="7609" spans="15:16" x14ac:dyDescent="0.25">
      <c r="O7609" s="193">
        <v>11106</v>
      </c>
      <c r="P7609" s="229">
        <v>11</v>
      </c>
    </row>
    <row r="7610" spans="15:16" x14ac:dyDescent="0.25">
      <c r="O7610" s="193">
        <v>11107</v>
      </c>
      <c r="P7610" s="229">
        <v>8</v>
      </c>
    </row>
    <row r="7611" spans="15:16" x14ac:dyDescent="0.25">
      <c r="O7611" s="193">
        <v>11108</v>
      </c>
      <c r="P7611" s="229">
        <v>17</v>
      </c>
    </row>
    <row r="7612" spans="15:16" x14ac:dyDescent="0.25">
      <c r="O7612" s="193">
        <v>11109</v>
      </c>
      <c r="P7612" s="229">
        <v>21</v>
      </c>
    </row>
    <row r="7613" spans="15:16" x14ac:dyDescent="0.25">
      <c r="O7613" s="193">
        <v>11110</v>
      </c>
      <c r="P7613" s="229">
        <v>9</v>
      </c>
    </row>
    <row r="7614" spans="15:16" x14ac:dyDescent="0.25">
      <c r="O7614" s="193">
        <v>11111</v>
      </c>
      <c r="P7614" s="229">
        <v>22</v>
      </c>
    </row>
    <row r="7615" spans="15:16" x14ac:dyDescent="0.25">
      <c r="O7615" s="193">
        <v>11112</v>
      </c>
      <c r="P7615" s="229">
        <v>16</v>
      </c>
    </row>
    <row r="7616" spans="15:16" x14ac:dyDescent="0.25">
      <c r="O7616" s="193">
        <v>11113</v>
      </c>
      <c r="P7616" s="229">
        <v>20</v>
      </c>
    </row>
    <row r="7617" spans="15:16" x14ac:dyDescent="0.25">
      <c r="O7617" s="193">
        <v>11114</v>
      </c>
      <c r="P7617" s="229">
        <v>9</v>
      </c>
    </row>
    <row r="7618" spans="15:16" x14ac:dyDescent="0.25">
      <c r="O7618" s="193">
        <v>11115</v>
      </c>
      <c r="P7618" s="229">
        <v>19</v>
      </c>
    </row>
    <row r="7619" spans="15:16" x14ac:dyDescent="0.25">
      <c r="O7619" s="193">
        <v>11116</v>
      </c>
      <c r="P7619" s="229">
        <v>11</v>
      </c>
    </row>
    <row r="7620" spans="15:16" x14ac:dyDescent="0.25">
      <c r="O7620" s="193">
        <v>11117</v>
      </c>
      <c r="P7620" s="229">
        <v>19</v>
      </c>
    </row>
    <row r="7621" spans="15:16" x14ac:dyDescent="0.25">
      <c r="O7621" s="193">
        <v>11118</v>
      </c>
      <c r="P7621" s="229">
        <v>13</v>
      </c>
    </row>
    <row r="7622" spans="15:16" x14ac:dyDescent="0.25">
      <c r="O7622" s="193">
        <v>11119</v>
      </c>
      <c r="P7622" s="229">
        <v>14</v>
      </c>
    </row>
    <row r="7623" spans="15:16" x14ac:dyDescent="0.25">
      <c r="O7623" s="193">
        <v>11120</v>
      </c>
      <c r="P7623" s="229">
        <v>11</v>
      </c>
    </row>
    <row r="7624" spans="15:16" x14ac:dyDescent="0.25">
      <c r="O7624" s="193">
        <v>11121</v>
      </c>
      <c r="P7624" s="229">
        <v>18</v>
      </c>
    </row>
    <row r="7625" spans="15:16" x14ac:dyDescent="0.25">
      <c r="O7625" s="193">
        <v>11122</v>
      </c>
      <c r="P7625" s="229">
        <v>17</v>
      </c>
    </row>
    <row r="7626" spans="15:16" x14ac:dyDescent="0.25">
      <c r="O7626" s="193">
        <v>11123</v>
      </c>
      <c r="P7626" s="229">
        <v>10</v>
      </c>
    </row>
    <row r="7627" spans="15:16" x14ac:dyDescent="0.25">
      <c r="O7627" s="193">
        <v>11124</v>
      </c>
      <c r="P7627" s="229">
        <v>12</v>
      </c>
    </row>
    <row r="7628" spans="15:16" x14ac:dyDescent="0.25">
      <c r="O7628" s="193">
        <v>11125</v>
      </c>
      <c r="P7628" s="229">
        <v>14</v>
      </c>
    </row>
    <row r="7629" spans="15:16" x14ac:dyDescent="0.25">
      <c r="O7629" s="193">
        <v>11126</v>
      </c>
      <c r="P7629" s="229">
        <v>12</v>
      </c>
    </row>
    <row r="7630" spans="15:16" x14ac:dyDescent="0.25">
      <c r="O7630" s="193">
        <v>11127</v>
      </c>
      <c r="P7630" s="229">
        <v>10</v>
      </c>
    </row>
    <row r="7631" spans="15:16" x14ac:dyDescent="0.25">
      <c r="O7631" s="193">
        <v>11128</v>
      </c>
      <c r="P7631" s="229">
        <v>14</v>
      </c>
    </row>
    <row r="7632" spans="15:16" x14ac:dyDescent="0.25">
      <c r="O7632" s="193">
        <v>11129</v>
      </c>
      <c r="P7632" s="229">
        <v>17</v>
      </c>
    </row>
    <row r="7633" spans="15:16" x14ac:dyDescent="0.25">
      <c r="O7633" s="193">
        <v>11130</v>
      </c>
      <c r="P7633" s="229">
        <v>13</v>
      </c>
    </row>
    <row r="7634" spans="15:16" x14ac:dyDescent="0.25">
      <c r="O7634" s="193">
        <v>11131</v>
      </c>
      <c r="P7634" s="229">
        <v>26</v>
      </c>
    </row>
    <row r="7635" spans="15:16" x14ac:dyDescent="0.25">
      <c r="O7635" s="193">
        <v>11132</v>
      </c>
      <c r="P7635" s="229">
        <v>3</v>
      </c>
    </row>
    <row r="7636" spans="15:16" x14ac:dyDescent="0.25">
      <c r="O7636" s="193">
        <v>11133</v>
      </c>
      <c r="P7636" s="229">
        <v>25</v>
      </c>
    </row>
    <row r="7637" spans="15:16" x14ac:dyDescent="0.25">
      <c r="O7637" s="193">
        <v>11134</v>
      </c>
      <c r="P7637" s="229">
        <v>7</v>
      </c>
    </row>
    <row r="7638" spans="15:16" x14ac:dyDescent="0.25">
      <c r="O7638" s="193">
        <v>11135</v>
      </c>
      <c r="P7638" s="229">
        <v>16</v>
      </c>
    </row>
    <row r="7639" spans="15:16" x14ac:dyDescent="0.25">
      <c r="O7639" s="193">
        <v>11136</v>
      </c>
      <c r="P7639" s="229">
        <v>9</v>
      </c>
    </row>
    <row r="7640" spans="15:16" x14ac:dyDescent="0.25">
      <c r="O7640" s="193">
        <v>11137</v>
      </c>
      <c r="P7640" s="229">
        <v>24</v>
      </c>
    </row>
    <row r="7641" spans="15:16" x14ac:dyDescent="0.25">
      <c r="O7641" s="193">
        <v>11138</v>
      </c>
      <c r="P7641" s="229">
        <v>11</v>
      </c>
    </row>
    <row r="7642" spans="15:16" x14ac:dyDescent="0.25">
      <c r="O7642" s="193">
        <v>11139</v>
      </c>
      <c r="P7642" s="229">
        <v>18</v>
      </c>
    </row>
    <row r="7643" spans="15:16" x14ac:dyDescent="0.25">
      <c r="O7643" s="193">
        <v>11140</v>
      </c>
      <c r="P7643" s="229">
        <v>10</v>
      </c>
    </row>
    <row r="7644" spans="15:16" x14ac:dyDescent="0.25">
      <c r="O7644" s="193">
        <v>11141</v>
      </c>
      <c r="P7644" s="229">
        <v>16</v>
      </c>
    </row>
    <row r="7645" spans="15:16" x14ac:dyDescent="0.25">
      <c r="O7645" s="193">
        <v>11142</v>
      </c>
      <c r="P7645" s="229">
        <v>12</v>
      </c>
    </row>
    <row r="7646" spans="15:16" x14ac:dyDescent="0.25">
      <c r="O7646" s="193">
        <v>11143</v>
      </c>
      <c r="P7646" s="229">
        <v>13</v>
      </c>
    </row>
    <row r="7647" spans="15:16" x14ac:dyDescent="0.25">
      <c r="O7647" s="193">
        <v>11144</v>
      </c>
      <c r="P7647" s="229">
        <v>6</v>
      </c>
    </row>
    <row r="7648" spans="15:16" x14ac:dyDescent="0.25">
      <c r="O7648" s="193">
        <v>11145</v>
      </c>
      <c r="P7648" s="229">
        <v>10</v>
      </c>
    </row>
    <row r="7649" spans="15:16" x14ac:dyDescent="0.25">
      <c r="O7649" s="193">
        <v>11146</v>
      </c>
      <c r="P7649" s="229">
        <v>7</v>
      </c>
    </row>
    <row r="7650" spans="15:16" x14ac:dyDescent="0.25">
      <c r="O7650" s="193">
        <v>11147</v>
      </c>
      <c r="P7650" s="229">
        <v>9</v>
      </c>
    </row>
    <row r="7651" spans="15:16" x14ac:dyDescent="0.25">
      <c r="O7651" s="193">
        <v>11148</v>
      </c>
      <c r="P7651" s="229">
        <v>7</v>
      </c>
    </row>
    <row r="7652" spans="15:16" x14ac:dyDescent="0.25">
      <c r="O7652" s="193">
        <v>11149</v>
      </c>
      <c r="P7652" s="229">
        <v>21</v>
      </c>
    </row>
    <row r="7653" spans="15:16" x14ac:dyDescent="0.25">
      <c r="O7653" s="193">
        <v>11150</v>
      </c>
      <c r="P7653" s="229">
        <v>15</v>
      </c>
    </row>
    <row r="7654" spans="15:16" x14ac:dyDescent="0.25">
      <c r="O7654" s="193">
        <v>11151</v>
      </c>
      <c r="P7654" s="229">
        <v>12</v>
      </c>
    </row>
    <row r="7655" spans="15:16" x14ac:dyDescent="0.25">
      <c r="O7655" s="193">
        <v>11152</v>
      </c>
      <c r="P7655" s="229">
        <v>7</v>
      </c>
    </row>
    <row r="7656" spans="15:16" x14ac:dyDescent="0.25">
      <c r="O7656" s="193">
        <v>11153</v>
      </c>
      <c r="P7656" s="229">
        <v>17</v>
      </c>
    </row>
    <row r="7657" spans="15:16" x14ac:dyDescent="0.25">
      <c r="O7657" s="193">
        <v>11154</v>
      </c>
      <c r="P7657" s="229">
        <v>8</v>
      </c>
    </row>
    <row r="7658" spans="15:16" x14ac:dyDescent="0.25">
      <c r="O7658" s="193">
        <v>11155</v>
      </c>
      <c r="P7658" s="229">
        <v>11</v>
      </c>
    </row>
    <row r="7659" spans="15:16" x14ac:dyDescent="0.25">
      <c r="O7659" s="193">
        <v>11156</v>
      </c>
      <c r="P7659" s="229">
        <v>14</v>
      </c>
    </row>
    <row r="7660" spans="15:16" x14ac:dyDescent="0.25">
      <c r="O7660" s="193">
        <v>11157</v>
      </c>
      <c r="P7660" s="229">
        <v>15</v>
      </c>
    </row>
    <row r="7661" spans="15:16" x14ac:dyDescent="0.25">
      <c r="O7661" s="193">
        <v>11158</v>
      </c>
      <c r="P7661" s="229">
        <v>7</v>
      </c>
    </row>
    <row r="7662" spans="15:16" x14ac:dyDescent="0.25">
      <c r="O7662" s="193">
        <v>11159</v>
      </c>
      <c r="P7662" s="229">
        <v>10</v>
      </c>
    </row>
    <row r="7663" spans="15:16" x14ac:dyDescent="0.25">
      <c r="O7663" s="193">
        <v>11160</v>
      </c>
      <c r="P7663" s="229">
        <v>10</v>
      </c>
    </row>
    <row r="7664" spans="15:16" x14ac:dyDescent="0.25">
      <c r="O7664" s="193">
        <v>11161</v>
      </c>
      <c r="P7664" s="229">
        <v>18</v>
      </c>
    </row>
    <row r="7665" spans="15:16" x14ac:dyDescent="0.25">
      <c r="O7665" s="193">
        <v>11162</v>
      </c>
      <c r="P7665" s="229">
        <v>9</v>
      </c>
    </row>
    <row r="7666" spans="15:16" x14ac:dyDescent="0.25">
      <c r="O7666" s="193">
        <v>11163</v>
      </c>
      <c r="P7666" s="229">
        <v>15</v>
      </c>
    </row>
    <row r="7667" spans="15:16" x14ac:dyDescent="0.25">
      <c r="O7667" s="193">
        <v>11164</v>
      </c>
      <c r="P7667" s="229">
        <v>9</v>
      </c>
    </row>
    <row r="7668" spans="15:16" x14ac:dyDescent="0.25">
      <c r="O7668" s="193">
        <v>11165</v>
      </c>
      <c r="P7668" s="229">
        <v>18</v>
      </c>
    </row>
    <row r="7669" spans="15:16" x14ac:dyDescent="0.25">
      <c r="O7669" s="193">
        <v>11166</v>
      </c>
      <c r="P7669" s="229">
        <v>13</v>
      </c>
    </row>
    <row r="7670" spans="15:16" x14ac:dyDescent="0.25">
      <c r="O7670" s="193">
        <v>11167</v>
      </c>
      <c r="P7670" s="229">
        <v>12</v>
      </c>
    </row>
    <row r="7671" spans="15:16" x14ac:dyDescent="0.25">
      <c r="O7671" s="193">
        <v>11168</v>
      </c>
      <c r="P7671" s="229">
        <v>9</v>
      </c>
    </row>
    <row r="7672" spans="15:16" x14ac:dyDescent="0.25">
      <c r="O7672" s="193">
        <v>11169</v>
      </c>
      <c r="P7672" s="229">
        <v>25</v>
      </c>
    </row>
    <row r="7673" spans="15:16" x14ac:dyDescent="0.25">
      <c r="O7673" s="193">
        <v>11170</v>
      </c>
      <c r="P7673" s="229">
        <v>15</v>
      </c>
    </row>
    <row r="7674" spans="15:16" x14ac:dyDescent="0.25">
      <c r="O7674" s="193">
        <v>11171</v>
      </c>
      <c r="P7674" s="229">
        <v>9</v>
      </c>
    </row>
    <row r="7675" spans="15:16" x14ac:dyDescent="0.25">
      <c r="O7675" s="193">
        <v>11172</v>
      </c>
      <c r="P7675" s="229">
        <v>8</v>
      </c>
    </row>
    <row r="7676" spans="15:16" x14ac:dyDescent="0.25">
      <c r="O7676" s="193">
        <v>11173</v>
      </c>
      <c r="P7676" s="229">
        <v>18</v>
      </c>
    </row>
    <row r="7677" spans="15:16" x14ac:dyDescent="0.25">
      <c r="O7677" s="193">
        <v>11174</v>
      </c>
      <c r="P7677" s="229">
        <v>8</v>
      </c>
    </row>
    <row r="7678" spans="15:16" x14ac:dyDescent="0.25">
      <c r="O7678" s="193">
        <v>11175</v>
      </c>
      <c r="P7678" s="229">
        <v>8</v>
      </c>
    </row>
    <row r="7679" spans="15:16" x14ac:dyDescent="0.25">
      <c r="O7679" s="193">
        <v>11176</v>
      </c>
      <c r="P7679" s="229">
        <v>11</v>
      </c>
    </row>
    <row r="7680" spans="15:16" x14ac:dyDescent="0.25">
      <c r="O7680" s="193">
        <v>11177</v>
      </c>
      <c r="P7680" s="229">
        <v>17</v>
      </c>
    </row>
    <row r="7681" spans="15:16" x14ac:dyDescent="0.25">
      <c r="O7681" s="193">
        <v>11178</v>
      </c>
      <c r="P7681" s="229">
        <v>6</v>
      </c>
    </row>
    <row r="7682" spans="15:16" x14ac:dyDescent="0.25">
      <c r="O7682" s="193">
        <v>11179</v>
      </c>
      <c r="P7682" s="229">
        <v>6</v>
      </c>
    </row>
    <row r="7683" spans="15:16" x14ac:dyDescent="0.25">
      <c r="O7683" s="193">
        <v>11180</v>
      </c>
      <c r="P7683" s="229">
        <v>9</v>
      </c>
    </row>
    <row r="7684" spans="15:16" x14ac:dyDescent="0.25">
      <c r="O7684" s="193">
        <v>11181</v>
      </c>
      <c r="P7684" s="229">
        <v>17</v>
      </c>
    </row>
    <row r="7685" spans="15:16" x14ac:dyDescent="0.25">
      <c r="O7685" s="193">
        <v>11182</v>
      </c>
      <c r="P7685" s="229">
        <v>5</v>
      </c>
    </row>
    <row r="7686" spans="15:16" x14ac:dyDescent="0.25">
      <c r="O7686" s="193">
        <v>11183</v>
      </c>
      <c r="P7686" s="229">
        <v>15</v>
      </c>
    </row>
    <row r="7687" spans="15:16" x14ac:dyDescent="0.25">
      <c r="O7687" s="193">
        <v>11184</v>
      </c>
      <c r="P7687" s="229">
        <v>11</v>
      </c>
    </row>
    <row r="7688" spans="15:16" x14ac:dyDescent="0.25">
      <c r="O7688" s="193">
        <v>11185</v>
      </c>
      <c r="P7688" s="229">
        <v>15</v>
      </c>
    </row>
    <row r="7689" spans="15:16" x14ac:dyDescent="0.25">
      <c r="O7689" s="193">
        <v>11186</v>
      </c>
      <c r="P7689" s="229">
        <v>15</v>
      </c>
    </row>
    <row r="7690" spans="15:16" x14ac:dyDescent="0.25">
      <c r="O7690" s="193">
        <v>11187</v>
      </c>
      <c r="P7690" s="229">
        <v>14</v>
      </c>
    </row>
    <row r="7691" spans="15:16" x14ac:dyDescent="0.25">
      <c r="O7691" s="193">
        <v>11188</v>
      </c>
      <c r="P7691" s="229">
        <v>4</v>
      </c>
    </row>
    <row r="7692" spans="15:16" x14ac:dyDescent="0.25">
      <c r="O7692" s="193">
        <v>11189</v>
      </c>
      <c r="P7692" s="229">
        <v>15</v>
      </c>
    </row>
    <row r="7693" spans="15:16" x14ac:dyDescent="0.25">
      <c r="O7693" s="193">
        <v>11190</v>
      </c>
      <c r="P7693" s="229">
        <v>9</v>
      </c>
    </row>
    <row r="7694" spans="15:16" x14ac:dyDescent="0.25">
      <c r="O7694" s="193">
        <v>11191</v>
      </c>
      <c r="P7694" s="229">
        <v>11</v>
      </c>
    </row>
    <row r="7695" spans="15:16" x14ac:dyDescent="0.25">
      <c r="O7695" s="193">
        <v>11192</v>
      </c>
      <c r="P7695" s="229">
        <v>7</v>
      </c>
    </row>
    <row r="7696" spans="15:16" x14ac:dyDescent="0.25">
      <c r="O7696" s="193">
        <v>11193</v>
      </c>
      <c r="P7696" s="229">
        <v>14</v>
      </c>
    </row>
    <row r="7697" spans="15:16" x14ac:dyDescent="0.25">
      <c r="O7697" s="193">
        <v>11194</v>
      </c>
      <c r="P7697" s="229">
        <v>8</v>
      </c>
    </row>
    <row r="7698" spans="15:16" x14ac:dyDescent="0.25">
      <c r="O7698" s="193">
        <v>11195</v>
      </c>
      <c r="P7698" s="229">
        <v>8</v>
      </c>
    </row>
    <row r="7699" spans="15:16" x14ac:dyDescent="0.25">
      <c r="O7699" s="193">
        <v>11196</v>
      </c>
      <c r="P7699" s="229">
        <v>8</v>
      </c>
    </row>
    <row r="7700" spans="15:16" x14ac:dyDescent="0.25">
      <c r="O7700" s="193">
        <v>11197</v>
      </c>
      <c r="P7700" s="229">
        <v>13</v>
      </c>
    </row>
    <row r="7701" spans="15:16" x14ac:dyDescent="0.25">
      <c r="O7701" s="193">
        <v>11198</v>
      </c>
      <c r="P7701" s="229">
        <v>12</v>
      </c>
    </row>
    <row r="7702" spans="15:16" x14ac:dyDescent="0.25">
      <c r="O7702" s="193">
        <v>11199</v>
      </c>
      <c r="P7702" s="229">
        <v>11</v>
      </c>
    </row>
    <row r="7703" spans="15:16" x14ac:dyDescent="0.25">
      <c r="O7703" s="193">
        <v>11200</v>
      </c>
      <c r="P7703" s="229">
        <v>14</v>
      </c>
    </row>
    <row r="7704" spans="15:16" x14ac:dyDescent="0.25">
      <c r="O7704" s="193">
        <v>11201</v>
      </c>
      <c r="P7704" s="229">
        <v>14</v>
      </c>
    </row>
    <row r="7705" spans="15:16" x14ac:dyDescent="0.25">
      <c r="O7705" s="193">
        <v>11202</v>
      </c>
      <c r="P7705" s="229">
        <v>8</v>
      </c>
    </row>
    <row r="7706" spans="15:16" x14ac:dyDescent="0.25">
      <c r="O7706" s="193">
        <v>11203</v>
      </c>
      <c r="P7706" s="229">
        <v>11</v>
      </c>
    </row>
    <row r="7707" spans="15:16" x14ac:dyDescent="0.25">
      <c r="O7707" s="193">
        <v>11204</v>
      </c>
      <c r="P7707" s="229">
        <v>8</v>
      </c>
    </row>
    <row r="7708" spans="15:16" x14ac:dyDescent="0.25">
      <c r="O7708" s="193">
        <v>11205</v>
      </c>
      <c r="P7708" s="229">
        <v>7</v>
      </c>
    </row>
    <row r="7709" spans="15:16" x14ac:dyDescent="0.25">
      <c r="O7709" s="193">
        <v>11206</v>
      </c>
      <c r="P7709" s="229">
        <v>7</v>
      </c>
    </row>
    <row r="7710" spans="15:16" x14ac:dyDescent="0.25">
      <c r="O7710" s="193">
        <v>11207</v>
      </c>
      <c r="P7710" s="229">
        <v>9</v>
      </c>
    </row>
    <row r="7711" spans="15:16" x14ac:dyDescent="0.25">
      <c r="O7711" s="193">
        <v>11208</v>
      </c>
      <c r="P7711" s="229">
        <v>7</v>
      </c>
    </row>
    <row r="7712" spans="15:16" x14ac:dyDescent="0.25">
      <c r="O7712" s="193">
        <v>11209</v>
      </c>
      <c r="P7712" s="229">
        <v>19</v>
      </c>
    </row>
    <row r="7713" spans="15:16" x14ac:dyDescent="0.25">
      <c r="O7713" s="193">
        <v>11210</v>
      </c>
      <c r="P7713" s="229">
        <v>10</v>
      </c>
    </row>
    <row r="7714" spans="15:16" x14ac:dyDescent="0.25">
      <c r="O7714" s="193">
        <v>11211</v>
      </c>
      <c r="P7714" s="229">
        <v>15</v>
      </c>
    </row>
    <row r="7715" spans="15:16" x14ac:dyDescent="0.25">
      <c r="O7715" s="193">
        <v>11212</v>
      </c>
      <c r="P7715" s="229">
        <v>8</v>
      </c>
    </row>
    <row r="7716" spans="15:16" x14ac:dyDescent="0.25">
      <c r="O7716" s="193">
        <v>11213</v>
      </c>
      <c r="P7716" s="229">
        <v>17</v>
      </c>
    </row>
    <row r="7717" spans="15:16" x14ac:dyDescent="0.25">
      <c r="O7717" s="193">
        <v>11214</v>
      </c>
      <c r="P7717" s="229">
        <v>4</v>
      </c>
    </row>
    <row r="7718" spans="15:16" x14ac:dyDescent="0.25">
      <c r="O7718" s="193">
        <v>11215</v>
      </c>
      <c r="P7718" s="229">
        <v>10</v>
      </c>
    </row>
    <row r="7719" spans="15:16" x14ac:dyDescent="0.25">
      <c r="O7719" s="193">
        <v>11216</v>
      </c>
      <c r="P7719" s="229">
        <v>6</v>
      </c>
    </row>
    <row r="7720" spans="15:16" x14ac:dyDescent="0.25">
      <c r="O7720" s="193">
        <v>11217</v>
      </c>
      <c r="P7720" s="229">
        <v>14</v>
      </c>
    </row>
    <row r="7721" spans="15:16" x14ac:dyDescent="0.25">
      <c r="O7721" s="193">
        <v>11218</v>
      </c>
      <c r="P7721" s="229">
        <v>6</v>
      </c>
    </row>
    <row r="7722" spans="15:16" x14ac:dyDescent="0.25">
      <c r="O7722" s="193">
        <v>11219</v>
      </c>
      <c r="P7722" s="229">
        <v>5</v>
      </c>
    </row>
    <row r="7723" spans="15:16" x14ac:dyDescent="0.25">
      <c r="O7723" s="193">
        <v>11220</v>
      </c>
      <c r="P7723" s="229">
        <v>8</v>
      </c>
    </row>
    <row r="7724" spans="15:16" x14ac:dyDescent="0.25">
      <c r="O7724" s="193">
        <v>11221</v>
      </c>
      <c r="P7724" s="229">
        <v>13</v>
      </c>
    </row>
    <row r="7725" spans="15:16" x14ac:dyDescent="0.25">
      <c r="O7725" s="193">
        <v>11222</v>
      </c>
      <c r="P7725" s="229">
        <v>4</v>
      </c>
    </row>
    <row r="7726" spans="15:16" x14ac:dyDescent="0.25">
      <c r="O7726" s="193">
        <v>11223</v>
      </c>
      <c r="P7726" s="229">
        <v>12</v>
      </c>
    </row>
    <row r="7727" spans="15:16" x14ac:dyDescent="0.25">
      <c r="O7727" s="193">
        <v>11224</v>
      </c>
      <c r="P7727" s="229">
        <v>2</v>
      </c>
    </row>
    <row r="7728" spans="15:16" x14ac:dyDescent="0.25">
      <c r="O7728" s="193">
        <v>11225</v>
      </c>
      <c r="P7728" s="229">
        <v>11</v>
      </c>
    </row>
    <row r="7729" spans="15:16" x14ac:dyDescent="0.25">
      <c r="O7729" s="193">
        <v>11226</v>
      </c>
      <c r="P7729" s="229">
        <v>2</v>
      </c>
    </row>
    <row r="7730" spans="15:16" x14ac:dyDescent="0.25">
      <c r="O7730" s="193">
        <v>11227</v>
      </c>
      <c r="P7730" s="229">
        <v>13</v>
      </c>
    </row>
    <row r="7731" spans="15:16" x14ac:dyDescent="0.25">
      <c r="O7731" s="193">
        <v>11228</v>
      </c>
      <c r="P7731" s="229">
        <v>8</v>
      </c>
    </row>
    <row r="7732" spans="15:16" x14ac:dyDescent="0.25">
      <c r="O7732" s="193">
        <v>11229</v>
      </c>
      <c r="P7732" s="229">
        <v>17</v>
      </c>
    </row>
    <row r="7733" spans="15:16" x14ac:dyDescent="0.25">
      <c r="O7733" s="193">
        <v>11230</v>
      </c>
      <c r="P7733" s="229">
        <v>6</v>
      </c>
    </row>
    <row r="7734" spans="15:16" x14ac:dyDescent="0.25">
      <c r="O7734" s="193">
        <v>11231</v>
      </c>
      <c r="P7734" s="229">
        <v>11</v>
      </c>
    </row>
    <row r="7735" spans="15:16" x14ac:dyDescent="0.25">
      <c r="O7735" s="193">
        <v>11232</v>
      </c>
      <c r="P7735" s="229">
        <v>7</v>
      </c>
    </row>
    <row r="7736" spans="15:16" x14ac:dyDescent="0.25">
      <c r="O7736" s="193">
        <v>11233</v>
      </c>
      <c r="P7736" s="229">
        <v>10</v>
      </c>
    </row>
    <row r="7737" spans="15:16" x14ac:dyDescent="0.25">
      <c r="O7737" s="193">
        <v>11234</v>
      </c>
      <c r="P7737" s="229">
        <v>5</v>
      </c>
    </row>
    <row r="7738" spans="15:16" x14ac:dyDescent="0.25">
      <c r="O7738" s="193">
        <v>11235</v>
      </c>
      <c r="P7738" s="229">
        <v>4</v>
      </c>
    </row>
    <row r="7739" spans="15:16" x14ac:dyDescent="0.25">
      <c r="O7739" s="193">
        <v>11236</v>
      </c>
      <c r="P7739" s="229">
        <v>11</v>
      </c>
    </row>
    <row r="7740" spans="15:16" x14ac:dyDescent="0.25">
      <c r="O7740" s="193">
        <v>11237</v>
      </c>
      <c r="P7740" s="229">
        <v>12</v>
      </c>
    </row>
    <row r="7741" spans="15:16" x14ac:dyDescent="0.25">
      <c r="O7741" s="193">
        <v>11238</v>
      </c>
      <c r="P7741" s="229">
        <v>12</v>
      </c>
    </row>
    <row r="7742" spans="15:16" x14ac:dyDescent="0.25">
      <c r="O7742" s="193">
        <v>11239</v>
      </c>
      <c r="P7742" s="229">
        <v>10</v>
      </c>
    </row>
    <row r="7743" spans="15:16" x14ac:dyDescent="0.25">
      <c r="O7743" s="193">
        <v>11240</v>
      </c>
      <c r="P7743" s="229">
        <v>5</v>
      </c>
    </row>
    <row r="7744" spans="15:16" x14ac:dyDescent="0.25">
      <c r="O7744" s="193">
        <v>11241</v>
      </c>
      <c r="P7744" s="229">
        <v>14</v>
      </c>
    </row>
    <row r="7745" spans="15:16" x14ac:dyDescent="0.25">
      <c r="O7745" s="193">
        <v>11242</v>
      </c>
      <c r="P7745" s="229">
        <v>5</v>
      </c>
    </row>
    <row r="7746" spans="15:16" x14ac:dyDescent="0.25">
      <c r="O7746" s="193">
        <v>11243</v>
      </c>
      <c r="P7746" s="229">
        <v>13</v>
      </c>
    </row>
    <row r="7747" spans="15:16" x14ac:dyDescent="0.25">
      <c r="O7747" s="193">
        <v>11244</v>
      </c>
      <c r="P7747" s="229">
        <v>8</v>
      </c>
    </row>
    <row r="7748" spans="15:16" x14ac:dyDescent="0.25">
      <c r="O7748" s="193">
        <v>11245</v>
      </c>
      <c r="P7748" s="229">
        <v>10</v>
      </c>
    </row>
    <row r="7749" spans="15:16" x14ac:dyDescent="0.25">
      <c r="O7749" s="193">
        <v>11246</v>
      </c>
      <c r="P7749" s="229">
        <v>10</v>
      </c>
    </row>
    <row r="7750" spans="15:16" x14ac:dyDescent="0.25">
      <c r="O7750" s="193">
        <v>11247</v>
      </c>
      <c r="P7750" s="229">
        <v>9</v>
      </c>
    </row>
    <row r="7751" spans="15:16" x14ac:dyDescent="0.25">
      <c r="O7751" s="193">
        <v>11248</v>
      </c>
      <c r="P7751" s="229">
        <v>10</v>
      </c>
    </row>
    <row r="7752" spans="15:16" x14ac:dyDescent="0.25">
      <c r="O7752" s="193">
        <v>11249</v>
      </c>
      <c r="P7752" s="229">
        <v>8</v>
      </c>
    </row>
    <row r="7753" spans="15:16" x14ac:dyDescent="0.25">
      <c r="O7753" s="193">
        <v>11250</v>
      </c>
      <c r="P7753" s="229">
        <v>8</v>
      </c>
    </row>
    <row r="7754" spans="15:16" x14ac:dyDescent="0.25">
      <c r="O7754" s="193">
        <v>11251</v>
      </c>
      <c r="P7754" s="229">
        <v>14</v>
      </c>
    </row>
    <row r="7755" spans="15:16" x14ac:dyDescent="0.25">
      <c r="O7755" s="193">
        <v>11252</v>
      </c>
      <c r="P7755" s="229">
        <v>8</v>
      </c>
    </row>
    <row r="7756" spans="15:16" x14ac:dyDescent="0.25">
      <c r="O7756" s="193">
        <v>11253</v>
      </c>
      <c r="P7756" s="229">
        <v>6</v>
      </c>
    </row>
    <row r="7757" spans="15:16" x14ac:dyDescent="0.25">
      <c r="O7757" s="193">
        <v>11254</v>
      </c>
      <c r="P7757" s="229">
        <v>12</v>
      </c>
    </row>
    <row r="7758" spans="15:16" x14ac:dyDescent="0.25">
      <c r="O7758" s="193">
        <v>11255</v>
      </c>
      <c r="P7758" s="229">
        <v>12</v>
      </c>
    </row>
    <row r="7759" spans="15:16" x14ac:dyDescent="0.25">
      <c r="O7759" s="193">
        <v>11256</v>
      </c>
      <c r="P7759" s="229">
        <v>8</v>
      </c>
    </row>
    <row r="7760" spans="15:16" x14ac:dyDescent="0.25">
      <c r="O7760" s="193">
        <v>11257</v>
      </c>
      <c r="P7760" s="229">
        <v>9</v>
      </c>
    </row>
    <row r="7761" spans="15:16" x14ac:dyDescent="0.25">
      <c r="O7761" s="193">
        <v>11258</v>
      </c>
      <c r="P7761" s="229">
        <v>8</v>
      </c>
    </row>
    <row r="7762" spans="15:16" x14ac:dyDescent="0.25">
      <c r="O7762" s="193">
        <v>11259</v>
      </c>
      <c r="P7762" s="229">
        <v>7</v>
      </c>
    </row>
    <row r="7763" spans="15:16" x14ac:dyDescent="0.25">
      <c r="O7763" s="193">
        <v>11260</v>
      </c>
      <c r="P7763" s="229">
        <v>4</v>
      </c>
    </row>
    <row r="7764" spans="15:16" x14ac:dyDescent="0.25">
      <c r="O7764" s="193">
        <v>11261</v>
      </c>
      <c r="P7764" s="229">
        <v>10</v>
      </c>
    </row>
    <row r="7765" spans="15:16" x14ac:dyDescent="0.25">
      <c r="O7765" s="193">
        <v>11262</v>
      </c>
      <c r="P7765" s="229">
        <v>2</v>
      </c>
    </row>
    <row r="7766" spans="15:16" x14ac:dyDescent="0.25">
      <c r="O7766" s="193">
        <v>11263</v>
      </c>
      <c r="P7766" s="229">
        <v>8</v>
      </c>
    </row>
    <row r="7767" spans="15:16" x14ac:dyDescent="0.25">
      <c r="O7767" s="193">
        <v>11264</v>
      </c>
      <c r="P7767" s="229">
        <v>8</v>
      </c>
    </row>
    <row r="7768" spans="15:16" x14ac:dyDescent="0.25">
      <c r="O7768" s="193">
        <v>11265</v>
      </c>
      <c r="P7768" s="229">
        <v>3</v>
      </c>
    </row>
    <row r="7769" spans="15:16" x14ac:dyDescent="0.25">
      <c r="O7769" s="193">
        <v>11266</v>
      </c>
      <c r="P7769" s="229">
        <v>5</v>
      </c>
    </row>
    <row r="7770" spans="15:16" x14ac:dyDescent="0.25">
      <c r="O7770" s="193">
        <v>11267</v>
      </c>
      <c r="P7770" s="229">
        <v>6</v>
      </c>
    </row>
    <row r="7771" spans="15:16" x14ac:dyDescent="0.25">
      <c r="O7771" s="193">
        <v>11268</v>
      </c>
      <c r="P7771" s="229">
        <v>4</v>
      </c>
    </row>
    <row r="7772" spans="15:16" x14ac:dyDescent="0.25">
      <c r="O7772" s="193">
        <v>11269</v>
      </c>
      <c r="P7772" s="229">
        <v>12</v>
      </c>
    </row>
    <row r="7773" spans="15:16" x14ac:dyDescent="0.25">
      <c r="O7773" s="193">
        <v>11270</v>
      </c>
      <c r="P7773" s="229">
        <v>9</v>
      </c>
    </row>
    <row r="7774" spans="15:16" x14ac:dyDescent="0.25">
      <c r="O7774" s="193">
        <v>11271</v>
      </c>
      <c r="P7774" s="229">
        <v>7</v>
      </c>
    </row>
    <row r="7775" spans="15:16" x14ac:dyDescent="0.25">
      <c r="O7775" s="193">
        <v>11272</v>
      </c>
      <c r="P7775" s="229">
        <v>6</v>
      </c>
    </row>
    <row r="7776" spans="15:16" x14ac:dyDescent="0.25">
      <c r="O7776" s="193">
        <v>11273</v>
      </c>
      <c r="P7776" s="229">
        <v>11</v>
      </c>
    </row>
    <row r="7777" spans="15:16" x14ac:dyDescent="0.25">
      <c r="O7777" s="193">
        <v>11274</v>
      </c>
      <c r="P7777" s="229">
        <v>6</v>
      </c>
    </row>
    <row r="7778" spans="15:16" x14ac:dyDescent="0.25">
      <c r="O7778" s="193">
        <v>11275</v>
      </c>
      <c r="P7778" s="229">
        <v>13</v>
      </c>
    </row>
    <row r="7779" spans="15:16" x14ac:dyDescent="0.25">
      <c r="O7779" s="193">
        <v>11276</v>
      </c>
      <c r="P7779" s="229">
        <v>12</v>
      </c>
    </row>
    <row r="7780" spans="15:16" x14ac:dyDescent="0.25">
      <c r="O7780" s="193">
        <v>11277</v>
      </c>
      <c r="P7780" s="229">
        <v>14</v>
      </c>
    </row>
    <row r="7781" spans="15:16" x14ac:dyDescent="0.25">
      <c r="O7781" s="193">
        <v>11278</v>
      </c>
      <c r="P7781" s="229">
        <v>5</v>
      </c>
    </row>
    <row r="7782" spans="15:16" x14ac:dyDescent="0.25">
      <c r="O7782" s="193">
        <v>11279</v>
      </c>
      <c r="P7782" s="229">
        <v>4</v>
      </c>
    </row>
    <row r="7783" spans="15:16" x14ac:dyDescent="0.25">
      <c r="O7783" s="193">
        <v>11280</v>
      </c>
      <c r="P7783" s="229">
        <v>8</v>
      </c>
    </row>
    <row r="7784" spans="15:16" x14ac:dyDescent="0.25">
      <c r="O7784" s="193">
        <v>11281</v>
      </c>
      <c r="P7784" s="229">
        <v>16</v>
      </c>
    </row>
    <row r="7785" spans="15:16" x14ac:dyDescent="0.25">
      <c r="O7785" s="193">
        <v>11282</v>
      </c>
      <c r="P7785" s="229">
        <v>5</v>
      </c>
    </row>
    <row r="7786" spans="15:16" x14ac:dyDescent="0.25">
      <c r="O7786" s="193">
        <v>11283</v>
      </c>
      <c r="P7786" s="229">
        <v>10</v>
      </c>
    </row>
    <row r="7787" spans="15:16" x14ac:dyDescent="0.25">
      <c r="O7787" s="193">
        <v>11284</v>
      </c>
      <c r="P7787" s="229">
        <v>8</v>
      </c>
    </row>
    <row r="7788" spans="15:16" x14ac:dyDescent="0.25">
      <c r="O7788" s="193">
        <v>11285</v>
      </c>
      <c r="P7788" s="229">
        <v>10</v>
      </c>
    </row>
    <row r="7789" spans="15:16" x14ac:dyDescent="0.25">
      <c r="O7789" s="193">
        <v>11286</v>
      </c>
      <c r="P7789" s="229">
        <v>6</v>
      </c>
    </row>
    <row r="7790" spans="15:16" x14ac:dyDescent="0.25">
      <c r="O7790" s="193">
        <v>11287</v>
      </c>
      <c r="P7790" s="229">
        <v>6</v>
      </c>
    </row>
    <row r="7791" spans="15:16" x14ac:dyDescent="0.25">
      <c r="O7791" s="193">
        <v>11288</v>
      </c>
      <c r="P7791" s="229">
        <v>3</v>
      </c>
    </row>
    <row r="7792" spans="15:16" x14ac:dyDescent="0.25">
      <c r="O7792" s="193">
        <v>11289</v>
      </c>
      <c r="P7792" s="229">
        <v>7</v>
      </c>
    </row>
    <row r="7793" spans="15:16" x14ac:dyDescent="0.25">
      <c r="O7793" s="193">
        <v>11290</v>
      </c>
      <c r="P7793" s="229">
        <v>11</v>
      </c>
    </row>
    <row r="7794" spans="15:16" x14ac:dyDescent="0.25">
      <c r="O7794" s="193">
        <v>11291</v>
      </c>
      <c r="P7794" s="229">
        <v>7</v>
      </c>
    </row>
    <row r="7795" spans="15:16" x14ac:dyDescent="0.25">
      <c r="O7795" s="193">
        <v>11292</v>
      </c>
      <c r="P7795" s="229">
        <v>7</v>
      </c>
    </row>
    <row r="7796" spans="15:16" x14ac:dyDescent="0.25">
      <c r="O7796" s="193">
        <v>11293</v>
      </c>
      <c r="P7796" s="229">
        <v>10</v>
      </c>
    </row>
    <row r="7797" spans="15:16" x14ac:dyDescent="0.25">
      <c r="O7797" s="193">
        <v>11294</v>
      </c>
      <c r="P7797" s="229">
        <v>10</v>
      </c>
    </row>
    <row r="7798" spans="15:16" x14ac:dyDescent="0.25">
      <c r="O7798" s="193">
        <v>11295</v>
      </c>
      <c r="P7798" s="229">
        <v>6</v>
      </c>
    </row>
    <row r="7799" spans="15:16" x14ac:dyDescent="0.25">
      <c r="O7799" s="193">
        <v>11296</v>
      </c>
      <c r="P7799" s="229">
        <v>9</v>
      </c>
    </row>
    <row r="7800" spans="15:16" x14ac:dyDescent="0.25">
      <c r="O7800" s="193">
        <v>11297</v>
      </c>
      <c r="P7800" s="229">
        <v>10</v>
      </c>
    </row>
    <row r="7801" spans="15:16" x14ac:dyDescent="0.25">
      <c r="O7801" s="193">
        <v>11298</v>
      </c>
      <c r="P7801" s="229">
        <v>6</v>
      </c>
    </row>
    <row r="7802" spans="15:16" x14ac:dyDescent="0.25">
      <c r="O7802" s="193">
        <v>11299</v>
      </c>
      <c r="P7802" s="229">
        <v>8</v>
      </c>
    </row>
    <row r="7803" spans="15:16" x14ac:dyDescent="0.25">
      <c r="O7803" s="193">
        <v>11300</v>
      </c>
      <c r="P7803" s="229">
        <v>3</v>
      </c>
    </row>
    <row r="7804" spans="15:16" x14ac:dyDescent="0.25">
      <c r="O7804" s="193">
        <v>11301</v>
      </c>
      <c r="P7804" s="229">
        <v>11</v>
      </c>
    </row>
    <row r="7805" spans="15:16" x14ac:dyDescent="0.25">
      <c r="O7805" s="193">
        <v>11302</v>
      </c>
      <c r="P7805" s="229">
        <v>5</v>
      </c>
    </row>
    <row r="7806" spans="15:16" x14ac:dyDescent="0.25">
      <c r="O7806" s="193">
        <v>11303</v>
      </c>
      <c r="P7806" s="229">
        <v>6</v>
      </c>
    </row>
    <row r="7807" spans="15:16" x14ac:dyDescent="0.25">
      <c r="O7807" s="193">
        <v>11304</v>
      </c>
      <c r="P7807" s="229">
        <v>4</v>
      </c>
    </row>
    <row r="7808" spans="15:16" x14ac:dyDescent="0.25">
      <c r="O7808" s="193">
        <v>11305</v>
      </c>
      <c r="P7808" s="229">
        <v>10</v>
      </c>
    </row>
    <row r="7809" spans="15:16" x14ac:dyDescent="0.25">
      <c r="O7809" s="193">
        <v>11306</v>
      </c>
      <c r="P7809" s="229">
        <v>7</v>
      </c>
    </row>
    <row r="7810" spans="15:16" x14ac:dyDescent="0.25">
      <c r="O7810" s="193">
        <v>11307</v>
      </c>
      <c r="P7810" s="229">
        <v>6</v>
      </c>
    </row>
    <row r="7811" spans="15:16" x14ac:dyDescent="0.25">
      <c r="O7811" s="193">
        <v>11308</v>
      </c>
      <c r="P7811" s="229">
        <v>9</v>
      </c>
    </row>
    <row r="7812" spans="15:16" x14ac:dyDescent="0.25">
      <c r="O7812" s="193">
        <v>11309</v>
      </c>
      <c r="P7812" s="229">
        <v>11</v>
      </c>
    </row>
    <row r="7813" spans="15:16" x14ac:dyDescent="0.25">
      <c r="O7813" s="193">
        <v>11310</v>
      </c>
      <c r="P7813" s="229">
        <v>2</v>
      </c>
    </row>
    <row r="7814" spans="15:16" x14ac:dyDescent="0.25">
      <c r="O7814" s="193">
        <v>11311</v>
      </c>
      <c r="P7814" s="229">
        <v>4</v>
      </c>
    </row>
    <row r="7815" spans="15:16" x14ac:dyDescent="0.25">
      <c r="O7815" s="193">
        <v>11312</v>
      </c>
      <c r="P7815" s="229">
        <v>11</v>
      </c>
    </row>
    <row r="7816" spans="15:16" x14ac:dyDescent="0.25">
      <c r="O7816" s="193">
        <v>11313</v>
      </c>
      <c r="P7816" s="229">
        <v>6</v>
      </c>
    </row>
    <row r="7817" spans="15:16" x14ac:dyDescent="0.25">
      <c r="O7817" s="193">
        <v>11314</v>
      </c>
      <c r="P7817" s="229">
        <v>5</v>
      </c>
    </row>
    <row r="7818" spans="15:16" x14ac:dyDescent="0.25">
      <c r="O7818" s="193">
        <v>11315</v>
      </c>
      <c r="P7818" s="229">
        <v>3</v>
      </c>
    </row>
    <row r="7819" spans="15:16" x14ac:dyDescent="0.25">
      <c r="O7819" s="193">
        <v>11316</v>
      </c>
      <c r="P7819" s="229">
        <v>4</v>
      </c>
    </row>
    <row r="7820" spans="15:16" x14ac:dyDescent="0.25">
      <c r="O7820" s="193">
        <v>11317</v>
      </c>
      <c r="P7820" s="229">
        <v>4</v>
      </c>
    </row>
    <row r="7821" spans="15:16" x14ac:dyDescent="0.25">
      <c r="O7821" s="193">
        <v>11318</v>
      </c>
      <c r="P7821" s="229">
        <v>6</v>
      </c>
    </row>
    <row r="7822" spans="15:16" x14ac:dyDescent="0.25">
      <c r="O7822" s="193">
        <v>11319</v>
      </c>
      <c r="P7822" s="229">
        <v>3</v>
      </c>
    </row>
    <row r="7823" spans="15:16" x14ac:dyDescent="0.25">
      <c r="O7823" s="193">
        <v>11320</v>
      </c>
      <c r="P7823" s="229">
        <v>4</v>
      </c>
    </row>
    <row r="7824" spans="15:16" x14ac:dyDescent="0.25">
      <c r="O7824" s="193">
        <v>11321</v>
      </c>
      <c r="P7824" s="229">
        <v>5</v>
      </c>
    </row>
    <row r="7825" spans="15:16" x14ac:dyDescent="0.25">
      <c r="O7825" s="193">
        <v>11322</v>
      </c>
      <c r="P7825" s="229">
        <v>5</v>
      </c>
    </row>
    <row r="7826" spans="15:16" x14ac:dyDescent="0.25">
      <c r="O7826" s="193">
        <v>11323</v>
      </c>
      <c r="P7826" s="229">
        <v>10</v>
      </c>
    </row>
    <row r="7827" spans="15:16" x14ac:dyDescent="0.25">
      <c r="O7827" s="193">
        <v>11324</v>
      </c>
      <c r="P7827" s="229">
        <v>7</v>
      </c>
    </row>
    <row r="7828" spans="15:16" x14ac:dyDescent="0.25">
      <c r="O7828" s="193">
        <v>11325</v>
      </c>
      <c r="P7828" s="229">
        <v>8</v>
      </c>
    </row>
    <row r="7829" spans="15:16" x14ac:dyDescent="0.25">
      <c r="O7829" s="193">
        <v>11326</v>
      </c>
      <c r="P7829" s="229">
        <v>3</v>
      </c>
    </row>
    <row r="7830" spans="15:16" x14ac:dyDescent="0.25">
      <c r="O7830" s="193">
        <v>11327</v>
      </c>
      <c r="P7830" s="229">
        <v>2</v>
      </c>
    </row>
    <row r="7831" spans="15:16" x14ac:dyDescent="0.25">
      <c r="O7831" s="193">
        <v>11328</v>
      </c>
      <c r="P7831" s="229">
        <v>4</v>
      </c>
    </row>
    <row r="7832" spans="15:16" x14ac:dyDescent="0.25">
      <c r="O7832" s="193">
        <v>11329</v>
      </c>
      <c r="P7832" s="229">
        <v>11</v>
      </c>
    </row>
    <row r="7833" spans="15:16" x14ac:dyDescent="0.25">
      <c r="O7833" s="193">
        <v>11330</v>
      </c>
      <c r="P7833" s="229">
        <v>9</v>
      </c>
    </row>
    <row r="7834" spans="15:16" x14ac:dyDescent="0.25">
      <c r="O7834" s="193">
        <v>11331</v>
      </c>
      <c r="P7834" s="229">
        <v>2</v>
      </c>
    </row>
    <row r="7835" spans="15:16" x14ac:dyDescent="0.25">
      <c r="O7835" s="193">
        <v>11332</v>
      </c>
      <c r="P7835" s="229">
        <v>4</v>
      </c>
    </row>
    <row r="7836" spans="15:16" x14ac:dyDescent="0.25">
      <c r="O7836" s="193">
        <v>11333</v>
      </c>
      <c r="P7836" s="229">
        <v>6</v>
      </c>
    </row>
    <row r="7837" spans="15:16" x14ac:dyDescent="0.25">
      <c r="O7837" s="193">
        <v>11334</v>
      </c>
      <c r="P7837" s="229">
        <v>5</v>
      </c>
    </row>
    <row r="7838" spans="15:16" x14ac:dyDescent="0.25">
      <c r="O7838" s="193">
        <v>11335</v>
      </c>
      <c r="P7838" s="229">
        <v>7</v>
      </c>
    </row>
    <row r="7839" spans="15:16" x14ac:dyDescent="0.25">
      <c r="O7839" s="193">
        <v>11336</v>
      </c>
      <c r="P7839" s="229">
        <v>9</v>
      </c>
    </row>
    <row r="7840" spans="15:16" x14ac:dyDescent="0.25">
      <c r="O7840" s="193">
        <v>11337</v>
      </c>
      <c r="P7840" s="229">
        <v>10</v>
      </c>
    </row>
    <row r="7841" spans="15:16" x14ac:dyDescent="0.25">
      <c r="O7841" s="193">
        <v>11338</v>
      </c>
      <c r="P7841" s="229">
        <v>8</v>
      </c>
    </row>
    <row r="7842" spans="15:16" x14ac:dyDescent="0.25">
      <c r="O7842" s="193">
        <v>11339</v>
      </c>
      <c r="P7842" s="229">
        <v>5</v>
      </c>
    </row>
    <row r="7843" spans="15:16" x14ac:dyDescent="0.25">
      <c r="O7843" s="193">
        <v>11340</v>
      </c>
      <c r="P7843" s="229">
        <v>1</v>
      </c>
    </row>
    <row r="7844" spans="15:16" x14ac:dyDescent="0.25">
      <c r="O7844" s="193">
        <v>11341</v>
      </c>
      <c r="P7844" s="229">
        <v>12</v>
      </c>
    </row>
    <row r="7845" spans="15:16" x14ac:dyDescent="0.25">
      <c r="O7845" s="193">
        <v>11342</v>
      </c>
      <c r="P7845" s="229">
        <v>6</v>
      </c>
    </row>
    <row r="7846" spans="15:16" x14ac:dyDescent="0.25">
      <c r="O7846" s="193">
        <v>11343</v>
      </c>
      <c r="P7846" s="229">
        <v>8</v>
      </c>
    </row>
    <row r="7847" spans="15:16" x14ac:dyDescent="0.25">
      <c r="O7847" s="193">
        <v>11344</v>
      </c>
      <c r="P7847" s="229">
        <v>8</v>
      </c>
    </row>
    <row r="7848" spans="15:16" x14ac:dyDescent="0.25">
      <c r="O7848" s="193">
        <v>11345</v>
      </c>
      <c r="P7848" s="229">
        <v>12</v>
      </c>
    </row>
    <row r="7849" spans="15:16" x14ac:dyDescent="0.25">
      <c r="O7849" s="193">
        <v>11346</v>
      </c>
      <c r="P7849" s="229">
        <v>3</v>
      </c>
    </row>
    <row r="7850" spans="15:16" x14ac:dyDescent="0.25">
      <c r="O7850" s="193">
        <v>11347</v>
      </c>
      <c r="P7850" s="229">
        <v>11</v>
      </c>
    </row>
    <row r="7851" spans="15:16" x14ac:dyDescent="0.25">
      <c r="O7851" s="193">
        <v>11348</v>
      </c>
      <c r="P7851" s="229">
        <v>7</v>
      </c>
    </row>
    <row r="7852" spans="15:16" x14ac:dyDescent="0.25">
      <c r="O7852" s="193">
        <v>11349</v>
      </c>
      <c r="P7852" s="229">
        <v>7</v>
      </c>
    </row>
    <row r="7853" spans="15:16" x14ac:dyDescent="0.25">
      <c r="O7853" s="193">
        <v>11350</v>
      </c>
      <c r="P7853" s="229">
        <v>5</v>
      </c>
    </row>
    <row r="7854" spans="15:16" x14ac:dyDescent="0.25">
      <c r="O7854" s="193">
        <v>11351</v>
      </c>
      <c r="P7854" s="229">
        <v>8</v>
      </c>
    </row>
    <row r="7855" spans="15:16" x14ac:dyDescent="0.25">
      <c r="O7855" s="193">
        <v>11352</v>
      </c>
      <c r="P7855" s="229">
        <v>7</v>
      </c>
    </row>
    <row r="7856" spans="15:16" x14ac:dyDescent="0.25">
      <c r="O7856" s="193">
        <v>11353</v>
      </c>
      <c r="P7856" s="229">
        <v>9</v>
      </c>
    </row>
    <row r="7857" spans="15:16" x14ac:dyDescent="0.25">
      <c r="O7857" s="193">
        <v>11354</v>
      </c>
      <c r="P7857" s="229">
        <v>4</v>
      </c>
    </row>
    <row r="7858" spans="15:16" x14ac:dyDescent="0.25">
      <c r="O7858" s="193">
        <v>11355</v>
      </c>
      <c r="P7858" s="229">
        <v>6</v>
      </c>
    </row>
    <row r="7859" spans="15:16" x14ac:dyDescent="0.25">
      <c r="O7859" s="193">
        <v>11356</v>
      </c>
      <c r="P7859" s="229">
        <v>4</v>
      </c>
    </row>
    <row r="7860" spans="15:16" x14ac:dyDescent="0.25">
      <c r="O7860" s="193">
        <v>11357</v>
      </c>
      <c r="P7860" s="229">
        <v>6</v>
      </c>
    </row>
    <row r="7861" spans="15:16" x14ac:dyDescent="0.25">
      <c r="O7861" s="193">
        <v>11358</v>
      </c>
      <c r="P7861" s="229">
        <v>7</v>
      </c>
    </row>
    <row r="7862" spans="15:16" x14ac:dyDescent="0.25">
      <c r="O7862" s="193">
        <v>11359</v>
      </c>
      <c r="P7862" s="229">
        <v>7</v>
      </c>
    </row>
    <row r="7863" spans="15:16" x14ac:dyDescent="0.25">
      <c r="O7863" s="193">
        <v>11360</v>
      </c>
      <c r="P7863" s="229">
        <v>4</v>
      </c>
    </row>
    <row r="7864" spans="15:16" x14ac:dyDescent="0.25">
      <c r="O7864" s="193">
        <v>11361</v>
      </c>
      <c r="P7864" s="229">
        <v>9</v>
      </c>
    </row>
    <row r="7865" spans="15:16" x14ac:dyDescent="0.25">
      <c r="O7865" s="193">
        <v>11362</v>
      </c>
      <c r="P7865" s="229">
        <v>6</v>
      </c>
    </row>
    <row r="7866" spans="15:16" x14ac:dyDescent="0.25">
      <c r="O7866" s="193">
        <v>11363</v>
      </c>
      <c r="P7866" s="229">
        <v>9</v>
      </c>
    </row>
    <row r="7867" spans="15:16" x14ac:dyDescent="0.25">
      <c r="O7867" s="193">
        <v>11364</v>
      </c>
      <c r="P7867" s="229">
        <v>6</v>
      </c>
    </row>
    <row r="7868" spans="15:16" x14ac:dyDescent="0.25">
      <c r="O7868" s="193">
        <v>11365</v>
      </c>
      <c r="P7868" s="229">
        <v>5</v>
      </c>
    </row>
    <row r="7869" spans="15:16" x14ac:dyDescent="0.25">
      <c r="O7869" s="193">
        <v>11366</v>
      </c>
      <c r="P7869" s="229">
        <v>6</v>
      </c>
    </row>
    <row r="7870" spans="15:16" x14ac:dyDescent="0.25">
      <c r="O7870" s="193">
        <v>11367</v>
      </c>
      <c r="P7870" s="229">
        <v>6</v>
      </c>
    </row>
    <row r="7871" spans="15:16" x14ac:dyDescent="0.25">
      <c r="O7871" s="193">
        <v>11368</v>
      </c>
      <c r="P7871" s="229">
        <v>11</v>
      </c>
    </row>
    <row r="7872" spans="15:16" x14ac:dyDescent="0.25">
      <c r="O7872" s="193">
        <v>11369</v>
      </c>
      <c r="P7872" s="229">
        <v>7</v>
      </c>
    </row>
    <row r="7873" spans="15:16" x14ac:dyDescent="0.25">
      <c r="O7873" s="193">
        <v>11370</v>
      </c>
      <c r="P7873" s="229">
        <v>2</v>
      </c>
    </row>
    <row r="7874" spans="15:16" x14ac:dyDescent="0.25">
      <c r="O7874" s="193">
        <v>11371</v>
      </c>
      <c r="P7874" s="229">
        <v>5</v>
      </c>
    </row>
    <row r="7875" spans="15:16" x14ac:dyDescent="0.25">
      <c r="O7875" s="193">
        <v>11372</v>
      </c>
      <c r="P7875" s="229">
        <v>7</v>
      </c>
    </row>
    <row r="7876" spans="15:16" x14ac:dyDescent="0.25">
      <c r="O7876" s="193">
        <v>11373</v>
      </c>
      <c r="P7876" s="229">
        <v>10</v>
      </c>
    </row>
    <row r="7877" spans="15:16" x14ac:dyDescent="0.25">
      <c r="O7877" s="193">
        <v>11374</v>
      </c>
      <c r="P7877" s="229">
        <v>7</v>
      </c>
    </row>
    <row r="7878" spans="15:16" x14ac:dyDescent="0.25">
      <c r="O7878" s="193">
        <v>11375</v>
      </c>
      <c r="P7878" s="229">
        <v>4</v>
      </c>
    </row>
    <row r="7879" spans="15:16" x14ac:dyDescent="0.25">
      <c r="O7879" s="193">
        <v>11376</v>
      </c>
      <c r="P7879" s="229">
        <v>3</v>
      </c>
    </row>
    <row r="7880" spans="15:16" x14ac:dyDescent="0.25">
      <c r="O7880" s="193">
        <v>11377</v>
      </c>
      <c r="P7880" s="229">
        <v>10</v>
      </c>
    </row>
    <row r="7881" spans="15:16" x14ac:dyDescent="0.25">
      <c r="O7881" s="193">
        <v>11378</v>
      </c>
      <c r="P7881" s="229">
        <v>3</v>
      </c>
    </row>
    <row r="7882" spans="15:16" x14ac:dyDescent="0.25">
      <c r="O7882" s="193">
        <v>11379</v>
      </c>
      <c r="P7882" s="229">
        <v>1</v>
      </c>
    </row>
    <row r="7883" spans="15:16" x14ac:dyDescent="0.25">
      <c r="O7883" s="193">
        <v>11380</v>
      </c>
      <c r="P7883" s="229">
        <v>4</v>
      </c>
    </row>
    <row r="7884" spans="15:16" x14ac:dyDescent="0.25">
      <c r="O7884" s="193">
        <v>11381</v>
      </c>
      <c r="P7884" s="229">
        <v>7</v>
      </c>
    </row>
    <row r="7885" spans="15:16" x14ac:dyDescent="0.25">
      <c r="O7885" s="193">
        <v>11382</v>
      </c>
      <c r="P7885" s="229">
        <v>1</v>
      </c>
    </row>
    <row r="7886" spans="15:16" x14ac:dyDescent="0.25">
      <c r="O7886" s="193">
        <v>11383</v>
      </c>
      <c r="P7886" s="229">
        <v>9</v>
      </c>
    </row>
    <row r="7887" spans="15:16" x14ac:dyDescent="0.25">
      <c r="O7887" s="193">
        <v>11384</v>
      </c>
      <c r="P7887" s="229">
        <v>5</v>
      </c>
    </row>
    <row r="7888" spans="15:16" x14ac:dyDescent="0.25">
      <c r="O7888" s="193">
        <v>11385</v>
      </c>
      <c r="P7888" s="229">
        <v>6</v>
      </c>
    </row>
    <row r="7889" spans="15:16" x14ac:dyDescent="0.25">
      <c r="O7889" s="193">
        <v>11386</v>
      </c>
      <c r="P7889" s="229">
        <v>4</v>
      </c>
    </row>
    <row r="7890" spans="15:16" x14ac:dyDescent="0.25">
      <c r="O7890" s="193">
        <v>11387</v>
      </c>
      <c r="P7890" s="229">
        <v>11</v>
      </c>
    </row>
    <row r="7891" spans="15:16" x14ac:dyDescent="0.25">
      <c r="O7891" s="193">
        <v>11388</v>
      </c>
      <c r="P7891" s="229">
        <v>5</v>
      </c>
    </row>
    <row r="7892" spans="15:16" x14ac:dyDescent="0.25">
      <c r="O7892" s="193">
        <v>11389</v>
      </c>
      <c r="P7892" s="229">
        <v>6</v>
      </c>
    </row>
    <row r="7893" spans="15:16" x14ac:dyDescent="0.25">
      <c r="O7893" s="193">
        <v>11390</v>
      </c>
      <c r="P7893" s="229">
        <v>3</v>
      </c>
    </row>
    <row r="7894" spans="15:16" x14ac:dyDescent="0.25">
      <c r="O7894" s="193">
        <v>11391</v>
      </c>
      <c r="P7894" s="229">
        <v>5</v>
      </c>
    </row>
    <row r="7895" spans="15:16" x14ac:dyDescent="0.25">
      <c r="O7895" s="193">
        <v>11392</v>
      </c>
      <c r="P7895" s="229">
        <v>5</v>
      </c>
    </row>
    <row r="7896" spans="15:16" x14ac:dyDescent="0.25">
      <c r="O7896" s="193">
        <v>11393</v>
      </c>
      <c r="P7896" s="229">
        <v>10</v>
      </c>
    </row>
    <row r="7897" spans="15:16" x14ac:dyDescent="0.25">
      <c r="O7897" s="193">
        <v>11394</v>
      </c>
      <c r="P7897" s="229">
        <v>3</v>
      </c>
    </row>
    <row r="7898" spans="15:16" x14ac:dyDescent="0.25">
      <c r="O7898" s="193">
        <v>11395</v>
      </c>
      <c r="P7898" s="229">
        <v>5</v>
      </c>
    </row>
    <row r="7899" spans="15:16" x14ac:dyDescent="0.25">
      <c r="O7899" s="193">
        <v>11396</v>
      </c>
      <c r="P7899" s="229">
        <v>5</v>
      </c>
    </row>
    <row r="7900" spans="15:16" x14ac:dyDescent="0.25">
      <c r="O7900" s="193">
        <v>11397</v>
      </c>
      <c r="P7900" s="229">
        <v>9</v>
      </c>
    </row>
    <row r="7901" spans="15:16" x14ac:dyDescent="0.25">
      <c r="O7901" s="193">
        <v>11398</v>
      </c>
      <c r="P7901" s="229">
        <v>4</v>
      </c>
    </row>
    <row r="7902" spans="15:16" x14ac:dyDescent="0.25">
      <c r="O7902" s="193">
        <v>11399</v>
      </c>
      <c r="P7902" s="229">
        <v>5</v>
      </c>
    </row>
    <row r="7903" spans="15:16" x14ac:dyDescent="0.25">
      <c r="O7903" s="193">
        <v>11400</v>
      </c>
      <c r="P7903" s="229">
        <v>2</v>
      </c>
    </row>
    <row r="7904" spans="15:16" x14ac:dyDescent="0.25">
      <c r="O7904" s="193">
        <v>11401</v>
      </c>
      <c r="P7904" s="229">
        <v>7</v>
      </c>
    </row>
    <row r="7905" spans="15:16" x14ac:dyDescent="0.25">
      <c r="O7905" s="193">
        <v>11402</v>
      </c>
      <c r="P7905" s="229">
        <v>4</v>
      </c>
    </row>
    <row r="7906" spans="15:16" x14ac:dyDescent="0.25">
      <c r="O7906" s="193">
        <v>11403</v>
      </c>
      <c r="P7906" s="229">
        <v>3</v>
      </c>
    </row>
    <row r="7907" spans="15:16" x14ac:dyDescent="0.25">
      <c r="O7907" s="193">
        <v>11404</v>
      </c>
      <c r="P7907" s="229">
        <v>3</v>
      </c>
    </row>
    <row r="7908" spans="15:16" x14ac:dyDescent="0.25">
      <c r="O7908" s="193">
        <v>11405</v>
      </c>
      <c r="P7908" s="229">
        <v>8</v>
      </c>
    </row>
    <row r="7909" spans="15:16" x14ac:dyDescent="0.25">
      <c r="O7909" s="193">
        <v>11406</v>
      </c>
      <c r="P7909" s="229">
        <v>7</v>
      </c>
    </row>
    <row r="7910" spans="15:16" x14ac:dyDescent="0.25">
      <c r="O7910" s="193">
        <v>11407</v>
      </c>
      <c r="P7910" s="229">
        <v>5</v>
      </c>
    </row>
    <row r="7911" spans="15:16" x14ac:dyDescent="0.25">
      <c r="O7911" s="193">
        <v>11408</v>
      </c>
      <c r="P7911" s="229">
        <v>8</v>
      </c>
    </row>
    <row r="7912" spans="15:16" x14ac:dyDescent="0.25">
      <c r="O7912" s="193">
        <v>11409</v>
      </c>
      <c r="P7912" s="229">
        <v>8</v>
      </c>
    </row>
    <row r="7913" spans="15:16" x14ac:dyDescent="0.25">
      <c r="O7913" s="193">
        <v>11410</v>
      </c>
      <c r="P7913" s="229">
        <v>5</v>
      </c>
    </row>
    <row r="7914" spans="15:16" x14ac:dyDescent="0.25">
      <c r="O7914" s="193">
        <v>11411</v>
      </c>
      <c r="P7914" s="229">
        <v>7</v>
      </c>
    </row>
    <row r="7915" spans="15:16" x14ac:dyDescent="0.25">
      <c r="O7915" s="193">
        <v>11412</v>
      </c>
      <c r="P7915" s="229">
        <v>3</v>
      </c>
    </row>
    <row r="7916" spans="15:16" x14ac:dyDescent="0.25">
      <c r="O7916" s="193">
        <v>11413</v>
      </c>
      <c r="P7916" s="229">
        <v>5</v>
      </c>
    </row>
    <row r="7917" spans="15:16" x14ac:dyDescent="0.25">
      <c r="O7917" s="193">
        <v>11414</v>
      </c>
      <c r="P7917" s="229">
        <v>8</v>
      </c>
    </row>
    <row r="7918" spans="15:16" x14ac:dyDescent="0.25">
      <c r="O7918" s="193">
        <v>11415</v>
      </c>
      <c r="P7918" s="229">
        <v>5</v>
      </c>
    </row>
    <row r="7919" spans="15:16" x14ac:dyDescent="0.25">
      <c r="O7919" s="193">
        <v>11416</v>
      </c>
      <c r="P7919" s="229">
        <v>6</v>
      </c>
    </row>
    <row r="7920" spans="15:16" x14ac:dyDescent="0.25">
      <c r="O7920" s="193">
        <v>11417</v>
      </c>
      <c r="P7920" s="229">
        <v>5</v>
      </c>
    </row>
    <row r="7921" spans="15:16" x14ac:dyDescent="0.25">
      <c r="O7921" s="193">
        <v>11418</v>
      </c>
      <c r="P7921" s="229">
        <v>3</v>
      </c>
    </row>
    <row r="7922" spans="15:16" x14ac:dyDescent="0.25">
      <c r="O7922" s="193">
        <v>11419</v>
      </c>
      <c r="P7922" s="229">
        <v>2</v>
      </c>
    </row>
    <row r="7923" spans="15:16" x14ac:dyDescent="0.25">
      <c r="O7923" s="193">
        <v>11420</v>
      </c>
      <c r="P7923" s="229">
        <v>3</v>
      </c>
    </row>
    <row r="7924" spans="15:16" x14ac:dyDescent="0.25">
      <c r="O7924" s="193">
        <v>11421</v>
      </c>
      <c r="P7924" s="229">
        <v>6</v>
      </c>
    </row>
    <row r="7925" spans="15:16" x14ac:dyDescent="0.25">
      <c r="O7925" s="193">
        <v>11422</v>
      </c>
      <c r="P7925" s="229">
        <v>5</v>
      </c>
    </row>
    <row r="7926" spans="15:16" x14ac:dyDescent="0.25">
      <c r="O7926" s="193">
        <v>11423</v>
      </c>
      <c r="P7926" s="229">
        <v>5</v>
      </c>
    </row>
    <row r="7927" spans="15:16" x14ac:dyDescent="0.25">
      <c r="O7927" s="193">
        <v>11424</v>
      </c>
      <c r="P7927" s="229">
        <v>4</v>
      </c>
    </row>
    <row r="7928" spans="15:16" x14ac:dyDescent="0.25">
      <c r="O7928" s="193">
        <v>11425</v>
      </c>
      <c r="P7928" s="229">
        <v>4</v>
      </c>
    </row>
    <row r="7929" spans="15:16" x14ac:dyDescent="0.25">
      <c r="O7929" s="193">
        <v>11426</v>
      </c>
      <c r="P7929" s="229">
        <v>4</v>
      </c>
    </row>
    <row r="7930" spans="15:16" x14ac:dyDescent="0.25">
      <c r="O7930" s="193">
        <v>11427</v>
      </c>
      <c r="P7930" s="229">
        <v>5</v>
      </c>
    </row>
    <row r="7931" spans="15:16" x14ac:dyDescent="0.25">
      <c r="O7931" s="193">
        <v>11428</v>
      </c>
      <c r="P7931" s="229">
        <v>4</v>
      </c>
    </row>
    <row r="7932" spans="15:16" x14ac:dyDescent="0.25">
      <c r="O7932" s="193">
        <v>11429</v>
      </c>
      <c r="P7932" s="229">
        <v>8</v>
      </c>
    </row>
    <row r="7933" spans="15:16" x14ac:dyDescent="0.25">
      <c r="O7933" s="193">
        <v>11430</v>
      </c>
      <c r="P7933" s="229">
        <v>4</v>
      </c>
    </row>
    <row r="7934" spans="15:16" x14ac:dyDescent="0.25">
      <c r="O7934" s="193">
        <v>11431</v>
      </c>
      <c r="P7934" s="229">
        <v>7</v>
      </c>
    </row>
    <row r="7935" spans="15:16" x14ac:dyDescent="0.25">
      <c r="O7935" s="193">
        <v>11432</v>
      </c>
      <c r="P7935" s="229">
        <v>7</v>
      </c>
    </row>
    <row r="7936" spans="15:16" x14ac:dyDescent="0.25">
      <c r="O7936" s="193">
        <v>11433</v>
      </c>
      <c r="P7936" s="229">
        <v>1</v>
      </c>
    </row>
    <row r="7937" spans="15:16" x14ac:dyDescent="0.25">
      <c r="O7937" s="193">
        <v>11434</v>
      </c>
      <c r="P7937" s="229">
        <v>2</v>
      </c>
    </row>
    <row r="7938" spans="15:16" x14ac:dyDescent="0.25">
      <c r="O7938" s="193">
        <v>11435</v>
      </c>
      <c r="P7938" s="229">
        <v>6</v>
      </c>
    </row>
    <row r="7939" spans="15:16" x14ac:dyDescent="0.25">
      <c r="O7939" s="193">
        <v>11436</v>
      </c>
      <c r="P7939" s="229">
        <v>9</v>
      </c>
    </row>
    <row r="7940" spans="15:16" x14ac:dyDescent="0.25">
      <c r="O7940" s="193">
        <v>11437</v>
      </c>
      <c r="P7940" s="229">
        <v>5</v>
      </c>
    </row>
    <row r="7941" spans="15:16" x14ac:dyDescent="0.25">
      <c r="O7941" s="193">
        <v>11438</v>
      </c>
      <c r="P7941" s="229">
        <v>7</v>
      </c>
    </row>
    <row r="7942" spans="15:16" x14ac:dyDescent="0.25">
      <c r="O7942" s="193">
        <v>11439</v>
      </c>
      <c r="P7942" s="229">
        <v>2</v>
      </c>
    </row>
    <row r="7943" spans="15:16" x14ac:dyDescent="0.25">
      <c r="O7943" s="193">
        <v>11440</v>
      </c>
      <c r="P7943" s="229">
        <v>8</v>
      </c>
    </row>
    <row r="7944" spans="15:16" x14ac:dyDescent="0.25">
      <c r="O7944" s="193">
        <v>11441</v>
      </c>
      <c r="P7944" s="229">
        <v>4</v>
      </c>
    </row>
    <row r="7945" spans="15:16" x14ac:dyDescent="0.25">
      <c r="O7945" s="193">
        <v>11442</v>
      </c>
      <c r="P7945" s="229">
        <v>9</v>
      </c>
    </row>
    <row r="7946" spans="15:16" x14ac:dyDescent="0.25">
      <c r="O7946" s="193">
        <v>11443</v>
      </c>
      <c r="P7946" s="229">
        <v>6</v>
      </c>
    </row>
    <row r="7947" spans="15:16" x14ac:dyDescent="0.25">
      <c r="O7947" s="193">
        <v>11444</v>
      </c>
      <c r="P7947" s="229">
        <v>3</v>
      </c>
    </row>
    <row r="7948" spans="15:16" x14ac:dyDescent="0.25">
      <c r="O7948" s="193">
        <v>11445</v>
      </c>
      <c r="P7948" s="229">
        <v>4</v>
      </c>
    </row>
    <row r="7949" spans="15:16" x14ac:dyDescent="0.25">
      <c r="O7949" s="193">
        <v>11446</v>
      </c>
      <c r="P7949" s="229">
        <v>1</v>
      </c>
    </row>
    <row r="7950" spans="15:16" x14ac:dyDescent="0.25">
      <c r="O7950" s="193">
        <v>11447</v>
      </c>
      <c r="P7950" s="229">
        <v>1</v>
      </c>
    </row>
    <row r="7951" spans="15:16" x14ac:dyDescent="0.25">
      <c r="O7951" s="193">
        <v>11448</v>
      </c>
      <c r="P7951" s="229">
        <v>4</v>
      </c>
    </row>
    <row r="7952" spans="15:16" x14ac:dyDescent="0.25">
      <c r="O7952" s="193">
        <v>11449</v>
      </c>
      <c r="P7952" s="229">
        <v>4</v>
      </c>
    </row>
    <row r="7953" spans="15:16" x14ac:dyDescent="0.25">
      <c r="O7953" s="193">
        <v>11450</v>
      </c>
      <c r="P7953" s="229">
        <v>5</v>
      </c>
    </row>
    <row r="7954" spans="15:16" x14ac:dyDescent="0.25">
      <c r="O7954" s="193">
        <v>11451</v>
      </c>
      <c r="P7954" s="229">
        <v>3</v>
      </c>
    </row>
    <row r="7955" spans="15:16" x14ac:dyDescent="0.25">
      <c r="O7955" s="193">
        <v>11452</v>
      </c>
      <c r="P7955" s="229">
        <v>2</v>
      </c>
    </row>
    <row r="7956" spans="15:16" x14ac:dyDescent="0.25">
      <c r="O7956" s="193">
        <v>11453</v>
      </c>
      <c r="P7956" s="229">
        <v>6</v>
      </c>
    </row>
    <row r="7957" spans="15:16" x14ac:dyDescent="0.25">
      <c r="O7957" s="193">
        <v>11454</v>
      </c>
      <c r="P7957" s="229">
        <v>3</v>
      </c>
    </row>
    <row r="7958" spans="15:16" x14ac:dyDescent="0.25">
      <c r="O7958" s="193">
        <v>11455</v>
      </c>
      <c r="P7958" s="229">
        <v>6</v>
      </c>
    </row>
    <row r="7959" spans="15:16" x14ac:dyDescent="0.25">
      <c r="O7959" s="193">
        <v>11456</v>
      </c>
      <c r="P7959" s="229">
        <v>2</v>
      </c>
    </row>
    <row r="7960" spans="15:16" x14ac:dyDescent="0.25">
      <c r="O7960" s="193">
        <v>11457</v>
      </c>
      <c r="P7960" s="229">
        <v>5</v>
      </c>
    </row>
    <row r="7961" spans="15:16" x14ac:dyDescent="0.25">
      <c r="O7961" s="193">
        <v>11458</v>
      </c>
      <c r="P7961" s="229">
        <v>2</v>
      </c>
    </row>
    <row r="7962" spans="15:16" x14ac:dyDescent="0.25">
      <c r="O7962" s="193">
        <v>11459</v>
      </c>
      <c r="P7962" s="229">
        <v>3</v>
      </c>
    </row>
    <row r="7963" spans="15:16" x14ac:dyDescent="0.25">
      <c r="O7963" s="193">
        <v>11460</v>
      </c>
      <c r="P7963" s="229">
        <v>3</v>
      </c>
    </row>
    <row r="7964" spans="15:16" x14ac:dyDescent="0.25">
      <c r="O7964" s="193">
        <v>11461</v>
      </c>
      <c r="P7964" s="229">
        <v>11</v>
      </c>
    </row>
    <row r="7965" spans="15:16" x14ac:dyDescent="0.25">
      <c r="O7965" s="193">
        <v>11462</v>
      </c>
      <c r="P7965" s="229">
        <v>2</v>
      </c>
    </row>
    <row r="7966" spans="15:16" x14ac:dyDescent="0.25">
      <c r="O7966" s="193">
        <v>11463</v>
      </c>
      <c r="P7966" s="229">
        <v>2</v>
      </c>
    </row>
    <row r="7967" spans="15:16" x14ac:dyDescent="0.25">
      <c r="O7967" s="193">
        <v>11464</v>
      </c>
      <c r="P7967" s="229">
        <v>4</v>
      </c>
    </row>
    <row r="7968" spans="15:16" x14ac:dyDescent="0.25">
      <c r="O7968" s="193">
        <v>11465</v>
      </c>
      <c r="P7968" s="229">
        <v>5</v>
      </c>
    </row>
    <row r="7969" spans="15:16" x14ac:dyDescent="0.25">
      <c r="O7969" s="193">
        <v>11466</v>
      </c>
      <c r="P7969" s="229">
        <v>3</v>
      </c>
    </row>
    <row r="7970" spans="15:16" x14ac:dyDescent="0.25">
      <c r="O7970" s="193">
        <v>11467</v>
      </c>
      <c r="P7970" s="229">
        <v>1</v>
      </c>
    </row>
    <row r="7971" spans="15:16" x14ac:dyDescent="0.25">
      <c r="O7971" s="193">
        <v>11468</v>
      </c>
      <c r="P7971" s="229">
        <v>1</v>
      </c>
    </row>
    <row r="7972" spans="15:16" x14ac:dyDescent="0.25">
      <c r="O7972" s="193">
        <v>11469</v>
      </c>
      <c r="P7972" s="229">
        <v>7</v>
      </c>
    </row>
    <row r="7973" spans="15:16" x14ac:dyDescent="0.25">
      <c r="O7973" s="193">
        <v>11470</v>
      </c>
      <c r="P7973" s="229">
        <v>5</v>
      </c>
    </row>
    <row r="7974" spans="15:16" x14ac:dyDescent="0.25">
      <c r="O7974" s="193">
        <v>11471</v>
      </c>
      <c r="P7974" s="229">
        <v>6</v>
      </c>
    </row>
    <row r="7975" spans="15:16" x14ac:dyDescent="0.25">
      <c r="O7975" s="193">
        <v>11472</v>
      </c>
      <c r="P7975" s="229">
        <v>5</v>
      </c>
    </row>
    <row r="7976" spans="15:16" x14ac:dyDescent="0.25">
      <c r="O7976" s="193">
        <v>11473</v>
      </c>
      <c r="P7976" s="229">
        <v>4</v>
      </c>
    </row>
    <row r="7977" spans="15:16" x14ac:dyDescent="0.25">
      <c r="O7977" s="193">
        <v>11474</v>
      </c>
      <c r="P7977" s="229">
        <v>3</v>
      </c>
    </row>
    <row r="7978" spans="15:16" x14ac:dyDescent="0.25">
      <c r="O7978" s="193">
        <v>11475</v>
      </c>
      <c r="P7978" s="229">
        <v>1</v>
      </c>
    </row>
    <row r="7979" spans="15:16" x14ac:dyDescent="0.25">
      <c r="O7979" s="193">
        <v>11476</v>
      </c>
      <c r="P7979" s="229">
        <v>8</v>
      </c>
    </row>
    <row r="7980" spans="15:16" x14ac:dyDescent="0.25">
      <c r="O7980" s="193">
        <v>11477</v>
      </c>
      <c r="P7980" s="229">
        <v>5</v>
      </c>
    </row>
    <row r="7981" spans="15:16" x14ac:dyDescent="0.25">
      <c r="O7981" s="193">
        <v>11478</v>
      </c>
      <c r="P7981" s="229">
        <v>2</v>
      </c>
    </row>
    <row r="7982" spans="15:16" x14ac:dyDescent="0.25">
      <c r="O7982" s="193">
        <v>11479</v>
      </c>
      <c r="P7982" s="229">
        <v>8</v>
      </c>
    </row>
    <row r="7983" spans="15:16" x14ac:dyDescent="0.25">
      <c r="O7983" s="193">
        <v>11480</v>
      </c>
      <c r="P7983" s="229">
        <v>6</v>
      </c>
    </row>
    <row r="7984" spans="15:16" x14ac:dyDescent="0.25">
      <c r="O7984" s="193">
        <v>11481</v>
      </c>
      <c r="P7984" s="229">
        <v>3</v>
      </c>
    </row>
    <row r="7985" spans="15:16" x14ac:dyDescent="0.25">
      <c r="O7985" s="193">
        <v>11482</v>
      </c>
      <c r="P7985" s="229">
        <v>5</v>
      </c>
    </row>
    <row r="7986" spans="15:16" x14ac:dyDescent="0.25">
      <c r="O7986" s="193">
        <v>11483</v>
      </c>
      <c r="P7986" s="229">
        <v>5</v>
      </c>
    </row>
    <row r="7987" spans="15:16" x14ac:dyDescent="0.25">
      <c r="O7987" s="193">
        <v>11484</v>
      </c>
      <c r="P7987" s="229">
        <v>4</v>
      </c>
    </row>
    <row r="7988" spans="15:16" x14ac:dyDescent="0.25">
      <c r="O7988" s="193">
        <v>11485</v>
      </c>
      <c r="P7988" s="229">
        <v>4</v>
      </c>
    </row>
    <row r="7989" spans="15:16" x14ac:dyDescent="0.25">
      <c r="O7989" s="193">
        <v>11486</v>
      </c>
      <c r="P7989" s="229">
        <v>5</v>
      </c>
    </row>
    <row r="7990" spans="15:16" x14ac:dyDescent="0.25">
      <c r="O7990" s="193">
        <v>11487</v>
      </c>
      <c r="P7990" s="229">
        <v>5</v>
      </c>
    </row>
    <row r="7991" spans="15:16" x14ac:dyDescent="0.25">
      <c r="O7991" s="193">
        <v>11488</v>
      </c>
      <c r="P7991" s="229">
        <v>5</v>
      </c>
    </row>
    <row r="7992" spans="15:16" x14ac:dyDescent="0.25">
      <c r="O7992" s="193">
        <v>11489</v>
      </c>
      <c r="P7992" s="229">
        <v>7</v>
      </c>
    </row>
    <row r="7993" spans="15:16" x14ac:dyDescent="0.25">
      <c r="O7993" s="193">
        <v>11490</v>
      </c>
      <c r="P7993" s="229">
        <v>8</v>
      </c>
    </row>
    <row r="7994" spans="15:16" x14ac:dyDescent="0.25">
      <c r="O7994" s="193">
        <v>11491</v>
      </c>
      <c r="P7994" s="229">
        <v>9</v>
      </c>
    </row>
    <row r="7995" spans="15:16" x14ac:dyDescent="0.25">
      <c r="O7995" s="193">
        <v>11492</v>
      </c>
      <c r="P7995" s="229">
        <v>4</v>
      </c>
    </row>
    <row r="7996" spans="15:16" x14ac:dyDescent="0.25">
      <c r="O7996" s="193">
        <v>11493</v>
      </c>
      <c r="P7996" s="229">
        <v>5</v>
      </c>
    </row>
    <row r="7997" spans="15:16" x14ac:dyDescent="0.25">
      <c r="O7997" s="193">
        <v>11494</v>
      </c>
      <c r="P7997" s="229">
        <v>5</v>
      </c>
    </row>
    <row r="7998" spans="15:16" x14ac:dyDescent="0.25">
      <c r="O7998" s="193">
        <v>11495</v>
      </c>
      <c r="P7998" s="229">
        <v>4</v>
      </c>
    </row>
    <row r="7999" spans="15:16" x14ac:dyDescent="0.25">
      <c r="O7999" s="193">
        <v>11496</v>
      </c>
      <c r="P7999" s="229">
        <v>5</v>
      </c>
    </row>
    <row r="8000" spans="15:16" x14ac:dyDescent="0.25">
      <c r="O8000" s="193">
        <v>11497</v>
      </c>
      <c r="P8000" s="229">
        <v>12</v>
      </c>
    </row>
    <row r="8001" spans="15:16" x14ac:dyDescent="0.25">
      <c r="O8001" s="193">
        <v>11498</v>
      </c>
      <c r="P8001" s="229">
        <v>4</v>
      </c>
    </row>
    <row r="8002" spans="15:16" x14ac:dyDescent="0.25">
      <c r="O8002" s="193">
        <v>11499</v>
      </c>
      <c r="P8002" s="229">
        <v>6</v>
      </c>
    </row>
    <row r="8003" spans="15:16" x14ac:dyDescent="0.25">
      <c r="O8003" s="193">
        <v>11500</v>
      </c>
      <c r="P8003" s="229">
        <v>4</v>
      </c>
    </row>
    <row r="8004" spans="15:16" x14ac:dyDescent="0.25">
      <c r="O8004" s="193">
        <v>11501</v>
      </c>
      <c r="P8004" s="229">
        <v>9</v>
      </c>
    </row>
    <row r="8005" spans="15:16" x14ac:dyDescent="0.25">
      <c r="O8005" s="193">
        <v>11502</v>
      </c>
      <c r="P8005" s="229">
        <v>4</v>
      </c>
    </row>
    <row r="8006" spans="15:16" x14ac:dyDescent="0.25">
      <c r="O8006" s="193">
        <v>11503</v>
      </c>
      <c r="P8006" s="229">
        <v>5</v>
      </c>
    </row>
    <row r="8007" spans="15:16" x14ac:dyDescent="0.25">
      <c r="O8007" s="193">
        <v>11504</v>
      </c>
      <c r="P8007" s="229">
        <v>4</v>
      </c>
    </row>
    <row r="8008" spans="15:16" x14ac:dyDescent="0.25">
      <c r="O8008" s="193">
        <v>11505</v>
      </c>
      <c r="P8008" s="229">
        <v>8</v>
      </c>
    </row>
    <row r="8009" spans="15:16" x14ac:dyDescent="0.25">
      <c r="O8009" s="193">
        <v>11506</v>
      </c>
      <c r="P8009" s="229">
        <v>2</v>
      </c>
    </row>
    <row r="8010" spans="15:16" x14ac:dyDescent="0.25">
      <c r="O8010" s="193">
        <v>11507</v>
      </c>
      <c r="P8010" s="229">
        <v>3</v>
      </c>
    </row>
    <row r="8011" spans="15:16" x14ac:dyDescent="0.25">
      <c r="O8011" s="193">
        <v>11508</v>
      </c>
      <c r="P8011" s="229">
        <v>2</v>
      </c>
    </row>
    <row r="8012" spans="15:16" x14ac:dyDescent="0.25">
      <c r="O8012" s="193">
        <v>11509</v>
      </c>
      <c r="P8012" s="229">
        <v>7</v>
      </c>
    </row>
    <row r="8013" spans="15:16" x14ac:dyDescent="0.25">
      <c r="O8013" s="193">
        <v>11511</v>
      </c>
      <c r="P8013" s="229">
        <v>3</v>
      </c>
    </row>
    <row r="8014" spans="15:16" x14ac:dyDescent="0.25">
      <c r="O8014" s="193">
        <v>11512</v>
      </c>
      <c r="P8014" s="229">
        <v>4</v>
      </c>
    </row>
    <row r="8015" spans="15:16" x14ac:dyDescent="0.25">
      <c r="O8015" s="193">
        <v>11513</v>
      </c>
      <c r="P8015" s="229">
        <v>3</v>
      </c>
    </row>
    <row r="8016" spans="15:16" x14ac:dyDescent="0.25">
      <c r="O8016" s="193">
        <v>11514</v>
      </c>
      <c r="P8016" s="229">
        <v>2</v>
      </c>
    </row>
    <row r="8017" spans="15:16" x14ac:dyDescent="0.25">
      <c r="O8017" s="193">
        <v>11515</v>
      </c>
      <c r="P8017" s="229">
        <v>1</v>
      </c>
    </row>
    <row r="8018" spans="15:16" x14ac:dyDescent="0.25">
      <c r="O8018" s="193">
        <v>11516</v>
      </c>
      <c r="P8018" s="229">
        <v>4</v>
      </c>
    </row>
    <row r="8019" spans="15:16" x14ac:dyDescent="0.25">
      <c r="O8019" s="193">
        <v>11517</v>
      </c>
      <c r="P8019" s="229">
        <v>6</v>
      </c>
    </row>
    <row r="8020" spans="15:16" x14ac:dyDescent="0.25">
      <c r="O8020" s="193">
        <v>11518</v>
      </c>
      <c r="P8020" s="229">
        <v>2</v>
      </c>
    </row>
    <row r="8021" spans="15:16" x14ac:dyDescent="0.25">
      <c r="O8021" s="193">
        <v>11519</v>
      </c>
      <c r="P8021" s="229">
        <v>5</v>
      </c>
    </row>
    <row r="8022" spans="15:16" x14ac:dyDescent="0.25">
      <c r="O8022" s="193">
        <v>11520</v>
      </c>
      <c r="P8022" s="229">
        <v>3</v>
      </c>
    </row>
    <row r="8023" spans="15:16" x14ac:dyDescent="0.25">
      <c r="O8023" s="193">
        <v>11521</v>
      </c>
      <c r="P8023" s="229">
        <v>8</v>
      </c>
    </row>
    <row r="8024" spans="15:16" x14ac:dyDescent="0.25">
      <c r="O8024" s="193">
        <v>11522</v>
      </c>
      <c r="P8024" s="229">
        <v>2</v>
      </c>
    </row>
    <row r="8025" spans="15:16" x14ac:dyDescent="0.25">
      <c r="O8025" s="193">
        <v>11523</v>
      </c>
      <c r="P8025" s="229">
        <v>5</v>
      </c>
    </row>
    <row r="8026" spans="15:16" x14ac:dyDescent="0.25">
      <c r="O8026" s="193">
        <v>11524</v>
      </c>
      <c r="P8026" s="229">
        <v>5</v>
      </c>
    </row>
    <row r="8027" spans="15:16" x14ac:dyDescent="0.25">
      <c r="O8027" s="193">
        <v>11525</v>
      </c>
      <c r="P8027" s="229">
        <v>4</v>
      </c>
    </row>
    <row r="8028" spans="15:16" x14ac:dyDescent="0.25">
      <c r="O8028" s="193">
        <v>11526</v>
      </c>
      <c r="P8028" s="229">
        <v>3</v>
      </c>
    </row>
    <row r="8029" spans="15:16" x14ac:dyDescent="0.25">
      <c r="O8029" s="193">
        <v>11527</v>
      </c>
      <c r="P8029" s="229">
        <v>3</v>
      </c>
    </row>
    <row r="8030" spans="15:16" x14ac:dyDescent="0.25">
      <c r="O8030" s="193">
        <v>11528</v>
      </c>
      <c r="P8030" s="229">
        <v>3</v>
      </c>
    </row>
    <row r="8031" spans="15:16" x14ac:dyDescent="0.25">
      <c r="O8031" s="193">
        <v>11529</v>
      </c>
      <c r="P8031" s="229">
        <v>2</v>
      </c>
    </row>
    <row r="8032" spans="15:16" x14ac:dyDescent="0.25">
      <c r="O8032" s="193">
        <v>11530</v>
      </c>
      <c r="P8032" s="229">
        <v>5</v>
      </c>
    </row>
    <row r="8033" spans="15:16" x14ac:dyDescent="0.25">
      <c r="O8033" s="193">
        <v>11531</v>
      </c>
      <c r="P8033" s="229">
        <v>1</v>
      </c>
    </row>
    <row r="8034" spans="15:16" x14ac:dyDescent="0.25">
      <c r="O8034" s="193">
        <v>11532</v>
      </c>
      <c r="P8034" s="229">
        <v>2</v>
      </c>
    </row>
    <row r="8035" spans="15:16" x14ac:dyDescent="0.25">
      <c r="O8035" s="193">
        <v>11533</v>
      </c>
      <c r="P8035" s="229">
        <v>6</v>
      </c>
    </row>
    <row r="8036" spans="15:16" x14ac:dyDescent="0.25">
      <c r="O8036" s="193">
        <v>11534</v>
      </c>
      <c r="P8036" s="229">
        <v>4</v>
      </c>
    </row>
    <row r="8037" spans="15:16" x14ac:dyDescent="0.25">
      <c r="O8037" s="193">
        <v>11536</v>
      </c>
      <c r="P8037" s="229">
        <v>4</v>
      </c>
    </row>
    <row r="8038" spans="15:16" x14ac:dyDescent="0.25">
      <c r="O8038" s="193">
        <v>11537</v>
      </c>
      <c r="P8038" s="229">
        <v>4</v>
      </c>
    </row>
    <row r="8039" spans="15:16" x14ac:dyDescent="0.25">
      <c r="O8039" s="193">
        <v>11538</v>
      </c>
      <c r="P8039" s="229">
        <v>3</v>
      </c>
    </row>
    <row r="8040" spans="15:16" x14ac:dyDescent="0.25">
      <c r="O8040" s="193">
        <v>11539</v>
      </c>
      <c r="P8040" s="229">
        <v>2</v>
      </c>
    </row>
    <row r="8041" spans="15:16" x14ac:dyDescent="0.25">
      <c r="O8041" s="193">
        <v>11540</v>
      </c>
      <c r="P8041" s="229">
        <v>1</v>
      </c>
    </row>
    <row r="8042" spans="15:16" x14ac:dyDescent="0.25">
      <c r="O8042" s="193">
        <v>11541</v>
      </c>
      <c r="P8042" s="229">
        <v>8</v>
      </c>
    </row>
    <row r="8043" spans="15:16" x14ac:dyDescent="0.25">
      <c r="O8043" s="193">
        <v>11542</v>
      </c>
      <c r="P8043" s="229">
        <v>1</v>
      </c>
    </row>
    <row r="8044" spans="15:16" x14ac:dyDescent="0.25">
      <c r="O8044" s="193">
        <v>11543</v>
      </c>
      <c r="P8044" s="229">
        <v>3</v>
      </c>
    </row>
    <row r="8045" spans="15:16" x14ac:dyDescent="0.25">
      <c r="O8045" s="193">
        <v>11544</v>
      </c>
      <c r="P8045" s="229">
        <v>6</v>
      </c>
    </row>
    <row r="8046" spans="15:16" x14ac:dyDescent="0.25">
      <c r="O8046" s="193">
        <v>11545</v>
      </c>
      <c r="P8046" s="229">
        <v>7</v>
      </c>
    </row>
    <row r="8047" spans="15:16" x14ac:dyDescent="0.25">
      <c r="O8047" s="193">
        <v>11546</v>
      </c>
      <c r="P8047" s="229">
        <v>3</v>
      </c>
    </row>
    <row r="8048" spans="15:16" x14ac:dyDescent="0.25">
      <c r="O8048" s="193">
        <v>11547</v>
      </c>
      <c r="P8048" s="229">
        <v>2</v>
      </c>
    </row>
    <row r="8049" spans="15:16" x14ac:dyDescent="0.25">
      <c r="O8049" s="193">
        <v>11548</v>
      </c>
      <c r="P8049" s="229">
        <v>3</v>
      </c>
    </row>
    <row r="8050" spans="15:16" x14ac:dyDescent="0.25">
      <c r="O8050" s="193">
        <v>11549</v>
      </c>
      <c r="P8050" s="229">
        <v>7</v>
      </c>
    </row>
    <row r="8051" spans="15:16" x14ac:dyDescent="0.25">
      <c r="O8051" s="193">
        <v>11550</v>
      </c>
      <c r="P8051" s="229">
        <v>3</v>
      </c>
    </row>
    <row r="8052" spans="15:16" x14ac:dyDescent="0.25">
      <c r="O8052" s="193">
        <v>11551</v>
      </c>
      <c r="P8052" s="229">
        <v>3</v>
      </c>
    </row>
    <row r="8053" spans="15:16" x14ac:dyDescent="0.25">
      <c r="O8053" s="193">
        <v>11552</v>
      </c>
      <c r="P8053" s="229">
        <v>7</v>
      </c>
    </row>
    <row r="8054" spans="15:16" x14ac:dyDescent="0.25">
      <c r="O8054" s="193">
        <v>11553</v>
      </c>
      <c r="P8054" s="229">
        <v>7</v>
      </c>
    </row>
    <row r="8055" spans="15:16" x14ac:dyDescent="0.25">
      <c r="O8055" s="193">
        <v>11554</v>
      </c>
      <c r="P8055" s="229">
        <v>4</v>
      </c>
    </row>
    <row r="8056" spans="15:16" x14ac:dyDescent="0.25">
      <c r="O8056" s="193">
        <v>11555</v>
      </c>
      <c r="P8056" s="229">
        <v>3</v>
      </c>
    </row>
    <row r="8057" spans="15:16" x14ac:dyDescent="0.25">
      <c r="O8057" s="193">
        <v>11556</v>
      </c>
      <c r="P8057" s="229">
        <v>6</v>
      </c>
    </row>
    <row r="8058" spans="15:16" x14ac:dyDescent="0.25">
      <c r="O8058" s="193">
        <v>11557</v>
      </c>
      <c r="P8058" s="229">
        <v>2</v>
      </c>
    </row>
    <row r="8059" spans="15:16" x14ac:dyDescent="0.25">
      <c r="O8059" s="193">
        <v>11558</v>
      </c>
      <c r="P8059" s="229">
        <v>1</v>
      </c>
    </row>
    <row r="8060" spans="15:16" x14ac:dyDescent="0.25">
      <c r="O8060" s="193">
        <v>11559</v>
      </c>
      <c r="P8060" s="229">
        <v>5</v>
      </c>
    </row>
    <row r="8061" spans="15:16" x14ac:dyDescent="0.25">
      <c r="O8061" s="193">
        <v>11560</v>
      </c>
      <c r="P8061" s="229">
        <v>5</v>
      </c>
    </row>
    <row r="8062" spans="15:16" x14ac:dyDescent="0.25">
      <c r="O8062" s="193">
        <v>11561</v>
      </c>
      <c r="P8062" s="229">
        <v>4</v>
      </c>
    </row>
    <row r="8063" spans="15:16" x14ac:dyDescent="0.25">
      <c r="O8063" s="193">
        <v>11562</v>
      </c>
      <c r="P8063" s="229">
        <v>5</v>
      </c>
    </row>
    <row r="8064" spans="15:16" x14ac:dyDescent="0.25">
      <c r="O8064" s="193">
        <v>11563</v>
      </c>
      <c r="P8064" s="229">
        <v>3</v>
      </c>
    </row>
    <row r="8065" spans="15:16" x14ac:dyDescent="0.25">
      <c r="O8065" s="193">
        <v>11564</v>
      </c>
      <c r="P8065" s="229">
        <v>3</v>
      </c>
    </row>
    <row r="8066" spans="15:16" x14ac:dyDescent="0.25">
      <c r="O8066" s="193">
        <v>11565</v>
      </c>
      <c r="P8066" s="229">
        <v>3</v>
      </c>
    </row>
    <row r="8067" spans="15:16" x14ac:dyDescent="0.25">
      <c r="O8067" s="193">
        <v>11566</v>
      </c>
      <c r="P8067" s="229">
        <v>1</v>
      </c>
    </row>
    <row r="8068" spans="15:16" x14ac:dyDescent="0.25">
      <c r="O8068" s="193">
        <v>11567</v>
      </c>
      <c r="P8068" s="229">
        <v>8</v>
      </c>
    </row>
    <row r="8069" spans="15:16" x14ac:dyDescent="0.25">
      <c r="O8069" s="193">
        <v>11568</v>
      </c>
      <c r="P8069" s="229">
        <v>1</v>
      </c>
    </row>
    <row r="8070" spans="15:16" x14ac:dyDescent="0.25">
      <c r="O8070" s="193">
        <v>11569</v>
      </c>
      <c r="P8070" s="229">
        <v>6</v>
      </c>
    </row>
    <row r="8071" spans="15:16" x14ac:dyDescent="0.25">
      <c r="O8071" s="193">
        <v>11570</v>
      </c>
      <c r="P8071" s="229">
        <v>9</v>
      </c>
    </row>
    <row r="8072" spans="15:16" x14ac:dyDescent="0.25">
      <c r="O8072" s="193">
        <v>11571</v>
      </c>
      <c r="P8072" s="229">
        <v>3</v>
      </c>
    </row>
    <row r="8073" spans="15:16" x14ac:dyDescent="0.25">
      <c r="O8073" s="193">
        <v>11572</v>
      </c>
      <c r="P8073" s="229">
        <v>1</v>
      </c>
    </row>
    <row r="8074" spans="15:16" x14ac:dyDescent="0.25">
      <c r="O8074" s="193">
        <v>11573</v>
      </c>
      <c r="P8074" s="229">
        <v>1</v>
      </c>
    </row>
    <row r="8075" spans="15:16" x14ac:dyDescent="0.25">
      <c r="O8075" s="193">
        <v>11574</v>
      </c>
      <c r="P8075" s="229">
        <v>4</v>
      </c>
    </row>
    <row r="8076" spans="15:16" x14ac:dyDescent="0.25">
      <c r="O8076" s="193">
        <v>11576</v>
      </c>
      <c r="P8076" s="229">
        <v>4</v>
      </c>
    </row>
    <row r="8077" spans="15:16" x14ac:dyDescent="0.25">
      <c r="O8077" s="193">
        <v>11577</v>
      </c>
      <c r="P8077" s="229">
        <v>6</v>
      </c>
    </row>
    <row r="8078" spans="15:16" x14ac:dyDescent="0.25">
      <c r="O8078" s="193">
        <v>11578</v>
      </c>
      <c r="P8078" s="229">
        <v>1</v>
      </c>
    </row>
    <row r="8079" spans="15:16" x14ac:dyDescent="0.25">
      <c r="O8079" s="193">
        <v>11579</v>
      </c>
      <c r="P8079" s="229">
        <v>7</v>
      </c>
    </row>
    <row r="8080" spans="15:16" x14ac:dyDescent="0.25">
      <c r="O8080" s="193">
        <v>11580</v>
      </c>
      <c r="P8080" s="229">
        <v>4</v>
      </c>
    </row>
    <row r="8081" spans="15:16" x14ac:dyDescent="0.25">
      <c r="O8081" s="193">
        <v>11581</v>
      </c>
      <c r="P8081" s="229">
        <v>3</v>
      </c>
    </row>
    <row r="8082" spans="15:16" x14ac:dyDescent="0.25">
      <c r="O8082" s="193">
        <v>11582</v>
      </c>
      <c r="P8082" s="229">
        <v>3</v>
      </c>
    </row>
    <row r="8083" spans="15:16" x14ac:dyDescent="0.25">
      <c r="O8083" s="193">
        <v>11583</v>
      </c>
      <c r="P8083" s="229">
        <v>5</v>
      </c>
    </row>
    <row r="8084" spans="15:16" x14ac:dyDescent="0.25">
      <c r="O8084" s="193">
        <v>11584</v>
      </c>
      <c r="P8084" s="229">
        <v>1</v>
      </c>
    </row>
    <row r="8085" spans="15:16" x14ac:dyDescent="0.25">
      <c r="O8085" s="193">
        <v>11585</v>
      </c>
      <c r="P8085" s="229">
        <v>2</v>
      </c>
    </row>
    <row r="8086" spans="15:16" x14ac:dyDescent="0.25">
      <c r="O8086" s="193">
        <v>11586</v>
      </c>
      <c r="P8086" s="229">
        <v>3</v>
      </c>
    </row>
    <row r="8087" spans="15:16" x14ac:dyDescent="0.25">
      <c r="O8087" s="193">
        <v>11587</v>
      </c>
      <c r="P8087" s="229">
        <v>1</v>
      </c>
    </row>
    <row r="8088" spans="15:16" x14ac:dyDescent="0.25">
      <c r="O8088" s="193">
        <v>11588</v>
      </c>
      <c r="P8088" s="229">
        <v>5</v>
      </c>
    </row>
    <row r="8089" spans="15:16" x14ac:dyDescent="0.25">
      <c r="O8089" s="193">
        <v>11589</v>
      </c>
      <c r="P8089" s="229">
        <v>5</v>
      </c>
    </row>
    <row r="8090" spans="15:16" x14ac:dyDescent="0.25">
      <c r="O8090" s="193">
        <v>11590</v>
      </c>
      <c r="P8090" s="229">
        <v>2</v>
      </c>
    </row>
    <row r="8091" spans="15:16" x14ac:dyDescent="0.25">
      <c r="O8091" s="193">
        <v>11591</v>
      </c>
      <c r="P8091" s="229">
        <v>1</v>
      </c>
    </row>
    <row r="8092" spans="15:16" x14ac:dyDescent="0.25">
      <c r="O8092" s="193">
        <v>11592</v>
      </c>
      <c r="P8092" s="229">
        <v>3</v>
      </c>
    </row>
    <row r="8093" spans="15:16" x14ac:dyDescent="0.25">
      <c r="O8093" s="193">
        <v>11593</v>
      </c>
      <c r="P8093" s="229">
        <v>1</v>
      </c>
    </row>
    <row r="8094" spans="15:16" x14ac:dyDescent="0.25">
      <c r="O8094" s="193">
        <v>11594</v>
      </c>
      <c r="P8094" s="229">
        <v>2</v>
      </c>
    </row>
    <row r="8095" spans="15:16" x14ac:dyDescent="0.25">
      <c r="O8095" s="193">
        <v>11595</v>
      </c>
      <c r="P8095" s="229">
        <v>2</v>
      </c>
    </row>
    <row r="8096" spans="15:16" x14ac:dyDescent="0.25">
      <c r="O8096" s="193">
        <v>11597</v>
      </c>
      <c r="P8096" s="229">
        <v>2</v>
      </c>
    </row>
    <row r="8097" spans="15:16" x14ac:dyDescent="0.25">
      <c r="O8097" s="193">
        <v>11598</v>
      </c>
      <c r="P8097" s="229">
        <v>1</v>
      </c>
    </row>
    <row r="8098" spans="15:16" x14ac:dyDescent="0.25">
      <c r="O8098" s="193">
        <v>11599</v>
      </c>
      <c r="P8098" s="229">
        <v>1</v>
      </c>
    </row>
    <row r="8099" spans="15:16" x14ac:dyDescent="0.25">
      <c r="O8099" s="193">
        <v>11600</v>
      </c>
      <c r="P8099" s="229">
        <v>2</v>
      </c>
    </row>
    <row r="8100" spans="15:16" x14ac:dyDescent="0.25">
      <c r="O8100" s="193">
        <v>11601</v>
      </c>
      <c r="P8100" s="229">
        <v>7</v>
      </c>
    </row>
    <row r="8101" spans="15:16" x14ac:dyDescent="0.25">
      <c r="O8101" s="193">
        <v>11602</v>
      </c>
      <c r="P8101" s="229">
        <v>4</v>
      </c>
    </row>
    <row r="8102" spans="15:16" x14ac:dyDescent="0.25">
      <c r="O8102" s="193">
        <v>11603</v>
      </c>
      <c r="P8102" s="229">
        <v>4</v>
      </c>
    </row>
    <row r="8103" spans="15:16" x14ac:dyDescent="0.25">
      <c r="O8103" s="193">
        <v>11604</v>
      </c>
      <c r="P8103" s="229">
        <v>4</v>
      </c>
    </row>
    <row r="8104" spans="15:16" x14ac:dyDescent="0.25">
      <c r="O8104" s="193">
        <v>11605</v>
      </c>
      <c r="P8104" s="229">
        <v>7</v>
      </c>
    </row>
    <row r="8105" spans="15:16" x14ac:dyDescent="0.25">
      <c r="O8105" s="193">
        <v>11606</v>
      </c>
      <c r="P8105" s="229">
        <v>1</v>
      </c>
    </row>
    <row r="8106" spans="15:16" x14ac:dyDescent="0.25">
      <c r="O8106" s="193">
        <v>11607</v>
      </c>
      <c r="P8106" s="229">
        <v>4</v>
      </c>
    </row>
    <row r="8107" spans="15:16" x14ac:dyDescent="0.25">
      <c r="O8107" s="193">
        <v>11608</v>
      </c>
      <c r="P8107" s="229">
        <v>1</v>
      </c>
    </row>
    <row r="8108" spans="15:16" x14ac:dyDescent="0.25">
      <c r="O8108" s="193">
        <v>11609</v>
      </c>
      <c r="P8108" s="229">
        <v>3</v>
      </c>
    </row>
    <row r="8109" spans="15:16" x14ac:dyDescent="0.25">
      <c r="O8109" s="193">
        <v>11610</v>
      </c>
      <c r="P8109" s="229">
        <v>3</v>
      </c>
    </row>
    <row r="8110" spans="15:16" x14ac:dyDescent="0.25">
      <c r="O8110" s="193">
        <v>11611</v>
      </c>
      <c r="P8110" s="229">
        <v>5</v>
      </c>
    </row>
    <row r="8111" spans="15:16" x14ac:dyDescent="0.25">
      <c r="O8111" s="193">
        <v>11612</v>
      </c>
      <c r="P8111" s="229">
        <v>1</v>
      </c>
    </row>
    <row r="8112" spans="15:16" x14ac:dyDescent="0.25">
      <c r="O8112" s="193">
        <v>11613</v>
      </c>
      <c r="P8112" s="229">
        <v>5</v>
      </c>
    </row>
    <row r="8113" spans="15:16" x14ac:dyDescent="0.25">
      <c r="O8113" s="193">
        <v>11614</v>
      </c>
      <c r="P8113" s="229">
        <v>2</v>
      </c>
    </row>
    <row r="8114" spans="15:16" x14ac:dyDescent="0.25">
      <c r="O8114" s="193">
        <v>11615</v>
      </c>
      <c r="P8114" s="229">
        <v>3</v>
      </c>
    </row>
    <row r="8115" spans="15:16" x14ac:dyDescent="0.25">
      <c r="O8115" s="193">
        <v>11616</v>
      </c>
      <c r="P8115" s="229">
        <v>2</v>
      </c>
    </row>
    <row r="8116" spans="15:16" x14ac:dyDescent="0.25">
      <c r="O8116" s="193">
        <v>11617</v>
      </c>
      <c r="P8116" s="229">
        <v>4</v>
      </c>
    </row>
    <row r="8117" spans="15:16" x14ac:dyDescent="0.25">
      <c r="O8117" s="193">
        <v>11618</v>
      </c>
      <c r="P8117" s="229">
        <v>3</v>
      </c>
    </row>
    <row r="8118" spans="15:16" x14ac:dyDescent="0.25">
      <c r="O8118" s="193">
        <v>11619</v>
      </c>
      <c r="P8118" s="229">
        <v>4</v>
      </c>
    </row>
    <row r="8119" spans="15:16" x14ac:dyDescent="0.25">
      <c r="O8119" s="193">
        <v>11620</v>
      </c>
      <c r="P8119" s="229">
        <v>1</v>
      </c>
    </row>
    <row r="8120" spans="15:16" x14ac:dyDescent="0.25">
      <c r="O8120" s="193">
        <v>11621</v>
      </c>
      <c r="P8120" s="229">
        <v>5</v>
      </c>
    </row>
    <row r="8121" spans="15:16" x14ac:dyDescent="0.25">
      <c r="O8121" s="193">
        <v>11622</v>
      </c>
      <c r="P8121" s="229">
        <v>2</v>
      </c>
    </row>
    <row r="8122" spans="15:16" x14ac:dyDescent="0.25">
      <c r="O8122" s="193">
        <v>11623</v>
      </c>
      <c r="P8122" s="229">
        <v>3</v>
      </c>
    </row>
    <row r="8123" spans="15:16" x14ac:dyDescent="0.25">
      <c r="O8123" s="193">
        <v>11624</v>
      </c>
      <c r="P8123" s="229">
        <v>5</v>
      </c>
    </row>
    <row r="8124" spans="15:16" x14ac:dyDescent="0.25">
      <c r="O8124" s="193">
        <v>11625</v>
      </c>
      <c r="P8124" s="229">
        <v>3</v>
      </c>
    </row>
    <row r="8125" spans="15:16" x14ac:dyDescent="0.25">
      <c r="O8125" s="193">
        <v>11627</v>
      </c>
      <c r="P8125" s="229">
        <v>4</v>
      </c>
    </row>
    <row r="8126" spans="15:16" x14ac:dyDescent="0.25">
      <c r="O8126" s="193">
        <v>11628</v>
      </c>
      <c r="P8126" s="229">
        <v>3</v>
      </c>
    </row>
    <row r="8127" spans="15:16" x14ac:dyDescent="0.25">
      <c r="O8127" s="193">
        <v>11629</v>
      </c>
      <c r="P8127" s="229">
        <v>3</v>
      </c>
    </row>
    <row r="8128" spans="15:16" x14ac:dyDescent="0.25">
      <c r="O8128" s="193">
        <v>11631</v>
      </c>
      <c r="P8128" s="229">
        <v>5</v>
      </c>
    </row>
    <row r="8129" spans="15:16" x14ac:dyDescent="0.25">
      <c r="O8129" s="193">
        <v>11632</v>
      </c>
      <c r="P8129" s="229">
        <v>3</v>
      </c>
    </row>
    <row r="8130" spans="15:16" x14ac:dyDescent="0.25">
      <c r="O8130" s="193">
        <v>11633</v>
      </c>
      <c r="P8130" s="229">
        <v>3</v>
      </c>
    </row>
    <row r="8131" spans="15:16" x14ac:dyDescent="0.25">
      <c r="O8131" s="193">
        <v>11634</v>
      </c>
      <c r="P8131" s="229">
        <v>1</v>
      </c>
    </row>
    <row r="8132" spans="15:16" x14ac:dyDescent="0.25">
      <c r="O8132" s="193">
        <v>11635</v>
      </c>
      <c r="P8132" s="229">
        <v>3</v>
      </c>
    </row>
    <row r="8133" spans="15:16" x14ac:dyDescent="0.25">
      <c r="O8133" s="193">
        <v>11636</v>
      </c>
      <c r="P8133" s="229">
        <v>4</v>
      </c>
    </row>
    <row r="8134" spans="15:16" x14ac:dyDescent="0.25">
      <c r="O8134" s="193">
        <v>11637</v>
      </c>
      <c r="P8134" s="229">
        <v>7</v>
      </c>
    </row>
    <row r="8135" spans="15:16" x14ac:dyDescent="0.25">
      <c r="O8135" s="193">
        <v>11638</v>
      </c>
      <c r="P8135" s="229">
        <v>3</v>
      </c>
    </row>
    <row r="8136" spans="15:16" x14ac:dyDescent="0.25">
      <c r="O8136" s="193">
        <v>11639</v>
      </c>
      <c r="P8136" s="229">
        <v>2</v>
      </c>
    </row>
    <row r="8137" spans="15:16" x14ac:dyDescent="0.25">
      <c r="O8137" s="193">
        <v>11641</v>
      </c>
      <c r="P8137" s="229">
        <v>6</v>
      </c>
    </row>
    <row r="8138" spans="15:16" x14ac:dyDescent="0.25">
      <c r="O8138" s="193">
        <v>11642</v>
      </c>
      <c r="P8138" s="229">
        <v>1</v>
      </c>
    </row>
    <row r="8139" spans="15:16" x14ac:dyDescent="0.25">
      <c r="O8139" s="193">
        <v>11643</v>
      </c>
      <c r="P8139" s="229">
        <v>1</v>
      </c>
    </row>
    <row r="8140" spans="15:16" x14ac:dyDescent="0.25">
      <c r="O8140" s="193">
        <v>11644</v>
      </c>
      <c r="P8140" s="229">
        <v>1</v>
      </c>
    </row>
    <row r="8141" spans="15:16" x14ac:dyDescent="0.25">
      <c r="O8141" s="193">
        <v>11645</v>
      </c>
      <c r="P8141" s="229">
        <v>5</v>
      </c>
    </row>
    <row r="8142" spans="15:16" x14ac:dyDescent="0.25">
      <c r="O8142" s="193">
        <v>11646</v>
      </c>
      <c r="P8142" s="229">
        <v>2</v>
      </c>
    </row>
    <row r="8143" spans="15:16" x14ac:dyDescent="0.25">
      <c r="O8143" s="193">
        <v>11647</v>
      </c>
      <c r="P8143" s="229">
        <v>9</v>
      </c>
    </row>
    <row r="8144" spans="15:16" x14ac:dyDescent="0.25">
      <c r="O8144" s="193">
        <v>11648</v>
      </c>
      <c r="P8144" s="229">
        <v>2</v>
      </c>
    </row>
    <row r="8145" spans="15:16" x14ac:dyDescent="0.25">
      <c r="O8145" s="193">
        <v>11649</v>
      </c>
      <c r="P8145" s="229">
        <v>3</v>
      </c>
    </row>
    <row r="8146" spans="15:16" x14ac:dyDescent="0.25">
      <c r="O8146" s="193">
        <v>11650</v>
      </c>
      <c r="P8146" s="229">
        <v>1</v>
      </c>
    </row>
    <row r="8147" spans="15:16" x14ac:dyDescent="0.25">
      <c r="O8147" s="193">
        <v>11651</v>
      </c>
      <c r="P8147" s="229">
        <v>4</v>
      </c>
    </row>
    <row r="8148" spans="15:16" x14ac:dyDescent="0.25">
      <c r="O8148" s="193">
        <v>11652</v>
      </c>
      <c r="P8148" s="229">
        <v>4</v>
      </c>
    </row>
    <row r="8149" spans="15:16" x14ac:dyDescent="0.25">
      <c r="O8149" s="193">
        <v>11653</v>
      </c>
      <c r="P8149" s="229">
        <v>4</v>
      </c>
    </row>
    <row r="8150" spans="15:16" x14ac:dyDescent="0.25">
      <c r="O8150" s="193">
        <v>11654</v>
      </c>
      <c r="P8150" s="229">
        <v>3</v>
      </c>
    </row>
    <row r="8151" spans="15:16" x14ac:dyDescent="0.25">
      <c r="O8151" s="193">
        <v>11655</v>
      </c>
      <c r="P8151" s="229">
        <v>2</v>
      </c>
    </row>
    <row r="8152" spans="15:16" x14ac:dyDescent="0.25">
      <c r="O8152" s="193">
        <v>11658</v>
      </c>
      <c r="P8152" s="229">
        <v>3</v>
      </c>
    </row>
    <row r="8153" spans="15:16" x14ac:dyDescent="0.25">
      <c r="O8153" s="193">
        <v>11659</v>
      </c>
      <c r="P8153" s="229">
        <v>1</v>
      </c>
    </row>
    <row r="8154" spans="15:16" x14ac:dyDescent="0.25">
      <c r="O8154" s="193">
        <v>11660</v>
      </c>
      <c r="P8154" s="229">
        <v>1</v>
      </c>
    </row>
    <row r="8155" spans="15:16" x14ac:dyDescent="0.25">
      <c r="O8155" s="193">
        <v>11661</v>
      </c>
      <c r="P8155" s="229">
        <v>2</v>
      </c>
    </row>
    <row r="8156" spans="15:16" x14ac:dyDescent="0.25">
      <c r="O8156" s="193">
        <v>11662</v>
      </c>
      <c r="P8156" s="229">
        <v>4</v>
      </c>
    </row>
    <row r="8157" spans="15:16" x14ac:dyDescent="0.25">
      <c r="O8157" s="193">
        <v>11663</v>
      </c>
      <c r="P8157" s="229">
        <v>5</v>
      </c>
    </row>
    <row r="8158" spans="15:16" x14ac:dyDescent="0.25">
      <c r="O8158" s="193">
        <v>11665</v>
      </c>
      <c r="P8158" s="229">
        <v>1</v>
      </c>
    </row>
    <row r="8159" spans="15:16" x14ac:dyDescent="0.25">
      <c r="O8159" s="193">
        <v>11666</v>
      </c>
      <c r="P8159" s="229">
        <v>2</v>
      </c>
    </row>
    <row r="8160" spans="15:16" x14ac:dyDescent="0.25">
      <c r="O8160" s="193">
        <v>11667</v>
      </c>
      <c r="P8160" s="229">
        <v>8</v>
      </c>
    </row>
    <row r="8161" spans="15:16" x14ac:dyDescent="0.25">
      <c r="O8161" s="193">
        <v>11668</v>
      </c>
      <c r="P8161" s="229">
        <v>3</v>
      </c>
    </row>
    <row r="8162" spans="15:16" x14ac:dyDescent="0.25">
      <c r="O8162" s="193">
        <v>11669</v>
      </c>
      <c r="P8162" s="229">
        <v>3</v>
      </c>
    </row>
    <row r="8163" spans="15:16" x14ac:dyDescent="0.25">
      <c r="O8163" s="193">
        <v>11670</v>
      </c>
      <c r="P8163" s="229">
        <v>2</v>
      </c>
    </row>
    <row r="8164" spans="15:16" x14ac:dyDescent="0.25">
      <c r="O8164" s="193">
        <v>11671</v>
      </c>
      <c r="P8164" s="229">
        <v>4</v>
      </c>
    </row>
    <row r="8165" spans="15:16" x14ac:dyDescent="0.25">
      <c r="O8165" s="193">
        <v>11672</v>
      </c>
      <c r="P8165" s="229">
        <v>1</v>
      </c>
    </row>
    <row r="8166" spans="15:16" x14ac:dyDescent="0.25">
      <c r="O8166" s="193">
        <v>11673</v>
      </c>
      <c r="P8166" s="229">
        <v>6</v>
      </c>
    </row>
    <row r="8167" spans="15:16" x14ac:dyDescent="0.25">
      <c r="O8167" s="193">
        <v>11674</v>
      </c>
      <c r="P8167" s="229">
        <v>3</v>
      </c>
    </row>
    <row r="8168" spans="15:16" x14ac:dyDescent="0.25">
      <c r="O8168" s="193">
        <v>11675</v>
      </c>
      <c r="P8168" s="229">
        <v>7</v>
      </c>
    </row>
    <row r="8169" spans="15:16" x14ac:dyDescent="0.25">
      <c r="O8169" s="193">
        <v>11676</v>
      </c>
      <c r="P8169" s="229">
        <v>1</v>
      </c>
    </row>
    <row r="8170" spans="15:16" x14ac:dyDescent="0.25">
      <c r="O8170" s="193">
        <v>11677</v>
      </c>
      <c r="P8170" s="229">
        <v>2</v>
      </c>
    </row>
    <row r="8171" spans="15:16" x14ac:dyDescent="0.25">
      <c r="O8171" s="193">
        <v>11679</v>
      </c>
      <c r="P8171" s="229">
        <v>5</v>
      </c>
    </row>
    <row r="8172" spans="15:16" x14ac:dyDescent="0.25">
      <c r="O8172" s="193">
        <v>11680</v>
      </c>
      <c r="P8172" s="229">
        <v>1</v>
      </c>
    </row>
    <row r="8173" spans="15:16" x14ac:dyDescent="0.25">
      <c r="O8173" s="193">
        <v>11681</v>
      </c>
      <c r="P8173" s="229">
        <v>6</v>
      </c>
    </row>
    <row r="8174" spans="15:16" x14ac:dyDescent="0.25">
      <c r="O8174" s="193">
        <v>11682</v>
      </c>
      <c r="P8174" s="229">
        <v>3</v>
      </c>
    </row>
    <row r="8175" spans="15:16" x14ac:dyDescent="0.25">
      <c r="O8175" s="193">
        <v>11683</v>
      </c>
      <c r="P8175" s="229">
        <v>2</v>
      </c>
    </row>
    <row r="8176" spans="15:16" x14ac:dyDescent="0.25">
      <c r="O8176" s="193">
        <v>11684</v>
      </c>
      <c r="P8176" s="229">
        <v>2</v>
      </c>
    </row>
    <row r="8177" spans="15:16" x14ac:dyDescent="0.25">
      <c r="O8177" s="193">
        <v>11685</v>
      </c>
      <c r="P8177" s="229">
        <v>3</v>
      </c>
    </row>
    <row r="8178" spans="15:16" x14ac:dyDescent="0.25">
      <c r="O8178" s="193">
        <v>11686</v>
      </c>
      <c r="P8178" s="229">
        <v>1</v>
      </c>
    </row>
    <row r="8179" spans="15:16" x14ac:dyDescent="0.25">
      <c r="O8179" s="193">
        <v>11687</v>
      </c>
      <c r="P8179" s="229">
        <v>3</v>
      </c>
    </row>
    <row r="8180" spans="15:16" x14ac:dyDescent="0.25">
      <c r="O8180" s="193">
        <v>11688</v>
      </c>
      <c r="P8180" s="229">
        <v>4</v>
      </c>
    </row>
    <row r="8181" spans="15:16" x14ac:dyDescent="0.25">
      <c r="O8181" s="193">
        <v>11690</v>
      </c>
      <c r="P8181" s="229">
        <v>2</v>
      </c>
    </row>
    <row r="8182" spans="15:16" x14ac:dyDescent="0.25">
      <c r="O8182" s="193">
        <v>11691</v>
      </c>
      <c r="P8182" s="229">
        <v>1</v>
      </c>
    </row>
    <row r="8183" spans="15:16" x14ac:dyDescent="0.25">
      <c r="O8183" s="193">
        <v>11692</v>
      </c>
      <c r="P8183" s="229">
        <v>1</v>
      </c>
    </row>
    <row r="8184" spans="15:16" x14ac:dyDescent="0.25">
      <c r="O8184" s="193">
        <v>11693</v>
      </c>
      <c r="P8184" s="229">
        <v>3</v>
      </c>
    </row>
    <row r="8185" spans="15:16" x14ac:dyDescent="0.25">
      <c r="O8185" s="193">
        <v>11694</v>
      </c>
      <c r="P8185" s="229">
        <v>1</v>
      </c>
    </row>
    <row r="8186" spans="15:16" x14ac:dyDescent="0.25">
      <c r="O8186" s="193">
        <v>11695</v>
      </c>
      <c r="P8186" s="229">
        <v>2</v>
      </c>
    </row>
    <row r="8187" spans="15:16" x14ac:dyDescent="0.25">
      <c r="O8187" s="193">
        <v>11696</v>
      </c>
      <c r="P8187" s="229">
        <v>3</v>
      </c>
    </row>
    <row r="8188" spans="15:16" x14ac:dyDescent="0.25">
      <c r="O8188" s="193">
        <v>11697</v>
      </c>
      <c r="P8188" s="229">
        <v>5</v>
      </c>
    </row>
    <row r="8189" spans="15:16" x14ac:dyDescent="0.25">
      <c r="O8189" s="193">
        <v>11699</v>
      </c>
      <c r="P8189" s="229">
        <v>3</v>
      </c>
    </row>
    <row r="8190" spans="15:16" x14ac:dyDescent="0.25">
      <c r="O8190" s="193">
        <v>11700</v>
      </c>
      <c r="P8190" s="229">
        <v>1</v>
      </c>
    </row>
    <row r="8191" spans="15:16" x14ac:dyDescent="0.25">
      <c r="O8191" s="193">
        <v>11701</v>
      </c>
      <c r="P8191" s="229">
        <v>5</v>
      </c>
    </row>
    <row r="8192" spans="15:16" x14ac:dyDescent="0.25">
      <c r="O8192" s="193">
        <v>11702</v>
      </c>
      <c r="P8192" s="229">
        <v>5</v>
      </c>
    </row>
    <row r="8193" spans="15:16" x14ac:dyDescent="0.25">
      <c r="O8193" s="193">
        <v>11703</v>
      </c>
      <c r="P8193" s="229">
        <v>3</v>
      </c>
    </row>
    <row r="8194" spans="15:16" x14ac:dyDescent="0.25">
      <c r="O8194" s="193">
        <v>11705</v>
      </c>
      <c r="P8194" s="229">
        <v>3</v>
      </c>
    </row>
    <row r="8195" spans="15:16" x14ac:dyDescent="0.25">
      <c r="O8195" s="193">
        <v>11706</v>
      </c>
      <c r="P8195" s="229">
        <v>1</v>
      </c>
    </row>
    <row r="8196" spans="15:16" x14ac:dyDescent="0.25">
      <c r="O8196" s="193">
        <v>11707</v>
      </c>
      <c r="P8196" s="229">
        <v>1</v>
      </c>
    </row>
    <row r="8197" spans="15:16" x14ac:dyDescent="0.25">
      <c r="O8197" s="193">
        <v>11708</v>
      </c>
      <c r="P8197" s="229">
        <v>4</v>
      </c>
    </row>
    <row r="8198" spans="15:16" x14ac:dyDescent="0.25">
      <c r="O8198" s="193">
        <v>11709</v>
      </c>
      <c r="P8198" s="229">
        <v>1</v>
      </c>
    </row>
    <row r="8199" spans="15:16" x14ac:dyDescent="0.25">
      <c r="O8199" s="193">
        <v>11710</v>
      </c>
      <c r="P8199" s="229">
        <v>1</v>
      </c>
    </row>
    <row r="8200" spans="15:16" x14ac:dyDescent="0.25">
      <c r="O8200" s="193">
        <v>11711</v>
      </c>
      <c r="P8200" s="229">
        <v>4</v>
      </c>
    </row>
    <row r="8201" spans="15:16" x14ac:dyDescent="0.25">
      <c r="O8201" s="193">
        <v>11712</v>
      </c>
      <c r="P8201" s="229">
        <v>3</v>
      </c>
    </row>
    <row r="8202" spans="15:16" x14ac:dyDescent="0.25">
      <c r="O8202" s="193">
        <v>11713</v>
      </c>
      <c r="P8202" s="229">
        <v>5</v>
      </c>
    </row>
    <row r="8203" spans="15:16" x14ac:dyDescent="0.25">
      <c r="O8203" s="193">
        <v>11714</v>
      </c>
      <c r="P8203" s="229">
        <v>1</v>
      </c>
    </row>
    <row r="8204" spans="15:16" x14ac:dyDescent="0.25">
      <c r="O8204" s="193">
        <v>11716</v>
      </c>
      <c r="P8204" s="229">
        <v>4</v>
      </c>
    </row>
    <row r="8205" spans="15:16" x14ac:dyDescent="0.25">
      <c r="O8205" s="193">
        <v>11717</v>
      </c>
      <c r="P8205" s="229">
        <v>4</v>
      </c>
    </row>
    <row r="8206" spans="15:16" x14ac:dyDescent="0.25">
      <c r="O8206" s="193">
        <v>11718</v>
      </c>
      <c r="P8206" s="229">
        <v>3</v>
      </c>
    </row>
    <row r="8207" spans="15:16" x14ac:dyDescent="0.25">
      <c r="O8207" s="193">
        <v>11719</v>
      </c>
      <c r="P8207" s="229">
        <v>2</v>
      </c>
    </row>
    <row r="8208" spans="15:16" x14ac:dyDescent="0.25">
      <c r="O8208" s="193">
        <v>11720</v>
      </c>
      <c r="P8208" s="229">
        <v>3</v>
      </c>
    </row>
    <row r="8209" spans="15:16" x14ac:dyDescent="0.25">
      <c r="O8209" s="193">
        <v>11721</v>
      </c>
      <c r="P8209" s="229">
        <v>1</v>
      </c>
    </row>
    <row r="8210" spans="15:16" x14ac:dyDescent="0.25">
      <c r="O8210" s="193">
        <v>11722</v>
      </c>
      <c r="P8210" s="229">
        <v>4</v>
      </c>
    </row>
    <row r="8211" spans="15:16" x14ac:dyDescent="0.25">
      <c r="O8211" s="193">
        <v>11723</v>
      </c>
      <c r="P8211" s="229">
        <v>3</v>
      </c>
    </row>
    <row r="8212" spans="15:16" x14ac:dyDescent="0.25">
      <c r="O8212" s="193">
        <v>11724</v>
      </c>
      <c r="P8212" s="229">
        <v>3</v>
      </c>
    </row>
    <row r="8213" spans="15:16" x14ac:dyDescent="0.25">
      <c r="O8213" s="193">
        <v>11725</v>
      </c>
      <c r="P8213" s="229">
        <v>4</v>
      </c>
    </row>
    <row r="8214" spans="15:16" x14ac:dyDescent="0.25">
      <c r="O8214" s="193">
        <v>11726</v>
      </c>
      <c r="P8214" s="229">
        <v>1</v>
      </c>
    </row>
    <row r="8215" spans="15:16" x14ac:dyDescent="0.25">
      <c r="O8215" s="193">
        <v>11727</v>
      </c>
      <c r="P8215" s="229">
        <v>1</v>
      </c>
    </row>
    <row r="8216" spans="15:16" x14ac:dyDescent="0.25">
      <c r="O8216" s="193">
        <v>11729</v>
      </c>
      <c r="P8216" s="229">
        <v>3</v>
      </c>
    </row>
    <row r="8217" spans="15:16" x14ac:dyDescent="0.25">
      <c r="O8217" s="193">
        <v>11730</v>
      </c>
      <c r="P8217" s="229">
        <v>2</v>
      </c>
    </row>
    <row r="8218" spans="15:16" x14ac:dyDescent="0.25">
      <c r="O8218" s="193">
        <v>11731</v>
      </c>
      <c r="P8218" s="229">
        <v>2</v>
      </c>
    </row>
    <row r="8219" spans="15:16" x14ac:dyDescent="0.25">
      <c r="O8219" s="193">
        <v>11732</v>
      </c>
      <c r="P8219" s="229">
        <v>1</v>
      </c>
    </row>
    <row r="8220" spans="15:16" x14ac:dyDescent="0.25">
      <c r="O8220" s="193">
        <v>11734</v>
      </c>
      <c r="P8220" s="229">
        <v>2</v>
      </c>
    </row>
    <row r="8221" spans="15:16" x14ac:dyDescent="0.25">
      <c r="O8221" s="193">
        <v>11735</v>
      </c>
      <c r="P8221" s="229">
        <v>3</v>
      </c>
    </row>
    <row r="8222" spans="15:16" x14ac:dyDescent="0.25">
      <c r="O8222" s="193">
        <v>11736</v>
      </c>
      <c r="P8222" s="229">
        <v>1</v>
      </c>
    </row>
    <row r="8223" spans="15:16" x14ac:dyDescent="0.25">
      <c r="O8223" s="193">
        <v>11738</v>
      </c>
      <c r="P8223" s="229">
        <v>5</v>
      </c>
    </row>
    <row r="8224" spans="15:16" x14ac:dyDescent="0.25">
      <c r="O8224" s="193">
        <v>11739</v>
      </c>
      <c r="P8224" s="229">
        <v>3</v>
      </c>
    </row>
    <row r="8225" spans="15:16" x14ac:dyDescent="0.25">
      <c r="O8225" s="193">
        <v>11740</v>
      </c>
      <c r="P8225" s="229">
        <v>1</v>
      </c>
    </row>
    <row r="8226" spans="15:16" x14ac:dyDescent="0.25">
      <c r="O8226" s="193">
        <v>11741</v>
      </c>
      <c r="P8226" s="229">
        <v>3</v>
      </c>
    </row>
    <row r="8227" spans="15:16" x14ac:dyDescent="0.25">
      <c r="O8227" s="193">
        <v>11742</v>
      </c>
      <c r="P8227" s="229">
        <v>1</v>
      </c>
    </row>
    <row r="8228" spans="15:16" x14ac:dyDescent="0.25">
      <c r="O8228" s="193">
        <v>11743</v>
      </c>
      <c r="P8228" s="229">
        <v>3</v>
      </c>
    </row>
    <row r="8229" spans="15:16" x14ac:dyDescent="0.25">
      <c r="O8229" s="193">
        <v>11745</v>
      </c>
      <c r="P8229" s="229">
        <v>1</v>
      </c>
    </row>
    <row r="8230" spans="15:16" x14ac:dyDescent="0.25">
      <c r="O8230" s="193">
        <v>11746</v>
      </c>
      <c r="P8230" s="229">
        <v>3</v>
      </c>
    </row>
    <row r="8231" spans="15:16" x14ac:dyDescent="0.25">
      <c r="O8231" s="193">
        <v>11747</v>
      </c>
      <c r="P8231" s="229">
        <v>2</v>
      </c>
    </row>
    <row r="8232" spans="15:16" x14ac:dyDescent="0.25">
      <c r="O8232" s="193">
        <v>11748</v>
      </c>
      <c r="P8232" s="229">
        <v>1</v>
      </c>
    </row>
    <row r="8233" spans="15:16" x14ac:dyDescent="0.25">
      <c r="O8233" s="193">
        <v>11749</v>
      </c>
      <c r="P8233" s="229">
        <v>2</v>
      </c>
    </row>
    <row r="8234" spans="15:16" x14ac:dyDescent="0.25">
      <c r="O8234" s="193">
        <v>11750</v>
      </c>
      <c r="P8234" s="229">
        <v>3</v>
      </c>
    </row>
    <row r="8235" spans="15:16" x14ac:dyDescent="0.25">
      <c r="O8235" s="193">
        <v>11751</v>
      </c>
      <c r="P8235" s="229">
        <v>3</v>
      </c>
    </row>
    <row r="8236" spans="15:16" x14ac:dyDescent="0.25">
      <c r="O8236" s="193">
        <v>11752</v>
      </c>
      <c r="P8236" s="229">
        <v>3</v>
      </c>
    </row>
    <row r="8237" spans="15:16" x14ac:dyDescent="0.25">
      <c r="O8237" s="193">
        <v>11754</v>
      </c>
      <c r="P8237" s="229">
        <v>2</v>
      </c>
    </row>
    <row r="8238" spans="15:16" x14ac:dyDescent="0.25">
      <c r="O8238" s="193">
        <v>11755</v>
      </c>
      <c r="P8238" s="229">
        <v>2</v>
      </c>
    </row>
    <row r="8239" spans="15:16" x14ac:dyDescent="0.25">
      <c r="O8239" s="193">
        <v>11756</v>
      </c>
      <c r="P8239" s="229">
        <v>2</v>
      </c>
    </row>
    <row r="8240" spans="15:16" x14ac:dyDescent="0.25">
      <c r="O8240" s="193">
        <v>11757</v>
      </c>
      <c r="P8240" s="229">
        <v>2</v>
      </c>
    </row>
    <row r="8241" spans="15:16" x14ac:dyDescent="0.25">
      <c r="O8241" s="193">
        <v>11758</v>
      </c>
      <c r="P8241" s="229">
        <v>1</v>
      </c>
    </row>
    <row r="8242" spans="15:16" x14ac:dyDescent="0.25">
      <c r="O8242" s="193">
        <v>11761</v>
      </c>
      <c r="P8242" s="229">
        <v>1</v>
      </c>
    </row>
    <row r="8243" spans="15:16" x14ac:dyDescent="0.25">
      <c r="O8243" s="193">
        <v>11762</v>
      </c>
      <c r="P8243" s="229">
        <v>1</v>
      </c>
    </row>
    <row r="8244" spans="15:16" x14ac:dyDescent="0.25">
      <c r="O8244" s="193">
        <v>11763</v>
      </c>
      <c r="P8244" s="229">
        <v>2</v>
      </c>
    </row>
    <row r="8245" spans="15:16" x14ac:dyDescent="0.25">
      <c r="O8245" s="193">
        <v>11764</v>
      </c>
      <c r="P8245" s="229">
        <v>3</v>
      </c>
    </row>
    <row r="8246" spans="15:16" x14ac:dyDescent="0.25">
      <c r="O8246" s="193">
        <v>11766</v>
      </c>
      <c r="P8246" s="229">
        <v>1</v>
      </c>
    </row>
    <row r="8247" spans="15:16" x14ac:dyDescent="0.25">
      <c r="O8247" s="193">
        <v>11767</v>
      </c>
      <c r="P8247" s="229">
        <v>5</v>
      </c>
    </row>
    <row r="8248" spans="15:16" x14ac:dyDescent="0.25">
      <c r="O8248" s="193">
        <v>11768</v>
      </c>
      <c r="P8248" s="229">
        <v>1</v>
      </c>
    </row>
    <row r="8249" spans="15:16" x14ac:dyDescent="0.25">
      <c r="O8249" s="193">
        <v>11770</v>
      </c>
      <c r="P8249" s="229">
        <v>1</v>
      </c>
    </row>
    <row r="8250" spans="15:16" x14ac:dyDescent="0.25">
      <c r="O8250" s="193">
        <v>11771</v>
      </c>
      <c r="P8250" s="229">
        <v>2</v>
      </c>
    </row>
    <row r="8251" spans="15:16" x14ac:dyDescent="0.25">
      <c r="O8251" s="193">
        <v>11772</v>
      </c>
      <c r="P8251" s="229">
        <v>1</v>
      </c>
    </row>
    <row r="8252" spans="15:16" x14ac:dyDescent="0.25">
      <c r="O8252" s="193">
        <v>11773</v>
      </c>
      <c r="P8252" s="229">
        <v>1</v>
      </c>
    </row>
    <row r="8253" spans="15:16" x14ac:dyDescent="0.25">
      <c r="O8253" s="193">
        <v>11774</v>
      </c>
      <c r="P8253" s="229">
        <v>3</v>
      </c>
    </row>
    <row r="8254" spans="15:16" x14ac:dyDescent="0.25">
      <c r="O8254" s="193">
        <v>11775</v>
      </c>
      <c r="P8254" s="229">
        <v>3</v>
      </c>
    </row>
    <row r="8255" spans="15:16" x14ac:dyDescent="0.25">
      <c r="O8255" s="193">
        <v>11777</v>
      </c>
      <c r="P8255" s="229">
        <v>3</v>
      </c>
    </row>
    <row r="8256" spans="15:16" x14ac:dyDescent="0.25">
      <c r="O8256" s="193">
        <v>11778</v>
      </c>
      <c r="P8256" s="229">
        <v>4</v>
      </c>
    </row>
    <row r="8257" spans="15:16" x14ac:dyDescent="0.25">
      <c r="O8257" s="193">
        <v>11779</v>
      </c>
      <c r="P8257" s="229">
        <v>1</v>
      </c>
    </row>
    <row r="8258" spans="15:16" x14ac:dyDescent="0.25">
      <c r="O8258" s="193">
        <v>11781</v>
      </c>
      <c r="P8258" s="229">
        <v>3</v>
      </c>
    </row>
    <row r="8259" spans="15:16" x14ac:dyDescent="0.25">
      <c r="O8259" s="193">
        <v>11785</v>
      </c>
      <c r="P8259" s="229">
        <v>3</v>
      </c>
    </row>
    <row r="8260" spans="15:16" x14ac:dyDescent="0.25">
      <c r="O8260" s="193">
        <v>11786</v>
      </c>
      <c r="P8260" s="229">
        <v>3</v>
      </c>
    </row>
    <row r="8261" spans="15:16" x14ac:dyDescent="0.25">
      <c r="O8261" s="193">
        <v>11787</v>
      </c>
      <c r="P8261" s="229">
        <v>2</v>
      </c>
    </row>
    <row r="8262" spans="15:16" x14ac:dyDescent="0.25">
      <c r="O8262" s="193">
        <v>11788</v>
      </c>
      <c r="P8262" s="229">
        <v>1</v>
      </c>
    </row>
    <row r="8263" spans="15:16" x14ac:dyDescent="0.25">
      <c r="O8263" s="193">
        <v>11790</v>
      </c>
      <c r="P8263" s="229">
        <v>1</v>
      </c>
    </row>
    <row r="8264" spans="15:16" x14ac:dyDescent="0.25">
      <c r="O8264" s="193">
        <v>11792</v>
      </c>
      <c r="P8264" s="229">
        <v>1</v>
      </c>
    </row>
    <row r="8265" spans="15:16" x14ac:dyDescent="0.25">
      <c r="O8265" s="193">
        <v>11793</v>
      </c>
      <c r="P8265" s="229">
        <v>2</v>
      </c>
    </row>
    <row r="8266" spans="15:16" x14ac:dyDescent="0.25">
      <c r="O8266" s="193">
        <v>11796</v>
      </c>
      <c r="P8266" s="229">
        <v>1</v>
      </c>
    </row>
    <row r="8267" spans="15:16" x14ac:dyDescent="0.25">
      <c r="O8267" s="193">
        <v>11797</v>
      </c>
      <c r="P8267" s="229">
        <v>2</v>
      </c>
    </row>
    <row r="8268" spans="15:16" x14ac:dyDescent="0.25">
      <c r="O8268" s="193">
        <v>11798</v>
      </c>
      <c r="P8268" s="229">
        <v>1</v>
      </c>
    </row>
    <row r="8269" spans="15:16" x14ac:dyDescent="0.25">
      <c r="O8269" s="193">
        <v>11799</v>
      </c>
      <c r="P8269" s="229">
        <v>3</v>
      </c>
    </row>
    <row r="8270" spans="15:16" x14ac:dyDescent="0.25">
      <c r="O8270" s="193">
        <v>11800</v>
      </c>
      <c r="P8270" s="229">
        <v>2</v>
      </c>
    </row>
    <row r="8271" spans="15:16" x14ac:dyDescent="0.25">
      <c r="O8271" s="193">
        <v>11801</v>
      </c>
      <c r="P8271" s="229">
        <v>2</v>
      </c>
    </row>
    <row r="8272" spans="15:16" x14ac:dyDescent="0.25">
      <c r="O8272" s="193">
        <v>11803</v>
      </c>
      <c r="P8272" s="229">
        <v>2</v>
      </c>
    </row>
    <row r="8273" spans="15:16" x14ac:dyDescent="0.25">
      <c r="O8273" s="193">
        <v>11804</v>
      </c>
      <c r="P8273" s="229">
        <v>3</v>
      </c>
    </row>
    <row r="8274" spans="15:16" x14ac:dyDescent="0.25">
      <c r="O8274" s="193">
        <v>11805</v>
      </c>
      <c r="P8274" s="229">
        <v>1</v>
      </c>
    </row>
    <row r="8275" spans="15:16" x14ac:dyDescent="0.25">
      <c r="O8275" s="193">
        <v>11806</v>
      </c>
      <c r="P8275" s="229">
        <v>4</v>
      </c>
    </row>
    <row r="8276" spans="15:16" x14ac:dyDescent="0.25">
      <c r="O8276" s="193">
        <v>11807</v>
      </c>
      <c r="P8276" s="229">
        <v>3</v>
      </c>
    </row>
    <row r="8277" spans="15:16" x14ac:dyDescent="0.25">
      <c r="O8277" s="193">
        <v>11808</v>
      </c>
      <c r="P8277" s="229">
        <v>1</v>
      </c>
    </row>
    <row r="8278" spans="15:16" x14ac:dyDescent="0.25">
      <c r="O8278" s="193">
        <v>11809</v>
      </c>
      <c r="P8278" s="229">
        <v>2</v>
      </c>
    </row>
    <row r="8279" spans="15:16" x14ac:dyDescent="0.25">
      <c r="O8279" s="193">
        <v>11811</v>
      </c>
      <c r="P8279" s="229">
        <v>2</v>
      </c>
    </row>
    <row r="8280" spans="15:16" x14ac:dyDescent="0.25">
      <c r="O8280" s="193">
        <v>11812</v>
      </c>
      <c r="P8280" s="229">
        <v>3</v>
      </c>
    </row>
    <row r="8281" spans="15:16" x14ac:dyDescent="0.25">
      <c r="O8281" s="193">
        <v>11813</v>
      </c>
      <c r="P8281" s="229">
        <v>1</v>
      </c>
    </row>
    <row r="8282" spans="15:16" x14ac:dyDescent="0.25">
      <c r="O8282" s="193">
        <v>11815</v>
      </c>
      <c r="P8282" s="229">
        <v>1</v>
      </c>
    </row>
    <row r="8283" spans="15:16" x14ac:dyDescent="0.25">
      <c r="O8283" s="193">
        <v>11816</v>
      </c>
      <c r="P8283" s="229">
        <v>1</v>
      </c>
    </row>
    <row r="8284" spans="15:16" x14ac:dyDescent="0.25">
      <c r="O8284" s="193">
        <v>11817</v>
      </c>
      <c r="P8284" s="229">
        <v>2</v>
      </c>
    </row>
    <row r="8285" spans="15:16" x14ac:dyDescent="0.25">
      <c r="O8285" s="193">
        <v>11818</v>
      </c>
      <c r="P8285" s="229">
        <v>3</v>
      </c>
    </row>
    <row r="8286" spans="15:16" x14ac:dyDescent="0.25">
      <c r="O8286" s="193">
        <v>11819</v>
      </c>
      <c r="P8286" s="229">
        <v>2</v>
      </c>
    </row>
    <row r="8287" spans="15:16" x14ac:dyDescent="0.25">
      <c r="O8287" s="193">
        <v>11820</v>
      </c>
      <c r="P8287" s="229">
        <v>1</v>
      </c>
    </row>
    <row r="8288" spans="15:16" x14ac:dyDescent="0.25">
      <c r="O8288" s="193">
        <v>11821</v>
      </c>
      <c r="P8288" s="229">
        <v>3</v>
      </c>
    </row>
    <row r="8289" spans="15:16" x14ac:dyDescent="0.25">
      <c r="O8289" s="193">
        <v>11823</v>
      </c>
      <c r="P8289" s="229">
        <v>1</v>
      </c>
    </row>
    <row r="8290" spans="15:16" x14ac:dyDescent="0.25">
      <c r="O8290" s="193">
        <v>11824</v>
      </c>
      <c r="P8290" s="229">
        <v>3</v>
      </c>
    </row>
    <row r="8291" spans="15:16" x14ac:dyDescent="0.25">
      <c r="O8291" s="193">
        <v>11825</v>
      </c>
      <c r="P8291" s="229">
        <v>3</v>
      </c>
    </row>
    <row r="8292" spans="15:16" x14ac:dyDescent="0.25">
      <c r="O8292" s="193">
        <v>11826</v>
      </c>
      <c r="P8292" s="229">
        <v>2</v>
      </c>
    </row>
    <row r="8293" spans="15:16" x14ac:dyDescent="0.25">
      <c r="O8293" s="193">
        <v>11827</v>
      </c>
      <c r="P8293" s="229">
        <v>2</v>
      </c>
    </row>
    <row r="8294" spans="15:16" x14ac:dyDescent="0.25">
      <c r="O8294" s="193">
        <v>11828</v>
      </c>
      <c r="P8294" s="229">
        <v>1</v>
      </c>
    </row>
    <row r="8295" spans="15:16" x14ac:dyDescent="0.25">
      <c r="O8295" s="193">
        <v>11829</v>
      </c>
      <c r="P8295" s="229">
        <v>2</v>
      </c>
    </row>
    <row r="8296" spans="15:16" x14ac:dyDescent="0.25">
      <c r="O8296" s="193">
        <v>11830</v>
      </c>
      <c r="P8296" s="229">
        <v>1</v>
      </c>
    </row>
    <row r="8297" spans="15:16" x14ac:dyDescent="0.25">
      <c r="O8297" s="193">
        <v>11831</v>
      </c>
      <c r="P8297" s="229">
        <v>1</v>
      </c>
    </row>
    <row r="8298" spans="15:16" x14ac:dyDescent="0.25">
      <c r="O8298" s="193">
        <v>11832</v>
      </c>
      <c r="P8298" s="229">
        <v>2</v>
      </c>
    </row>
    <row r="8299" spans="15:16" x14ac:dyDescent="0.25">
      <c r="O8299" s="193">
        <v>11833</v>
      </c>
      <c r="P8299" s="229">
        <v>1</v>
      </c>
    </row>
    <row r="8300" spans="15:16" x14ac:dyDescent="0.25">
      <c r="O8300" s="193">
        <v>11834</v>
      </c>
      <c r="P8300" s="229">
        <v>1</v>
      </c>
    </row>
    <row r="8301" spans="15:16" x14ac:dyDescent="0.25">
      <c r="O8301" s="193">
        <v>11835</v>
      </c>
      <c r="P8301" s="229">
        <v>1</v>
      </c>
    </row>
    <row r="8302" spans="15:16" x14ac:dyDescent="0.25">
      <c r="O8302" s="193">
        <v>11836</v>
      </c>
      <c r="P8302" s="229">
        <v>2</v>
      </c>
    </row>
    <row r="8303" spans="15:16" x14ac:dyDescent="0.25">
      <c r="O8303" s="193">
        <v>11837</v>
      </c>
      <c r="P8303" s="229">
        <v>1</v>
      </c>
    </row>
    <row r="8304" spans="15:16" x14ac:dyDescent="0.25">
      <c r="O8304" s="193">
        <v>11838</v>
      </c>
      <c r="P8304" s="229">
        <v>1</v>
      </c>
    </row>
    <row r="8305" spans="15:16" x14ac:dyDescent="0.25">
      <c r="O8305" s="193">
        <v>11839</v>
      </c>
      <c r="P8305" s="229">
        <v>3</v>
      </c>
    </row>
    <row r="8306" spans="15:16" x14ac:dyDescent="0.25">
      <c r="O8306" s="193">
        <v>11841</v>
      </c>
      <c r="P8306" s="229">
        <v>1</v>
      </c>
    </row>
    <row r="8307" spans="15:16" x14ac:dyDescent="0.25">
      <c r="O8307" s="193">
        <v>11842</v>
      </c>
      <c r="P8307" s="229">
        <v>1</v>
      </c>
    </row>
    <row r="8308" spans="15:16" x14ac:dyDescent="0.25">
      <c r="O8308" s="193">
        <v>11843</v>
      </c>
      <c r="P8308" s="229">
        <v>1</v>
      </c>
    </row>
    <row r="8309" spans="15:16" x14ac:dyDescent="0.25">
      <c r="O8309" s="193">
        <v>11844</v>
      </c>
      <c r="P8309" s="229">
        <v>3</v>
      </c>
    </row>
    <row r="8310" spans="15:16" x14ac:dyDescent="0.25">
      <c r="O8310" s="193">
        <v>11845</v>
      </c>
      <c r="P8310" s="229">
        <v>1</v>
      </c>
    </row>
    <row r="8311" spans="15:16" x14ac:dyDescent="0.25">
      <c r="O8311" s="193">
        <v>11846</v>
      </c>
      <c r="P8311" s="229">
        <v>2</v>
      </c>
    </row>
    <row r="8312" spans="15:16" x14ac:dyDescent="0.25">
      <c r="O8312" s="193">
        <v>11847</v>
      </c>
      <c r="P8312" s="229">
        <v>6</v>
      </c>
    </row>
    <row r="8313" spans="15:16" x14ac:dyDescent="0.25">
      <c r="O8313" s="193">
        <v>11848</v>
      </c>
      <c r="P8313" s="229">
        <v>2</v>
      </c>
    </row>
    <row r="8314" spans="15:16" x14ac:dyDescent="0.25">
      <c r="O8314" s="193">
        <v>11849</v>
      </c>
      <c r="P8314" s="229">
        <v>2</v>
      </c>
    </row>
    <row r="8315" spans="15:16" x14ac:dyDescent="0.25">
      <c r="O8315" s="193">
        <v>11850</v>
      </c>
      <c r="P8315" s="229">
        <v>2</v>
      </c>
    </row>
    <row r="8316" spans="15:16" x14ac:dyDescent="0.25">
      <c r="O8316" s="193">
        <v>11851</v>
      </c>
      <c r="P8316" s="229">
        <v>1</v>
      </c>
    </row>
    <row r="8317" spans="15:16" x14ac:dyDescent="0.25">
      <c r="O8317" s="193">
        <v>11852</v>
      </c>
      <c r="P8317" s="229">
        <v>3</v>
      </c>
    </row>
    <row r="8318" spans="15:16" x14ac:dyDescent="0.25">
      <c r="O8318" s="193">
        <v>11854</v>
      </c>
      <c r="P8318" s="229">
        <v>1</v>
      </c>
    </row>
    <row r="8319" spans="15:16" x14ac:dyDescent="0.25">
      <c r="O8319" s="193">
        <v>11856</v>
      </c>
      <c r="P8319" s="229">
        <v>1</v>
      </c>
    </row>
    <row r="8320" spans="15:16" x14ac:dyDescent="0.25">
      <c r="O8320" s="193">
        <v>11857</v>
      </c>
      <c r="P8320" s="229">
        <v>2</v>
      </c>
    </row>
    <row r="8321" spans="15:16" x14ac:dyDescent="0.25">
      <c r="O8321" s="193">
        <v>11859</v>
      </c>
      <c r="P8321" s="229">
        <v>3</v>
      </c>
    </row>
    <row r="8322" spans="15:16" x14ac:dyDescent="0.25">
      <c r="O8322" s="193">
        <v>11860</v>
      </c>
      <c r="P8322" s="229">
        <v>1</v>
      </c>
    </row>
    <row r="8323" spans="15:16" x14ac:dyDescent="0.25">
      <c r="O8323" s="193">
        <v>11861</v>
      </c>
      <c r="P8323" s="229">
        <v>1</v>
      </c>
    </row>
    <row r="8324" spans="15:16" x14ac:dyDescent="0.25">
      <c r="O8324" s="193">
        <v>11862</v>
      </c>
      <c r="P8324" s="229">
        <v>2</v>
      </c>
    </row>
    <row r="8325" spans="15:16" x14ac:dyDescent="0.25">
      <c r="O8325" s="193">
        <v>11863</v>
      </c>
      <c r="P8325" s="229">
        <v>1</v>
      </c>
    </row>
    <row r="8326" spans="15:16" x14ac:dyDescent="0.25">
      <c r="O8326" s="193">
        <v>11865</v>
      </c>
      <c r="P8326" s="229">
        <v>2</v>
      </c>
    </row>
    <row r="8327" spans="15:16" x14ac:dyDescent="0.25">
      <c r="O8327" s="193">
        <v>11866</v>
      </c>
      <c r="P8327" s="229">
        <v>3</v>
      </c>
    </row>
    <row r="8328" spans="15:16" x14ac:dyDescent="0.25">
      <c r="O8328" s="193">
        <v>11867</v>
      </c>
      <c r="P8328" s="229">
        <v>1</v>
      </c>
    </row>
    <row r="8329" spans="15:16" x14ac:dyDescent="0.25">
      <c r="O8329" s="193">
        <v>11868</v>
      </c>
      <c r="P8329" s="229">
        <v>2</v>
      </c>
    </row>
    <row r="8330" spans="15:16" x14ac:dyDescent="0.25">
      <c r="O8330" s="193">
        <v>11869</v>
      </c>
      <c r="P8330" s="229">
        <v>2</v>
      </c>
    </row>
    <row r="8331" spans="15:16" x14ac:dyDescent="0.25">
      <c r="O8331" s="193">
        <v>11870</v>
      </c>
      <c r="P8331" s="229">
        <v>1</v>
      </c>
    </row>
    <row r="8332" spans="15:16" x14ac:dyDescent="0.25">
      <c r="O8332" s="193">
        <v>11871</v>
      </c>
      <c r="P8332" s="229">
        <v>1</v>
      </c>
    </row>
    <row r="8333" spans="15:16" x14ac:dyDescent="0.25">
      <c r="O8333" s="193">
        <v>11876</v>
      </c>
      <c r="P8333" s="229">
        <v>3</v>
      </c>
    </row>
    <row r="8334" spans="15:16" x14ac:dyDescent="0.25">
      <c r="O8334" s="193">
        <v>11877</v>
      </c>
      <c r="P8334" s="229">
        <v>2</v>
      </c>
    </row>
    <row r="8335" spans="15:16" x14ac:dyDescent="0.25">
      <c r="O8335" s="193">
        <v>11878</v>
      </c>
      <c r="P8335" s="229">
        <v>3</v>
      </c>
    </row>
    <row r="8336" spans="15:16" x14ac:dyDescent="0.25">
      <c r="O8336" s="193">
        <v>11879</v>
      </c>
      <c r="P8336" s="229">
        <v>1</v>
      </c>
    </row>
    <row r="8337" spans="15:16" x14ac:dyDescent="0.25">
      <c r="O8337" s="193">
        <v>11880</v>
      </c>
      <c r="P8337" s="229">
        <v>2</v>
      </c>
    </row>
    <row r="8338" spans="15:16" x14ac:dyDescent="0.25">
      <c r="O8338" s="193">
        <v>11881</v>
      </c>
      <c r="P8338" s="229">
        <v>3</v>
      </c>
    </row>
    <row r="8339" spans="15:16" x14ac:dyDescent="0.25">
      <c r="O8339" s="193">
        <v>11882</v>
      </c>
      <c r="P8339" s="229">
        <v>3</v>
      </c>
    </row>
    <row r="8340" spans="15:16" x14ac:dyDescent="0.25">
      <c r="O8340" s="193">
        <v>11883</v>
      </c>
      <c r="P8340" s="229">
        <v>1</v>
      </c>
    </row>
    <row r="8341" spans="15:16" x14ac:dyDescent="0.25">
      <c r="O8341" s="193">
        <v>11884</v>
      </c>
      <c r="P8341" s="229">
        <v>1</v>
      </c>
    </row>
    <row r="8342" spans="15:16" x14ac:dyDescent="0.25">
      <c r="O8342" s="193">
        <v>11885</v>
      </c>
      <c r="P8342" s="229">
        <v>3</v>
      </c>
    </row>
    <row r="8343" spans="15:16" x14ac:dyDescent="0.25">
      <c r="O8343" s="193">
        <v>11886</v>
      </c>
      <c r="P8343" s="229">
        <v>2</v>
      </c>
    </row>
    <row r="8344" spans="15:16" x14ac:dyDescent="0.25">
      <c r="O8344" s="193">
        <v>11887</v>
      </c>
      <c r="P8344" s="229">
        <v>1</v>
      </c>
    </row>
    <row r="8345" spans="15:16" x14ac:dyDescent="0.25">
      <c r="O8345" s="193">
        <v>11888</v>
      </c>
      <c r="P8345" s="229">
        <v>1</v>
      </c>
    </row>
    <row r="8346" spans="15:16" x14ac:dyDescent="0.25">
      <c r="O8346" s="193">
        <v>11889</v>
      </c>
      <c r="P8346" s="229">
        <v>1</v>
      </c>
    </row>
    <row r="8347" spans="15:16" x14ac:dyDescent="0.25">
      <c r="O8347" s="193">
        <v>11890</v>
      </c>
      <c r="P8347" s="229">
        <v>1</v>
      </c>
    </row>
    <row r="8348" spans="15:16" x14ac:dyDescent="0.25">
      <c r="O8348" s="193">
        <v>11891</v>
      </c>
      <c r="P8348" s="229">
        <v>3</v>
      </c>
    </row>
    <row r="8349" spans="15:16" x14ac:dyDescent="0.25">
      <c r="O8349" s="193">
        <v>11892</v>
      </c>
      <c r="P8349" s="229">
        <v>1</v>
      </c>
    </row>
    <row r="8350" spans="15:16" x14ac:dyDescent="0.25">
      <c r="O8350" s="193">
        <v>11893</v>
      </c>
      <c r="P8350" s="229">
        <v>3</v>
      </c>
    </row>
    <row r="8351" spans="15:16" x14ac:dyDescent="0.25">
      <c r="O8351" s="193">
        <v>11897</v>
      </c>
      <c r="P8351" s="229">
        <v>1</v>
      </c>
    </row>
    <row r="8352" spans="15:16" x14ac:dyDescent="0.25">
      <c r="O8352" s="193">
        <v>11902</v>
      </c>
      <c r="P8352" s="229">
        <v>2</v>
      </c>
    </row>
    <row r="8353" spans="15:16" x14ac:dyDescent="0.25">
      <c r="O8353" s="193">
        <v>11903</v>
      </c>
      <c r="P8353" s="229">
        <v>1</v>
      </c>
    </row>
    <row r="8354" spans="15:16" x14ac:dyDescent="0.25">
      <c r="O8354" s="193">
        <v>11905</v>
      </c>
      <c r="P8354" s="229">
        <v>3</v>
      </c>
    </row>
    <row r="8355" spans="15:16" x14ac:dyDescent="0.25">
      <c r="O8355" s="193">
        <v>11906</v>
      </c>
      <c r="P8355" s="229">
        <v>2</v>
      </c>
    </row>
    <row r="8356" spans="15:16" x14ac:dyDescent="0.25">
      <c r="O8356" s="193">
        <v>11907</v>
      </c>
      <c r="P8356" s="229">
        <v>1</v>
      </c>
    </row>
    <row r="8357" spans="15:16" x14ac:dyDescent="0.25">
      <c r="O8357" s="193">
        <v>11908</v>
      </c>
      <c r="P8357" s="229">
        <v>1</v>
      </c>
    </row>
    <row r="8358" spans="15:16" x14ac:dyDescent="0.25">
      <c r="O8358" s="193">
        <v>11909</v>
      </c>
      <c r="P8358" s="229">
        <v>1</v>
      </c>
    </row>
    <row r="8359" spans="15:16" x14ac:dyDescent="0.25">
      <c r="O8359" s="193">
        <v>11911</v>
      </c>
      <c r="P8359" s="229">
        <v>1</v>
      </c>
    </row>
    <row r="8360" spans="15:16" x14ac:dyDescent="0.25">
      <c r="O8360" s="193">
        <v>11912</v>
      </c>
      <c r="P8360" s="229">
        <v>1</v>
      </c>
    </row>
    <row r="8361" spans="15:16" x14ac:dyDescent="0.25">
      <c r="O8361" s="193">
        <v>11913</v>
      </c>
      <c r="P8361" s="229">
        <v>1</v>
      </c>
    </row>
    <row r="8362" spans="15:16" x14ac:dyDescent="0.25">
      <c r="O8362" s="193">
        <v>11915</v>
      </c>
      <c r="P8362" s="229">
        <v>2</v>
      </c>
    </row>
    <row r="8363" spans="15:16" x14ac:dyDescent="0.25">
      <c r="O8363" s="193">
        <v>11916</v>
      </c>
      <c r="P8363" s="229">
        <v>2</v>
      </c>
    </row>
    <row r="8364" spans="15:16" x14ac:dyDescent="0.25">
      <c r="O8364" s="193">
        <v>11917</v>
      </c>
      <c r="P8364" s="229">
        <v>1</v>
      </c>
    </row>
    <row r="8365" spans="15:16" x14ac:dyDescent="0.25">
      <c r="O8365" s="193">
        <v>11918</v>
      </c>
      <c r="P8365" s="229">
        <v>2</v>
      </c>
    </row>
    <row r="8366" spans="15:16" x14ac:dyDescent="0.25">
      <c r="O8366" s="193">
        <v>11919</v>
      </c>
      <c r="P8366" s="229">
        <v>2</v>
      </c>
    </row>
    <row r="8367" spans="15:16" x14ac:dyDescent="0.25">
      <c r="O8367" s="193">
        <v>11921</v>
      </c>
      <c r="P8367" s="229">
        <v>2</v>
      </c>
    </row>
    <row r="8368" spans="15:16" x14ac:dyDescent="0.25">
      <c r="O8368" s="193">
        <v>11923</v>
      </c>
      <c r="P8368" s="229">
        <v>1</v>
      </c>
    </row>
    <row r="8369" spans="15:16" x14ac:dyDescent="0.25">
      <c r="O8369" s="193">
        <v>11925</v>
      </c>
      <c r="P8369" s="229">
        <v>3</v>
      </c>
    </row>
    <row r="8370" spans="15:16" x14ac:dyDescent="0.25">
      <c r="O8370" s="193">
        <v>11926</v>
      </c>
      <c r="P8370" s="229">
        <v>1</v>
      </c>
    </row>
    <row r="8371" spans="15:16" x14ac:dyDescent="0.25">
      <c r="O8371" s="193">
        <v>11927</v>
      </c>
      <c r="P8371" s="229">
        <v>2</v>
      </c>
    </row>
    <row r="8372" spans="15:16" x14ac:dyDescent="0.25">
      <c r="O8372" s="193">
        <v>11928</v>
      </c>
      <c r="P8372" s="229">
        <v>1</v>
      </c>
    </row>
    <row r="8373" spans="15:16" x14ac:dyDescent="0.25">
      <c r="O8373" s="193">
        <v>11929</v>
      </c>
      <c r="P8373" s="229">
        <v>6</v>
      </c>
    </row>
    <row r="8374" spans="15:16" x14ac:dyDescent="0.25">
      <c r="O8374" s="193">
        <v>11930</v>
      </c>
      <c r="P8374" s="229">
        <v>2</v>
      </c>
    </row>
    <row r="8375" spans="15:16" x14ac:dyDescent="0.25">
      <c r="O8375" s="193">
        <v>11931</v>
      </c>
      <c r="P8375" s="229">
        <v>3</v>
      </c>
    </row>
    <row r="8376" spans="15:16" x14ac:dyDescent="0.25">
      <c r="O8376" s="193">
        <v>11934</v>
      </c>
      <c r="P8376" s="229">
        <v>2</v>
      </c>
    </row>
    <row r="8377" spans="15:16" x14ac:dyDescent="0.25">
      <c r="O8377" s="193">
        <v>11935</v>
      </c>
      <c r="P8377" s="229">
        <v>1</v>
      </c>
    </row>
    <row r="8378" spans="15:16" x14ac:dyDescent="0.25">
      <c r="O8378" s="193">
        <v>11936</v>
      </c>
      <c r="P8378" s="229">
        <v>2</v>
      </c>
    </row>
    <row r="8379" spans="15:16" x14ac:dyDescent="0.25">
      <c r="O8379" s="193">
        <v>11938</v>
      </c>
      <c r="P8379" s="229">
        <v>2</v>
      </c>
    </row>
    <row r="8380" spans="15:16" x14ac:dyDescent="0.25">
      <c r="O8380" s="193">
        <v>11939</v>
      </c>
      <c r="P8380" s="229">
        <v>1</v>
      </c>
    </row>
    <row r="8381" spans="15:16" x14ac:dyDescent="0.25">
      <c r="O8381" s="193">
        <v>11940</v>
      </c>
      <c r="P8381" s="229">
        <v>2</v>
      </c>
    </row>
    <row r="8382" spans="15:16" x14ac:dyDescent="0.25">
      <c r="O8382" s="193">
        <v>11941</v>
      </c>
      <c r="P8382" s="229">
        <v>2</v>
      </c>
    </row>
    <row r="8383" spans="15:16" x14ac:dyDescent="0.25">
      <c r="O8383" s="193">
        <v>11942</v>
      </c>
      <c r="P8383" s="229">
        <v>2</v>
      </c>
    </row>
    <row r="8384" spans="15:16" x14ac:dyDescent="0.25">
      <c r="O8384" s="193">
        <v>11945</v>
      </c>
      <c r="P8384" s="229">
        <v>1</v>
      </c>
    </row>
    <row r="8385" spans="15:16" x14ac:dyDescent="0.25">
      <c r="O8385" s="193">
        <v>11947</v>
      </c>
      <c r="P8385" s="229">
        <v>1</v>
      </c>
    </row>
    <row r="8386" spans="15:16" x14ac:dyDescent="0.25">
      <c r="O8386" s="193">
        <v>11948</v>
      </c>
      <c r="P8386" s="229">
        <v>1</v>
      </c>
    </row>
    <row r="8387" spans="15:16" x14ac:dyDescent="0.25">
      <c r="O8387" s="193">
        <v>11950</v>
      </c>
      <c r="P8387" s="229">
        <v>1</v>
      </c>
    </row>
    <row r="8388" spans="15:16" x14ac:dyDescent="0.25">
      <c r="O8388" s="193">
        <v>11951</v>
      </c>
      <c r="P8388" s="229">
        <v>2</v>
      </c>
    </row>
    <row r="8389" spans="15:16" x14ac:dyDescent="0.25">
      <c r="O8389" s="193">
        <v>11952</v>
      </c>
      <c r="P8389" s="229">
        <v>2</v>
      </c>
    </row>
    <row r="8390" spans="15:16" x14ac:dyDescent="0.25">
      <c r="O8390" s="193">
        <v>11954</v>
      </c>
      <c r="P8390" s="229">
        <v>2</v>
      </c>
    </row>
    <row r="8391" spans="15:16" x14ac:dyDescent="0.25">
      <c r="O8391" s="193">
        <v>11956</v>
      </c>
      <c r="P8391" s="229">
        <v>1</v>
      </c>
    </row>
    <row r="8392" spans="15:16" x14ac:dyDescent="0.25">
      <c r="O8392" s="193">
        <v>11958</v>
      </c>
      <c r="P8392" s="229">
        <v>2</v>
      </c>
    </row>
    <row r="8393" spans="15:16" x14ac:dyDescent="0.25">
      <c r="O8393" s="193">
        <v>11959</v>
      </c>
      <c r="P8393" s="229">
        <v>2</v>
      </c>
    </row>
    <row r="8394" spans="15:16" x14ac:dyDescent="0.25">
      <c r="O8394" s="193">
        <v>11960</v>
      </c>
      <c r="P8394" s="229">
        <v>2</v>
      </c>
    </row>
    <row r="8395" spans="15:16" x14ac:dyDescent="0.25">
      <c r="O8395" s="193">
        <v>11961</v>
      </c>
      <c r="P8395" s="229">
        <v>2</v>
      </c>
    </row>
    <row r="8396" spans="15:16" x14ac:dyDescent="0.25">
      <c r="O8396" s="193">
        <v>11962</v>
      </c>
      <c r="P8396" s="229">
        <v>3</v>
      </c>
    </row>
    <row r="8397" spans="15:16" x14ac:dyDescent="0.25">
      <c r="O8397" s="193">
        <v>11963</v>
      </c>
      <c r="P8397" s="229">
        <v>2</v>
      </c>
    </row>
    <row r="8398" spans="15:16" x14ac:dyDescent="0.25">
      <c r="O8398" s="193">
        <v>11964</v>
      </c>
      <c r="P8398" s="229">
        <v>2</v>
      </c>
    </row>
    <row r="8399" spans="15:16" x14ac:dyDescent="0.25">
      <c r="O8399" s="193">
        <v>11967</v>
      </c>
      <c r="P8399" s="229">
        <v>1</v>
      </c>
    </row>
    <row r="8400" spans="15:16" x14ac:dyDescent="0.25">
      <c r="O8400" s="193">
        <v>11969</v>
      </c>
      <c r="P8400" s="229">
        <v>1</v>
      </c>
    </row>
    <row r="8401" spans="15:16" x14ac:dyDescent="0.25">
      <c r="O8401" s="193">
        <v>11970</v>
      </c>
      <c r="P8401" s="229">
        <v>2</v>
      </c>
    </row>
    <row r="8402" spans="15:16" x14ac:dyDescent="0.25">
      <c r="O8402" s="193">
        <v>11972</v>
      </c>
      <c r="P8402" s="229">
        <v>3</v>
      </c>
    </row>
    <row r="8403" spans="15:16" x14ac:dyDescent="0.25">
      <c r="O8403" s="193">
        <v>11973</v>
      </c>
      <c r="P8403" s="229">
        <v>2</v>
      </c>
    </row>
    <row r="8404" spans="15:16" x14ac:dyDescent="0.25">
      <c r="O8404" s="193">
        <v>11976</v>
      </c>
      <c r="P8404" s="229">
        <v>1</v>
      </c>
    </row>
    <row r="8405" spans="15:16" x14ac:dyDescent="0.25">
      <c r="O8405" s="193">
        <v>11977</v>
      </c>
      <c r="P8405" s="229">
        <v>1</v>
      </c>
    </row>
    <row r="8406" spans="15:16" x14ac:dyDescent="0.25">
      <c r="O8406" s="193">
        <v>11978</v>
      </c>
      <c r="P8406" s="229">
        <v>2</v>
      </c>
    </row>
    <row r="8407" spans="15:16" x14ac:dyDescent="0.25">
      <c r="O8407" s="193">
        <v>11979</v>
      </c>
      <c r="P8407" s="229">
        <v>2</v>
      </c>
    </row>
    <row r="8408" spans="15:16" x14ac:dyDescent="0.25">
      <c r="O8408" s="193">
        <v>11980</v>
      </c>
      <c r="P8408" s="229">
        <v>1</v>
      </c>
    </row>
    <row r="8409" spans="15:16" x14ac:dyDescent="0.25">
      <c r="O8409" s="193">
        <v>11981</v>
      </c>
      <c r="P8409" s="229">
        <v>3</v>
      </c>
    </row>
    <row r="8410" spans="15:16" x14ac:dyDescent="0.25">
      <c r="O8410" s="193">
        <v>11982</v>
      </c>
      <c r="P8410" s="229">
        <v>1</v>
      </c>
    </row>
    <row r="8411" spans="15:16" x14ac:dyDescent="0.25">
      <c r="O8411" s="193">
        <v>11983</v>
      </c>
      <c r="P8411" s="229">
        <v>1</v>
      </c>
    </row>
    <row r="8412" spans="15:16" x14ac:dyDescent="0.25">
      <c r="O8412" s="193">
        <v>11984</v>
      </c>
      <c r="P8412" s="229">
        <v>3</v>
      </c>
    </row>
    <row r="8413" spans="15:16" x14ac:dyDescent="0.25">
      <c r="O8413" s="193">
        <v>11985</v>
      </c>
      <c r="P8413" s="229">
        <v>1</v>
      </c>
    </row>
    <row r="8414" spans="15:16" x14ac:dyDescent="0.25">
      <c r="O8414" s="193">
        <v>11987</v>
      </c>
      <c r="P8414" s="229">
        <v>3</v>
      </c>
    </row>
    <row r="8415" spans="15:16" x14ac:dyDescent="0.25">
      <c r="O8415" s="193">
        <v>11988</v>
      </c>
      <c r="P8415" s="229">
        <v>1</v>
      </c>
    </row>
    <row r="8416" spans="15:16" x14ac:dyDescent="0.25">
      <c r="O8416" s="193">
        <v>11990</v>
      </c>
      <c r="P8416" s="229">
        <v>3</v>
      </c>
    </row>
    <row r="8417" spans="15:16" x14ac:dyDescent="0.25">
      <c r="O8417" s="193">
        <v>11991</v>
      </c>
      <c r="P8417" s="229">
        <v>1</v>
      </c>
    </row>
    <row r="8418" spans="15:16" x14ac:dyDescent="0.25">
      <c r="O8418" s="193">
        <v>11994</v>
      </c>
      <c r="P8418" s="229">
        <v>2</v>
      </c>
    </row>
    <row r="8419" spans="15:16" x14ac:dyDescent="0.25">
      <c r="O8419" s="193">
        <v>11998</v>
      </c>
      <c r="P8419" s="229">
        <v>1</v>
      </c>
    </row>
    <row r="8420" spans="15:16" x14ac:dyDescent="0.25">
      <c r="O8420" s="193">
        <v>12001</v>
      </c>
      <c r="P8420" s="229">
        <v>2</v>
      </c>
    </row>
    <row r="8421" spans="15:16" x14ac:dyDescent="0.25">
      <c r="O8421" s="193">
        <v>12003</v>
      </c>
      <c r="P8421" s="229">
        <v>1</v>
      </c>
    </row>
    <row r="8422" spans="15:16" x14ac:dyDescent="0.25">
      <c r="O8422" s="193">
        <v>12005</v>
      </c>
      <c r="P8422" s="229">
        <v>2</v>
      </c>
    </row>
    <row r="8423" spans="15:16" x14ac:dyDescent="0.25">
      <c r="O8423" s="193">
        <v>12006</v>
      </c>
      <c r="P8423" s="229">
        <v>3</v>
      </c>
    </row>
    <row r="8424" spans="15:16" x14ac:dyDescent="0.25">
      <c r="O8424" s="193">
        <v>12008</v>
      </c>
      <c r="P8424" s="229">
        <v>2</v>
      </c>
    </row>
    <row r="8425" spans="15:16" x14ac:dyDescent="0.25">
      <c r="O8425" s="193">
        <v>12009</v>
      </c>
      <c r="P8425" s="229">
        <v>1</v>
      </c>
    </row>
    <row r="8426" spans="15:16" x14ac:dyDescent="0.25">
      <c r="O8426" s="193">
        <v>12014</v>
      </c>
      <c r="P8426" s="229">
        <v>1</v>
      </c>
    </row>
    <row r="8427" spans="15:16" x14ac:dyDescent="0.25">
      <c r="O8427" s="193">
        <v>12015</v>
      </c>
      <c r="P8427" s="229">
        <v>1</v>
      </c>
    </row>
    <row r="8428" spans="15:16" x14ac:dyDescent="0.25">
      <c r="O8428" s="193">
        <v>12016</v>
      </c>
      <c r="P8428" s="229">
        <v>1</v>
      </c>
    </row>
    <row r="8429" spans="15:16" x14ac:dyDescent="0.25">
      <c r="O8429" s="193">
        <v>12017</v>
      </c>
      <c r="P8429" s="229">
        <v>2</v>
      </c>
    </row>
    <row r="8430" spans="15:16" x14ac:dyDescent="0.25">
      <c r="O8430" s="193">
        <v>12018</v>
      </c>
      <c r="P8430" s="229">
        <v>2</v>
      </c>
    </row>
    <row r="8431" spans="15:16" x14ac:dyDescent="0.25">
      <c r="O8431" s="193">
        <v>12021</v>
      </c>
      <c r="P8431" s="229">
        <v>1</v>
      </c>
    </row>
    <row r="8432" spans="15:16" x14ac:dyDescent="0.25">
      <c r="O8432" s="193">
        <v>12023</v>
      </c>
      <c r="P8432" s="229">
        <v>1</v>
      </c>
    </row>
    <row r="8433" spans="15:16" x14ac:dyDescent="0.25">
      <c r="O8433" s="193">
        <v>12024</v>
      </c>
      <c r="P8433" s="229">
        <v>2</v>
      </c>
    </row>
    <row r="8434" spans="15:16" x14ac:dyDescent="0.25">
      <c r="O8434" s="193">
        <v>12027</v>
      </c>
      <c r="P8434" s="229">
        <v>1</v>
      </c>
    </row>
    <row r="8435" spans="15:16" x14ac:dyDescent="0.25">
      <c r="O8435" s="193">
        <v>12028</v>
      </c>
      <c r="P8435" s="229">
        <v>2</v>
      </c>
    </row>
    <row r="8436" spans="15:16" x14ac:dyDescent="0.25">
      <c r="O8436" s="193">
        <v>12029</v>
      </c>
      <c r="P8436" s="229">
        <v>1</v>
      </c>
    </row>
    <row r="8437" spans="15:16" x14ac:dyDescent="0.25">
      <c r="O8437" s="193">
        <v>12030</v>
      </c>
      <c r="P8437" s="229">
        <v>3</v>
      </c>
    </row>
    <row r="8438" spans="15:16" x14ac:dyDescent="0.25">
      <c r="O8438" s="193">
        <v>12034</v>
      </c>
      <c r="P8438" s="229">
        <v>1</v>
      </c>
    </row>
    <row r="8439" spans="15:16" x14ac:dyDescent="0.25">
      <c r="O8439" s="193">
        <v>12037</v>
      </c>
      <c r="P8439" s="229">
        <v>1</v>
      </c>
    </row>
    <row r="8440" spans="15:16" x14ac:dyDescent="0.25">
      <c r="O8440" s="193">
        <v>12038</v>
      </c>
      <c r="P8440" s="229">
        <v>1</v>
      </c>
    </row>
    <row r="8441" spans="15:16" x14ac:dyDescent="0.25">
      <c r="O8441" s="193">
        <v>12039</v>
      </c>
      <c r="P8441" s="229">
        <v>3</v>
      </c>
    </row>
    <row r="8442" spans="15:16" x14ac:dyDescent="0.25">
      <c r="O8442" s="193">
        <v>12040</v>
      </c>
      <c r="P8442" s="229">
        <v>1</v>
      </c>
    </row>
    <row r="8443" spans="15:16" x14ac:dyDescent="0.25">
      <c r="O8443" s="193">
        <v>12041</v>
      </c>
      <c r="P8443" s="229">
        <v>4</v>
      </c>
    </row>
    <row r="8444" spans="15:16" x14ac:dyDescent="0.25">
      <c r="O8444" s="193">
        <v>12044</v>
      </c>
      <c r="P8444" s="229">
        <v>1</v>
      </c>
    </row>
    <row r="8445" spans="15:16" x14ac:dyDescent="0.25">
      <c r="O8445" s="193">
        <v>12046</v>
      </c>
      <c r="P8445" s="229">
        <v>1</v>
      </c>
    </row>
    <row r="8446" spans="15:16" x14ac:dyDescent="0.25">
      <c r="O8446" s="193">
        <v>12047</v>
      </c>
      <c r="P8446" s="229">
        <v>3</v>
      </c>
    </row>
    <row r="8447" spans="15:16" x14ac:dyDescent="0.25">
      <c r="O8447" s="193">
        <v>12050</v>
      </c>
      <c r="P8447" s="229">
        <v>1</v>
      </c>
    </row>
    <row r="8448" spans="15:16" x14ac:dyDescent="0.25">
      <c r="O8448" s="193">
        <v>12052</v>
      </c>
      <c r="P8448" s="229">
        <v>2</v>
      </c>
    </row>
    <row r="8449" spans="15:16" x14ac:dyDescent="0.25">
      <c r="O8449" s="193">
        <v>12055</v>
      </c>
      <c r="P8449" s="229">
        <v>2</v>
      </c>
    </row>
    <row r="8450" spans="15:16" x14ac:dyDescent="0.25">
      <c r="O8450" s="193">
        <v>12056</v>
      </c>
      <c r="P8450" s="229">
        <v>4</v>
      </c>
    </row>
    <row r="8451" spans="15:16" x14ac:dyDescent="0.25">
      <c r="O8451" s="193">
        <v>12057</v>
      </c>
      <c r="P8451" s="229">
        <v>2</v>
      </c>
    </row>
    <row r="8452" spans="15:16" x14ac:dyDescent="0.25">
      <c r="O8452" s="193">
        <v>12058</v>
      </c>
      <c r="P8452" s="229">
        <v>2</v>
      </c>
    </row>
    <row r="8453" spans="15:16" x14ac:dyDescent="0.25">
      <c r="O8453" s="193">
        <v>12059</v>
      </c>
      <c r="P8453" s="229">
        <v>2</v>
      </c>
    </row>
    <row r="8454" spans="15:16" x14ac:dyDescent="0.25">
      <c r="O8454" s="193">
        <v>12061</v>
      </c>
      <c r="P8454" s="229">
        <v>3</v>
      </c>
    </row>
    <row r="8455" spans="15:16" x14ac:dyDescent="0.25">
      <c r="O8455" s="193">
        <v>12062</v>
      </c>
      <c r="P8455" s="229">
        <v>1</v>
      </c>
    </row>
    <row r="8456" spans="15:16" x14ac:dyDescent="0.25">
      <c r="O8456" s="193">
        <v>12065</v>
      </c>
      <c r="P8456" s="229">
        <v>2</v>
      </c>
    </row>
    <row r="8457" spans="15:16" x14ac:dyDescent="0.25">
      <c r="O8457" s="193">
        <v>12067</v>
      </c>
      <c r="P8457" s="229">
        <v>1</v>
      </c>
    </row>
    <row r="8458" spans="15:16" x14ac:dyDescent="0.25">
      <c r="O8458" s="193">
        <v>12075</v>
      </c>
      <c r="P8458" s="229">
        <v>1</v>
      </c>
    </row>
    <row r="8459" spans="15:16" x14ac:dyDescent="0.25">
      <c r="O8459" s="193">
        <v>12077</v>
      </c>
      <c r="P8459" s="229">
        <v>1</v>
      </c>
    </row>
    <row r="8460" spans="15:16" x14ac:dyDescent="0.25">
      <c r="O8460" s="193">
        <v>12079</v>
      </c>
      <c r="P8460" s="229">
        <v>2</v>
      </c>
    </row>
    <row r="8461" spans="15:16" x14ac:dyDescent="0.25">
      <c r="O8461" s="193">
        <v>12080</v>
      </c>
      <c r="P8461" s="229">
        <v>1</v>
      </c>
    </row>
    <row r="8462" spans="15:16" x14ac:dyDescent="0.25">
      <c r="O8462" s="193">
        <v>12081</v>
      </c>
      <c r="P8462" s="229">
        <v>1</v>
      </c>
    </row>
    <row r="8463" spans="15:16" x14ac:dyDescent="0.25">
      <c r="O8463" s="193">
        <v>12084</v>
      </c>
      <c r="P8463" s="229">
        <v>2</v>
      </c>
    </row>
    <row r="8464" spans="15:16" x14ac:dyDescent="0.25">
      <c r="O8464" s="193">
        <v>12085</v>
      </c>
      <c r="P8464" s="229">
        <v>2</v>
      </c>
    </row>
    <row r="8465" spans="15:16" x14ac:dyDescent="0.25">
      <c r="O8465" s="193">
        <v>12088</v>
      </c>
      <c r="P8465" s="229">
        <v>2</v>
      </c>
    </row>
    <row r="8466" spans="15:16" x14ac:dyDescent="0.25">
      <c r="O8466" s="193">
        <v>12091</v>
      </c>
      <c r="P8466" s="229">
        <v>1</v>
      </c>
    </row>
    <row r="8467" spans="15:16" x14ac:dyDescent="0.25">
      <c r="O8467" s="193">
        <v>12094</v>
      </c>
      <c r="P8467" s="229">
        <v>1</v>
      </c>
    </row>
    <row r="8468" spans="15:16" x14ac:dyDescent="0.25">
      <c r="O8468" s="193">
        <v>12096</v>
      </c>
      <c r="P8468" s="229">
        <v>2</v>
      </c>
    </row>
    <row r="8469" spans="15:16" x14ac:dyDescent="0.25">
      <c r="O8469" s="193">
        <v>12097</v>
      </c>
      <c r="P8469" s="229">
        <v>2</v>
      </c>
    </row>
    <row r="8470" spans="15:16" x14ac:dyDescent="0.25">
      <c r="O8470" s="193">
        <v>12099</v>
      </c>
      <c r="P8470" s="229">
        <v>3</v>
      </c>
    </row>
    <row r="8471" spans="15:16" x14ac:dyDescent="0.25">
      <c r="O8471" s="193">
        <v>12101</v>
      </c>
      <c r="P8471" s="229">
        <v>1</v>
      </c>
    </row>
    <row r="8472" spans="15:16" x14ac:dyDescent="0.25">
      <c r="O8472" s="193">
        <v>12102</v>
      </c>
      <c r="P8472" s="229">
        <v>1</v>
      </c>
    </row>
    <row r="8473" spans="15:16" x14ac:dyDescent="0.25">
      <c r="O8473" s="193">
        <v>12103</v>
      </c>
      <c r="P8473" s="229">
        <v>1</v>
      </c>
    </row>
    <row r="8474" spans="15:16" x14ac:dyDescent="0.25">
      <c r="O8474" s="193">
        <v>12104</v>
      </c>
      <c r="P8474" s="229">
        <v>1</v>
      </c>
    </row>
    <row r="8475" spans="15:16" x14ac:dyDescent="0.25">
      <c r="O8475" s="193">
        <v>12106</v>
      </c>
      <c r="P8475" s="229">
        <v>1</v>
      </c>
    </row>
    <row r="8476" spans="15:16" x14ac:dyDescent="0.25">
      <c r="O8476" s="193">
        <v>12112</v>
      </c>
      <c r="P8476" s="229">
        <v>1</v>
      </c>
    </row>
    <row r="8477" spans="15:16" x14ac:dyDescent="0.25">
      <c r="O8477" s="193">
        <v>12118</v>
      </c>
      <c r="P8477" s="229">
        <v>4</v>
      </c>
    </row>
    <row r="8478" spans="15:16" x14ac:dyDescent="0.25">
      <c r="O8478" s="193">
        <v>12119</v>
      </c>
      <c r="P8478" s="229">
        <v>2</v>
      </c>
    </row>
    <row r="8479" spans="15:16" x14ac:dyDescent="0.25">
      <c r="O8479" s="193">
        <v>12120</v>
      </c>
      <c r="P8479" s="229">
        <v>2</v>
      </c>
    </row>
    <row r="8480" spans="15:16" x14ac:dyDescent="0.25">
      <c r="O8480" s="193">
        <v>12122</v>
      </c>
      <c r="P8480" s="229">
        <v>2</v>
      </c>
    </row>
    <row r="8481" spans="15:16" x14ac:dyDescent="0.25">
      <c r="O8481" s="193">
        <v>12123</v>
      </c>
      <c r="P8481" s="229">
        <v>1</v>
      </c>
    </row>
    <row r="8482" spans="15:16" x14ac:dyDescent="0.25">
      <c r="O8482" s="193">
        <v>12124</v>
      </c>
      <c r="P8482" s="229">
        <v>1</v>
      </c>
    </row>
    <row r="8483" spans="15:16" x14ac:dyDescent="0.25">
      <c r="O8483" s="193">
        <v>12125</v>
      </c>
      <c r="P8483" s="229">
        <v>3</v>
      </c>
    </row>
    <row r="8484" spans="15:16" x14ac:dyDescent="0.25">
      <c r="O8484" s="193">
        <v>12126</v>
      </c>
      <c r="P8484" s="229">
        <v>1</v>
      </c>
    </row>
    <row r="8485" spans="15:16" x14ac:dyDescent="0.25">
      <c r="O8485" s="193">
        <v>12128</v>
      </c>
      <c r="P8485" s="229">
        <v>1</v>
      </c>
    </row>
    <row r="8486" spans="15:16" x14ac:dyDescent="0.25">
      <c r="O8486" s="193">
        <v>12131</v>
      </c>
      <c r="P8486" s="229">
        <v>1</v>
      </c>
    </row>
    <row r="8487" spans="15:16" x14ac:dyDescent="0.25">
      <c r="O8487" s="193">
        <v>12132</v>
      </c>
      <c r="P8487" s="229">
        <v>2</v>
      </c>
    </row>
    <row r="8488" spans="15:16" x14ac:dyDescent="0.25">
      <c r="O8488" s="193">
        <v>12133</v>
      </c>
      <c r="P8488" s="229">
        <v>1</v>
      </c>
    </row>
    <row r="8489" spans="15:16" x14ac:dyDescent="0.25">
      <c r="O8489" s="193">
        <v>12135</v>
      </c>
      <c r="P8489" s="229">
        <v>1</v>
      </c>
    </row>
    <row r="8490" spans="15:16" x14ac:dyDescent="0.25">
      <c r="O8490" s="193">
        <v>12136</v>
      </c>
      <c r="P8490" s="229">
        <v>1</v>
      </c>
    </row>
    <row r="8491" spans="15:16" x14ac:dyDescent="0.25">
      <c r="O8491" s="193">
        <v>12142</v>
      </c>
      <c r="P8491" s="229">
        <v>2</v>
      </c>
    </row>
    <row r="8492" spans="15:16" x14ac:dyDescent="0.25">
      <c r="O8492" s="193">
        <v>12143</v>
      </c>
      <c r="P8492" s="229">
        <v>2</v>
      </c>
    </row>
    <row r="8493" spans="15:16" x14ac:dyDescent="0.25">
      <c r="O8493" s="193">
        <v>12144</v>
      </c>
      <c r="P8493" s="229">
        <v>1</v>
      </c>
    </row>
    <row r="8494" spans="15:16" x14ac:dyDescent="0.25">
      <c r="O8494" s="193">
        <v>12148</v>
      </c>
      <c r="P8494" s="229">
        <v>2</v>
      </c>
    </row>
    <row r="8495" spans="15:16" x14ac:dyDescent="0.25">
      <c r="O8495" s="193">
        <v>12152</v>
      </c>
      <c r="P8495" s="229">
        <v>1</v>
      </c>
    </row>
    <row r="8496" spans="15:16" x14ac:dyDescent="0.25">
      <c r="O8496" s="193">
        <v>12156</v>
      </c>
      <c r="P8496" s="229">
        <v>1</v>
      </c>
    </row>
    <row r="8497" spans="15:16" x14ac:dyDescent="0.25">
      <c r="O8497" s="193">
        <v>12159</v>
      </c>
      <c r="P8497" s="229">
        <v>1</v>
      </c>
    </row>
    <row r="8498" spans="15:16" x14ac:dyDescent="0.25">
      <c r="O8498" s="193">
        <v>12160</v>
      </c>
      <c r="P8498" s="229">
        <v>1</v>
      </c>
    </row>
    <row r="8499" spans="15:16" x14ac:dyDescent="0.25">
      <c r="O8499" s="193">
        <v>12161</v>
      </c>
      <c r="P8499" s="229">
        <v>3</v>
      </c>
    </row>
    <row r="8500" spans="15:16" x14ac:dyDescent="0.25">
      <c r="O8500" s="193">
        <v>12162</v>
      </c>
      <c r="P8500" s="229">
        <v>1</v>
      </c>
    </row>
    <row r="8501" spans="15:16" x14ac:dyDescent="0.25">
      <c r="O8501" s="193">
        <v>12163</v>
      </c>
      <c r="P8501" s="229">
        <v>1</v>
      </c>
    </row>
    <row r="8502" spans="15:16" x14ac:dyDescent="0.25">
      <c r="O8502" s="193">
        <v>12164</v>
      </c>
      <c r="P8502" s="229">
        <v>2</v>
      </c>
    </row>
    <row r="8503" spans="15:16" x14ac:dyDescent="0.25">
      <c r="O8503" s="193">
        <v>12173</v>
      </c>
      <c r="P8503" s="229">
        <v>1</v>
      </c>
    </row>
    <row r="8504" spans="15:16" x14ac:dyDescent="0.25">
      <c r="O8504" s="193">
        <v>12177</v>
      </c>
      <c r="P8504" s="229">
        <v>1</v>
      </c>
    </row>
    <row r="8505" spans="15:16" x14ac:dyDescent="0.25">
      <c r="O8505" s="193">
        <v>12179</v>
      </c>
      <c r="P8505" s="229">
        <v>2</v>
      </c>
    </row>
    <row r="8506" spans="15:16" x14ac:dyDescent="0.25">
      <c r="O8506" s="193">
        <v>12182</v>
      </c>
      <c r="P8506" s="229">
        <v>1</v>
      </c>
    </row>
    <row r="8507" spans="15:16" x14ac:dyDescent="0.25">
      <c r="O8507" s="193">
        <v>12185</v>
      </c>
      <c r="P8507" s="229">
        <v>1</v>
      </c>
    </row>
    <row r="8508" spans="15:16" x14ac:dyDescent="0.25">
      <c r="O8508" s="193">
        <v>12186</v>
      </c>
      <c r="P8508" s="229">
        <v>2</v>
      </c>
    </row>
    <row r="8509" spans="15:16" x14ac:dyDescent="0.25">
      <c r="O8509" s="193">
        <v>12187</v>
      </c>
      <c r="P8509" s="229">
        <v>3</v>
      </c>
    </row>
    <row r="8510" spans="15:16" x14ac:dyDescent="0.25">
      <c r="O8510" s="193">
        <v>12188</v>
      </c>
      <c r="P8510" s="229">
        <v>1</v>
      </c>
    </row>
    <row r="8511" spans="15:16" x14ac:dyDescent="0.25">
      <c r="O8511" s="193">
        <v>12190</v>
      </c>
      <c r="P8511" s="229">
        <v>1</v>
      </c>
    </row>
    <row r="8512" spans="15:16" x14ac:dyDescent="0.25">
      <c r="O8512" s="193">
        <v>12191</v>
      </c>
      <c r="P8512" s="229">
        <v>2</v>
      </c>
    </row>
    <row r="8513" spans="15:16" x14ac:dyDescent="0.25">
      <c r="O8513" s="193">
        <v>12199</v>
      </c>
      <c r="P8513" s="229">
        <v>1</v>
      </c>
    </row>
    <row r="8514" spans="15:16" x14ac:dyDescent="0.25">
      <c r="O8514" s="193">
        <v>12202</v>
      </c>
      <c r="P8514" s="229">
        <v>1</v>
      </c>
    </row>
    <row r="8515" spans="15:16" x14ac:dyDescent="0.25">
      <c r="O8515" s="193">
        <v>12204</v>
      </c>
      <c r="P8515" s="229">
        <v>1</v>
      </c>
    </row>
    <row r="8516" spans="15:16" x14ac:dyDescent="0.25">
      <c r="O8516" s="193">
        <v>12205</v>
      </c>
      <c r="P8516" s="229">
        <v>1</v>
      </c>
    </row>
    <row r="8517" spans="15:16" x14ac:dyDescent="0.25">
      <c r="O8517" s="193">
        <v>12210</v>
      </c>
      <c r="P8517" s="229">
        <v>1</v>
      </c>
    </row>
    <row r="8518" spans="15:16" x14ac:dyDescent="0.25">
      <c r="O8518" s="193">
        <v>12213</v>
      </c>
      <c r="P8518" s="229">
        <v>1</v>
      </c>
    </row>
    <row r="8519" spans="15:16" x14ac:dyDescent="0.25">
      <c r="O8519" s="193">
        <v>12217</v>
      </c>
      <c r="P8519" s="229">
        <v>1</v>
      </c>
    </row>
    <row r="8520" spans="15:16" x14ac:dyDescent="0.25">
      <c r="O8520" s="193">
        <v>12224</v>
      </c>
      <c r="P8520" s="229">
        <v>1</v>
      </c>
    </row>
    <row r="8521" spans="15:16" x14ac:dyDescent="0.25">
      <c r="O8521" s="193">
        <v>12225</v>
      </c>
      <c r="P8521" s="229">
        <v>1</v>
      </c>
    </row>
    <row r="8522" spans="15:16" x14ac:dyDescent="0.25">
      <c r="O8522" s="193">
        <v>12226</v>
      </c>
      <c r="P8522" s="229">
        <v>1</v>
      </c>
    </row>
    <row r="8523" spans="15:16" x14ac:dyDescent="0.25">
      <c r="O8523" s="193">
        <v>12236</v>
      </c>
      <c r="P8523" s="229">
        <v>1</v>
      </c>
    </row>
    <row r="8524" spans="15:16" x14ac:dyDescent="0.25">
      <c r="O8524" s="193">
        <v>12238</v>
      </c>
      <c r="P8524" s="229">
        <v>1</v>
      </c>
    </row>
    <row r="8525" spans="15:16" x14ac:dyDescent="0.25">
      <c r="O8525" s="193">
        <v>12239</v>
      </c>
      <c r="P8525" s="229">
        <v>1</v>
      </c>
    </row>
    <row r="8526" spans="15:16" x14ac:dyDescent="0.25">
      <c r="O8526" s="193">
        <v>12241</v>
      </c>
      <c r="P8526" s="229">
        <v>1</v>
      </c>
    </row>
    <row r="8527" spans="15:16" x14ac:dyDescent="0.25">
      <c r="O8527" s="193">
        <v>12243</v>
      </c>
      <c r="P8527" s="229">
        <v>1</v>
      </c>
    </row>
    <row r="8528" spans="15:16" x14ac:dyDescent="0.25">
      <c r="O8528" s="193">
        <v>12251</v>
      </c>
      <c r="P8528" s="229">
        <v>1</v>
      </c>
    </row>
    <row r="8529" spans="15:16" x14ac:dyDescent="0.25">
      <c r="O8529" s="193">
        <v>12253</v>
      </c>
      <c r="P8529" s="229">
        <v>1</v>
      </c>
    </row>
    <row r="8530" spans="15:16" x14ac:dyDescent="0.25">
      <c r="O8530" s="193">
        <v>12261</v>
      </c>
      <c r="P8530" s="229">
        <v>1</v>
      </c>
    </row>
    <row r="8531" spans="15:16" x14ac:dyDescent="0.25">
      <c r="O8531" s="193">
        <v>12264</v>
      </c>
      <c r="P8531" s="229">
        <v>1</v>
      </c>
    </row>
    <row r="8532" spans="15:16" x14ac:dyDescent="0.25">
      <c r="O8532" s="193">
        <v>12266</v>
      </c>
      <c r="P8532" s="229">
        <v>1</v>
      </c>
    </row>
    <row r="8533" spans="15:16" x14ac:dyDescent="0.25">
      <c r="O8533" s="193">
        <v>12267</v>
      </c>
      <c r="P8533" s="229">
        <v>2</v>
      </c>
    </row>
    <row r="8534" spans="15:16" x14ac:dyDescent="0.25">
      <c r="O8534" s="193">
        <v>12273</v>
      </c>
      <c r="P8534" s="229">
        <v>1</v>
      </c>
    </row>
    <row r="8535" spans="15:16" x14ac:dyDescent="0.25">
      <c r="O8535" s="193">
        <v>12276</v>
      </c>
      <c r="P8535" s="229">
        <v>1</v>
      </c>
    </row>
    <row r="8536" spans="15:16" x14ac:dyDescent="0.25">
      <c r="O8536" s="193">
        <v>12283</v>
      </c>
      <c r="P8536" s="229">
        <v>1</v>
      </c>
    </row>
    <row r="8537" spans="15:16" x14ac:dyDescent="0.25">
      <c r="O8537" s="193">
        <v>12285</v>
      </c>
      <c r="P8537" s="229">
        <v>3</v>
      </c>
    </row>
    <row r="8538" spans="15:16" x14ac:dyDescent="0.25">
      <c r="O8538" s="193">
        <v>12288</v>
      </c>
      <c r="P8538" s="229">
        <v>1</v>
      </c>
    </row>
    <row r="8539" spans="15:16" x14ac:dyDescent="0.25">
      <c r="O8539" s="193">
        <v>12289</v>
      </c>
      <c r="P8539" s="229">
        <v>1</v>
      </c>
    </row>
    <row r="8540" spans="15:16" x14ac:dyDescent="0.25">
      <c r="O8540" s="193">
        <v>12292</v>
      </c>
      <c r="P8540" s="229">
        <v>2</v>
      </c>
    </row>
    <row r="8541" spans="15:16" x14ac:dyDescent="0.25">
      <c r="O8541" s="193">
        <v>12294</v>
      </c>
      <c r="P8541" s="229">
        <v>1</v>
      </c>
    </row>
    <row r="8542" spans="15:16" x14ac:dyDescent="0.25">
      <c r="O8542" s="193">
        <v>12296</v>
      </c>
      <c r="P8542" s="229">
        <v>1</v>
      </c>
    </row>
    <row r="8543" spans="15:16" x14ac:dyDescent="0.25">
      <c r="O8543" s="193">
        <v>12298</v>
      </c>
      <c r="P8543" s="229">
        <v>2</v>
      </c>
    </row>
    <row r="8544" spans="15:16" x14ac:dyDescent="0.25">
      <c r="O8544" s="193">
        <v>12301</v>
      </c>
      <c r="P8544" s="229">
        <v>1</v>
      </c>
    </row>
    <row r="8545" spans="15:16" x14ac:dyDescent="0.25">
      <c r="O8545" s="193">
        <v>12306</v>
      </c>
      <c r="P8545" s="229">
        <v>2</v>
      </c>
    </row>
    <row r="8546" spans="15:16" x14ac:dyDescent="0.25">
      <c r="O8546" s="193">
        <v>12310</v>
      </c>
      <c r="P8546" s="229">
        <v>2</v>
      </c>
    </row>
    <row r="8547" spans="15:16" x14ac:dyDescent="0.25">
      <c r="O8547" s="193">
        <v>12312</v>
      </c>
      <c r="P8547" s="229">
        <v>2</v>
      </c>
    </row>
    <row r="8548" spans="15:16" x14ac:dyDescent="0.25">
      <c r="O8548" s="193">
        <v>12313</v>
      </c>
      <c r="P8548" s="229">
        <v>2</v>
      </c>
    </row>
    <row r="8549" spans="15:16" x14ac:dyDescent="0.25">
      <c r="O8549" s="193">
        <v>12317</v>
      </c>
      <c r="P8549" s="229">
        <v>2</v>
      </c>
    </row>
    <row r="8550" spans="15:16" x14ac:dyDescent="0.25">
      <c r="O8550" s="193">
        <v>12319</v>
      </c>
      <c r="P8550" s="229">
        <v>1</v>
      </c>
    </row>
    <row r="8551" spans="15:16" x14ac:dyDescent="0.25">
      <c r="O8551" s="193">
        <v>12321</v>
      </c>
      <c r="P8551" s="229">
        <v>2</v>
      </c>
    </row>
    <row r="8552" spans="15:16" x14ac:dyDescent="0.25">
      <c r="O8552" s="193">
        <v>12325</v>
      </c>
      <c r="P8552" s="229">
        <v>1</v>
      </c>
    </row>
    <row r="8553" spans="15:16" x14ac:dyDescent="0.25">
      <c r="O8553" s="193">
        <v>12327</v>
      </c>
      <c r="P8553" s="229">
        <v>2</v>
      </c>
    </row>
    <row r="8554" spans="15:16" x14ac:dyDescent="0.25">
      <c r="O8554" s="193">
        <v>12328</v>
      </c>
      <c r="P8554" s="229">
        <v>1</v>
      </c>
    </row>
    <row r="8555" spans="15:16" x14ac:dyDescent="0.25">
      <c r="O8555" s="193">
        <v>12335</v>
      </c>
      <c r="P8555" s="229">
        <v>1</v>
      </c>
    </row>
    <row r="8556" spans="15:16" x14ac:dyDescent="0.25">
      <c r="O8556" s="193">
        <v>12336</v>
      </c>
      <c r="P8556" s="229">
        <v>1</v>
      </c>
    </row>
    <row r="8557" spans="15:16" x14ac:dyDescent="0.25">
      <c r="O8557" s="193">
        <v>12337</v>
      </c>
      <c r="P8557" s="229">
        <v>1</v>
      </c>
    </row>
    <row r="8558" spans="15:16" x14ac:dyDescent="0.25">
      <c r="O8558" s="193">
        <v>12338</v>
      </c>
      <c r="P8558" s="229">
        <v>1</v>
      </c>
    </row>
    <row r="8559" spans="15:16" x14ac:dyDescent="0.25">
      <c r="O8559" s="193">
        <v>12339</v>
      </c>
      <c r="P8559" s="229">
        <v>2</v>
      </c>
    </row>
    <row r="8560" spans="15:16" x14ac:dyDescent="0.25">
      <c r="O8560" s="193">
        <v>12344</v>
      </c>
      <c r="P8560" s="229">
        <v>1</v>
      </c>
    </row>
    <row r="8561" spans="15:16" x14ac:dyDescent="0.25">
      <c r="O8561" s="193">
        <v>12346</v>
      </c>
      <c r="P8561" s="229">
        <v>1</v>
      </c>
    </row>
    <row r="8562" spans="15:16" x14ac:dyDescent="0.25">
      <c r="O8562" s="193">
        <v>12354</v>
      </c>
      <c r="P8562" s="229">
        <v>2</v>
      </c>
    </row>
    <row r="8563" spans="15:16" x14ac:dyDescent="0.25">
      <c r="O8563" s="193">
        <v>12362</v>
      </c>
      <c r="P8563" s="229">
        <v>1</v>
      </c>
    </row>
    <row r="8564" spans="15:16" x14ac:dyDescent="0.25">
      <c r="O8564" s="193">
        <v>12363</v>
      </c>
      <c r="P8564" s="229">
        <v>1</v>
      </c>
    </row>
    <row r="8565" spans="15:16" x14ac:dyDescent="0.25">
      <c r="O8565" s="193">
        <v>12364</v>
      </c>
      <c r="P8565" s="229">
        <v>1</v>
      </c>
    </row>
    <row r="8566" spans="15:16" x14ac:dyDescent="0.25">
      <c r="O8566" s="193">
        <v>12371</v>
      </c>
      <c r="P8566" s="229">
        <v>1</v>
      </c>
    </row>
    <row r="8567" spans="15:16" x14ac:dyDescent="0.25">
      <c r="O8567" s="193">
        <v>12375</v>
      </c>
      <c r="P8567" s="229">
        <v>1</v>
      </c>
    </row>
    <row r="8568" spans="15:16" x14ac:dyDescent="0.25">
      <c r="O8568" s="193">
        <v>12382</v>
      </c>
      <c r="P8568" s="229">
        <v>1</v>
      </c>
    </row>
    <row r="8569" spans="15:16" x14ac:dyDescent="0.25">
      <c r="O8569" s="193">
        <v>12384</v>
      </c>
      <c r="P8569" s="229">
        <v>1</v>
      </c>
    </row>
    <row r="8570" spans="15:16" x14ac:dyDescent="0.25">
      <c r="O8570" s="193">
        <v>12387</v>
      </c>
      <c r="P8570" s="229">
        <v>1</v>
      </c>
    </row>
    <row r="8571" spans="15:16" x14ac:dyDescent="0.25">
      <c r="O8571" s="193">
        <v>12393</v>
      </c>
      <c r="P8571" s="229">
        <v>1</v>
      </c>
    </row>
    <row r="8572" spans="15:16" x14ac:dyDescent="0.25">
      <c r="O8572" s="193">
        <v>12395</v>
      </c>
      <c r="P8572" s="229">
        <v>1</v>
      </c>
    </row>
    <row r="8573" spans="15:16" x14ac:dyDescent="0.25">
      <c r="O8573" s="193">
        <v>12399</v>
      </c>
      <c r="P8573" s="229">
        <v>1</v>
      </c>
    </row>
    <row r="8574" spans="15:16" x14ac:dyDescent="0.25">
      <c r="O8574" s="193">
        <v>12405</v>
      </c>
      <c r="P8574" s="229">
        <v>1</v>
      </c>
    </row>
    <row r="8575" spans="15:16" x14ac:dyDescent="0.25">
      <c r="O8575" s="193">
        <v>12407</v>
      </c>
      <c r="P8575" s="229">
        <v>1</v>
      </c>
    </row>
    <row r="8576" spans="15:16" x14ac:dyDescent="0.25">
      <c r="O8576" s="193">
        <v>12408</v>
      </c>
      <c r="P8576" s="229">
        <v>1</v>
      </c>
    </row>
    <row r="8577" spans="15:16" x14ac:dyDescent="0.25">
      <c r="O8577" s="193">
        <v>12412</v>
      </c>
      <c r="P8577" s="229">
        <v>1</v>
      </c>
    </row>
    <row r="8578" spans="15:16" x14ac:dyDescent="0.25">
      <c r="O8578" s="193">
        <v>12414</v>
      </c>
      <c r="P8578" s="229">
        <v>1</v>
      </c>
    </row>
    <row r="8579" spans="15:16" x14ac:dyDescent="0.25">
      <c r="O8579" s="193">
        <v>12419</v>
      </c>
      <c r="P8579" s="229">
        <v>1</v>
      </c>
    </row>
    <row r="8580" spans="15:16" x14ac:dyDescent="0.25">
      <c r="O8580" s="193">
        <v>12421</v>
      </c>
      <c r="P8580" s="229">
        <v>1</v>
      </c>
    </row>
    <row r="8581" spans="15:16" x14ac:dyDescent="0.25">
      <c r="O8581" s="193">
        <v>12422</v>
      </c>
      <c r="P8581" s="229">
        <v>1</v>
      </c>
    </row>
    <row r="8582" spans="15:16" x14ac:dyDescent="0.25">
      <c r="O8582" s="193">
        <v>12424</v>
      </c>
      <c r="P8582" s="229">
        <v>1</v>
      </c>
    </row>
    <row r="8583" spans="15:16" x14ac:dyDescent="0.25">
      <c r="O8583" s="193">
        <v>12435</v>
      </c>
      <c r="P8583" s="229">
        <v>1</v>
      </c>
    </row>
    <row r="8584" spans="15:16" x14ac:dyDescent="0.25">
      <c r="O8584" s="193">
        <v>12437</v>
      </c>
      <c r="P8584" s="229">
        <v>1</v>
      </c>
    </row>
    <row r="8585" spans="15:16" x14ac:dyDescent="0.25">
      <c r="O8585" s="193">
        <v>12446</v>
      </c>
      <c r="P8585" s="229">
        <v>1</v>
      </c>
    </row>
    <row r="8586" spans="15:16" x14ac:dyDescent="0.25">
      <c r="O8586" s="193">
        <v>12452</v>
      </c>
      <c r="P8586" s="229">
        <v>1</v>
      </c>
    </row>
    <row r="8587" spans="15:16" x14ac:dyDescent="0.25">
      <c r="O8587" s="193">
        <v>12453</v>
      </c>
      <c r="P8587" s="229">
        <v>1</v>
      </c>
    </row>
    <row r="8588" spans="15:16" x14ac:dyDescent="0.25">
      <c r="O8588" s="193">
        <v>12454</v>
      </c>
      <c r="P8588" s="229">
        <v>1</v>
      </c>
    </row>
    <row r="8589" spans="15:16" x14ac:dyDescent="0.25">
      <c r="O8589" s="193">
        <v>12455</v>
      </c>
      <c r="P8589" s="229">
        <v>1</v>
      </c>
    </row>
    <row r="8590" spans="15:16" x14ac:dyDescent="0.25">
      <c r="O8590" s="193">
        <v>12457</v>
      </c>
      <c r="P8590" s="229">
        <v>1</v>
      </c>
    </row>
    <row r="8591" spans="15:16" x14ac:dyDescent="0.25">
      <c r="O8591" s="193">
        <v>12461</v>
      </c>
      <c r="P8591" s="229">
        <v>2</v>
      </c>
    </row>
    <row r="8592" spans="15:16" x14ac:dyDescent="0.25">
      <c r="O8592" s="193">
        <v>12463</v>
      </c>
      <c r="P8592" s="229">
        <v>1</v>
      </c>
    </row>
    <row r="8593" spans="15:16" x14ac:dyDescent="0.25">
      <c r="O8593" s="193">
        <v>12467</v>
      </c>
      <c r="P8593" s="229">
        <v>1</v>
      </c>
    </row>
    <row r="8594" spans="15:16" x14ac:dyDescent="0.25">
      <c r="O8594" s="193">
        <v>12473</v>
      </c>
      <c r="P8594" s="229">
        <v>1</v>
      </c>
    </row>
    <row r="8595" spans="15:16" x14ac:dyDescent="0.25">
      <c r="O8595" s="193">
        <v>12477</v>
      </c>
      <c r="P8595" s="229">
        <v>2</v>
      </c>
    </row>
    <row r="8596" spans="15:16" x14ac:dyDescent="0.25">
      <c r="O8596" s="193">
        <v>12482</v>
      </c>
      <c r="P8596" s="229">
        <v>1</v>
      </c>
    </row>
    <row r="8597" spans="15:16" x14ac:dyDescent="0.25">
      <c r="O8597" s="193">
        <v>12494</v>
      </c>
      <c r="P8597" s="229">
        <v>1</v>
      </c>
    </row>
    <row r="8598" spans="15:16" x14ac:dyDescent="0.25">
      <c r="O8598" s="193">
        <v>12503</v>
      </c>
      <c r="P8598" s="229">
        <v>1</v>
      </c>
    </row>
    <row r="8599" spans="15:16" x14ac:dyDescent="0.25">
      <c r="O8599" s="193">
        <v>12504</v>
      </c>
      <c r="P8599" s="229">
        <v>1</v>
      </c>
    </row>
    <row r="8600" spans="15:16" x14ac:dyDescent="0.25">
      <c r="O8600" s="193">
        <v>12513</v>
      </c>
      <c r="P8600" s="229">
        <v>1</v>
      </c>
    </row>
    <row r="8601" spans="15:16" x14ac:dyDescent="0.25">
      <c r="O8601" s="193">
        <v>12515</v>
      </c>
      <c r="P8601" s="229">
        <v>2</v>
      </c>
    </row>
    <row r="8602" spans="15:16" x14ac:dyDescent="0.25">
      <c r="O8602" s="193">
        <v>12517</v>
      </c>
      <c r="P8602" s="229">
        <v>1</v>
      </c>
    </row>
    <row r="8603" spans="15:16" x14ac:dyDescent="0.25">
      <c r="O8603" s="193">
        <v>12527</v>
      </c>
      <c r="P8603" s="229">
        <v>1</v>
      </c>
    </row>
    <row r="8604" spans="15:16" x14ac:dyDescent="0.25">
      <c r="O8604" s="193">
        <v>12536</v>
      </c>
      <c r="P8604" s="229">
        <v>1</v>
      </c>
    </row>
    <row r="8605" spans="15:16" x14ac:dyDescent="0.25">
      <c r="O8605" s="193">
        <v>12539</v>
      </c>
      <c r="P8605" s="229">
        <v>1</v>
      </c>
    </row>
    <row r="8606" spans="15:16" x14ac:dyDescent="0.25">
      <c r="O8606" s="193">
        <v>12547</v>
      </c>
      <c r="P8606" s="229">
        <v>1</v>
      </c>
    </row>
    <row r="8607" spans="15:16" x14ac:dyDescent="0.25">
      <c r="O8607" s="193">
        <v>12552</v>
      </c>
      <c r="P8607" s="229">
        <v>1</v>
      </c>
    </row>
    <row r="8608" spans="15:16" x14ac:dyDescent="0.25">
      <c r="O8608" s="193">
        <v>12553</v>
      </c>
      <c r="P8608" s="229">
        <v>1</v>
      </c>
    </row>
    <row r="8609" spans="15:16" x14ac:dyDescent="0.25">
      <c r="O8609" s="193">
        <v>12555</v>
      </c>
      <c r="P8609" s="229">
        <v>1</v>
      </c>
    </row>
    <row r="8610" spans="15:16" x14ac:dyDescent="0.25">
      <c r="O8610" s="193">
        <v>12561</v>
      </c>
      <c r="P8610" s="229">
        <v>1</v>
      </c>
    </row>
    <row r="8611" spans="15:16" x14ac:dyDescent="0.25">
      <c r="O8611" s="193">
        <v>12568</v>
      </c>
      <c r="P8611" s="229">
        <v>1</v>
      </c>
    </row>
    <row r="8612" spans="15:16" x14ac:dyDescent="0.25">
      <c r="O8612" s="193">
        <v>12585</v>
      </c>
      <c r="P8612" s="229">
        <v>1</v>
      </c>
    </row>
    <row r="8613" spans="15:16" x14ac:dyDescent="0.25">
      <c r="O8613" s="193">
        <v>12586</v>
      </c>
      <c r="P8613" s="229">
        <v>1</v>
      </c>
    </row>
    <row r="8614" spans="15:16" x14ac:dyDescent="0.25">
      <c r="O8614" s="193">
        <v>12590</v>
      </c>
      <c r="P8614" s="229">
        <v>1</v>
      </c>
    </row>
    <row r="8615" spans="15:16" x14ac:dyDescent="0.25">
      <c r="O8615" s="193">
        <v>12593</v>
      </c>
      <c r="P8615" s="229">
        <v>1</v>
      </c>
    </row>
    <row r="8616" spans="15:16" x14ac:dyDescent="0.25">
      <c r="O8616" s="193">
        <v>12600</v>
      </c>
      <c r="P8616" s="229">
        <v>1</v>
      </c>
    </row>
    <row r="8617" spans="15:16" x14ac:dyDescent="0.25">
      <c r="O8617" s="193">
        <v>12610</v>
      </c>
      <c r="P8617" s="229">
        <v>1</v>
      </c>
    </row>
    <row r="8618" spans="15:16" x14ac:dyDescent="0.25">
      <c r="O8618" s="193">
        <v>12619</v>
      </c>
      <c r="P8618" s="229">
        <v>2</v>
      </c>
    </row>
    <row r="8619" spans="15:16" x14ac:dyDescent="0.25">
      <c r="O8619" s="193">
        <v>12620</v>
      </c>
      <c r="P8619" s="229">
        <v>1</v>
      </c>
    </row>
    <row r="8620" spans="15:16" x14ac:dyDescent="0.25">
      <c r="O8620" s="193">
        <v>12625</v>
      </c>
      <c r="P8620" s="229">
        <v>1</v>
      </c>
    </row>
    <row r="8621" spans="15:16" x14ac:dyDescent="0.25">
      <c r="O8621" s="193">
        <v>12632</v>
      </c>
      <c r="P8621" s="229">
        <v>1</v>
      </c>
    </row>
    <row r="8622" spans="15:16" x14ac:dyDescent="0.25">
      <c r="O8622" s="193">
        <v>12634</v>
      </c>
      <c r="P8622" s="229">
        <v>1</v>
      </c>
    </row>
    <row r="8623" spans="15:16" x14ac:dyDescent="0.25">
      <c r="O8623" s="193">
        <v>12642</v>
      </c>
      <c r="P8623" s="229">
        <v>1</v>
      </c>
    </row>
    <row r="8624" spans="15:16" x14ac:dyDescent="0.25">
      <c r="O8624" s="193">
        <v>12647</v>
      </c>
      <c r="P8624" s="229">
        <v>2</v>
      </c>
    </row>
    <row r="8625" spans="15:16" x14ac:dyDescent="0.25">
      <c r="O8625" s="193">
        <v>12665</v>
      </c>
      <c r="P8625" s="229">
        <v>1</v>
      </c>
    </row>
    <row r="8626" spans="15:16" x14ac:dyDescent="0.25">
      <c r="O8626" s="193">
        <v>12673</v>
      </c>
      <c r="P8626" s="229">
        <v>1</v>
      </c>
    </row>
    <row r="8627" spans="15:16" x14ac:dyDescent="0.25">
      <c r="O8627" s="193">
        <v>12693</v>
      </c>
      <c r="P8627" s="229">
        <v>1</v>
      </c>
    </row>
    <row r="8628" spans="15:16" x14ac:dyDescent="0.25">
      <c r="O8628" s="193">
        <v>12698</v>
      </c>
      <c r="P8628" s="229">
        <v>1</v>
      </c>
    </row>
    <row r="8629" spans="15:16" x14ac:dyDescent="0.25">
      <c r="O8629" s="193">
        <v>12700</v>
      </c>
      <c r="P8629" s="229">
        <v>1</v>
      </c>
    </row>
    <row r="8630" spans="15:16" x14ac:dyDescent="0.25">
      <c r="O8630" s="193">
        <v>12704</v>
      </c>
      <c r="P8630" s="229">
        <v>1</v>
      </c>
    </row>
    <row r="8631" spans="15:16" x14ac:dyDescent="0.25">
      <c r="O8631" s="193">
        <v>12710</v>
      </c>
      <c r="P8631" s="229">
        <v>2</v>
      </c>
    </row>
    <row r="8632" spans="15:16" x14ac:dyDescent="0.25">
      <c r="O8632" s="193">
        <v>12718</v>
      </c>
      <c r="P8632" s="229">
        <v>1</v>
      </c>
    </row>
    <row r="8633" spans="15:16" x14ac:dyDescent="0.25">
      <c r="O8633" s="193">
        <v>12729</v>
      </c>
      <c r="P8633" s="229">
        <v>1</v>
      </c>
    </row>
    <row r="8634" spans="15:16" x14ac:dyDescent="0.25">
      <c r="O8634" s="193">
        <v>12733</v>
      </c>
      <c r="P8634" s="229">
        <v>1</v>
      </c>
    </row>
    <row r="8635" spans="15:16" x14ac:dyDescent="0.25">
      <c r="O8635" s="193">
        <v>12736</v>
      </c>
      <c r="P8635" s="229">
        <v>1</v>
      </c>
    </row>
    <row r="8636" spans="15:16" x14ac:dyDescent="0.25">
      <c r="O8636" s="193">
        <v>12740</v>
      </c>
      <c r="P8636" s="229">
        <v>1</v>
      </c>
    </row>
    <row r="8637" spans="15:16" x14ac:dyDescent="0.25">
      <c r="O8637" s="193">
        <v>12745</v>
      </c>
      <c r="P8637" s="229">
        <v>1</v>
      </c>
    </row>
    <row r="8638" spans="15:16" x14ac:dyDescent="0.25">
      <c r="O8638" s="193">
        <v>12761</v>
      </c>
      <c r="P8638" s="229">
        <v>1</v>
      </c>
    </row>
    <row r="8639" spans="15:16" x14ac:dyDescent="0.25">
      <c r="O8639" s="193">
        <v>12771</v>
      </c>
      <c r="P8639" s="229">
        <v>1</v>
      </c>
    </row>
    <row r="8640" spans="15:16" x14ac:dyDescent="0.25">
      <c r="O8640" s="193">
        <v>12772</v>
      </c>
      <c r="P8640" s="229">
        <v>2</v>
      </c>
    </row>
    <row r="8641" spans="15:16" x14ac:dyDescent="0.25">
      <c r="O8641" s="193">
        <v>12777</v>
      </c>
      <c r="P8641" s="229">
        <v>1</v>
      </c>
    </row>
    <row r="8642" spans="15:16" x14ac:dyDescent="0.25">
      <c r="O8642" s="193">
        <v>12799</v>
      </c>
      <c r="P8642" s="229">
        <v>1</v>
      </c>
    </row>
    <row r="8643" spans="15:16" x14ac:dyDescent="0.25">
      <c r="O8643" s="193">
        <v>12801</v>
      </c>
      <c r="P8643" s="229">
        <v>1</v>
      </c>
    </row>
    <row r="8644" spans="15:16" x14ac:dyDescent="0.25">
      <c r="O8644" s="193">
        <v>12814</v>
      </c>
      <c r="P8644" s="229">
        <v>1</v>
      </c>
    </row>
    <row r="8645" spans="15:16" x14ac:dyDescent="0.25">
      <c r="O8645" s="193">
        <v>12830</v>
      </c>
      <c r="P8645" s="229">
        <v>1</v>
      </c>
    </row>
    <row r="8646" spans="15:16" x14ac:dyDescent="0.25">
      <c r="O8646" s="193">
        <v>12832</v>
      </c>
      <c r="P8646" s="229">
        <v>1</v>
      </c>
    </row>
    <row r="8647" spans="15:16" x14ac:dyDescent="0.25">
      <c r="O8647" s="193">
        <v>12837</v>
      </c>
      <c r="P8647" s="229">
        <v>1</v>
      </c>
    </row>
    <row r="8648" spans="15:16" x14ac:dyDescent="0.25">
      <c r="O8648" s="193">
        <v>12839</v>
      </c>
      <c r="P8648" s="229">
        <v>1</v>
      </c>
    </row>
    <row r="8649" spans="15:16" x14ac:dyDescent="0.25">
      <c r="O8649" s="193">
        <v>12845</v>
      </c>
      <c r="P8649" s="229">
        <v>1</v>
      </c>
    </row>
    <row r="8650" spans="15:16" x14ac:dyDescent="0.25">
      <c r="O8650" s="193">
        <v>12857</v>
      </c>
      <c r="P8650" s="229">
        <v>1</v>
      </c>
    </row>
    <row r="8651" spans="15:16" x14ac:dyDescent="0.25">
      <c r="O8651" s="193">
        <v>12871</v>
      </c>
      <c r="P8651" s="229">
        <v>1</v>
      </c>
    </row>
    <row r="8652" spans="15:16" x14ac:dyDescent="0.25">
      <c r="O8652" s="193">
        <v>12874</v>
      </c>
      <c r="P8652" s="229">
        <v>1</v>
      </c>
    </row>
    <row r="8653" spans="15:16" x14ac:dyDescent="0.25">
      <c r="O8653" s="193">
        <v>12891</v>
      </c>
      <c r="P8653" s="229">
        <v>1</v>
      </c>
    </row>
    <row r="8654" spans="15:16" x14ac:dyDescent="0.25">
      <c r="O8654" s="193">
        <v>12894</v>
      </c>
      <c r="P8654" s="229">
        <v>2</v>
      </c>
    </row>
    <row r="8655" spans="15:16" x14ac:dyDescent="0.25">
      <c r="O8655" s="193">
        <v>12969</v>
      </c>
      <c r="P8655" s="229">
        <v>1</v>
      </c>
    </row>
    <row r="8656" spans="15:16" x14ac:dyDescent="0.25">
      <c r="O8656" s="193">
        <v>13034</v>
      </c>
      <c r="P8656" s="229">
        <v>1</v>
      </c>
    </row>
    <row r="8657" spans="15:16" x14ac:dyDescent="0.25">
      <c r="O8657" s="193">
        <v>13066</v>
      </c>
      <c r="P8657" s="229">
        <v>1</v>
      </c>
    </row>
    <row r="8658" spans="15:16" x14ac:dyDescent="0.25">
      <c r="O8658" s="193">
        <v>13076</v>
      </c>
      <c r="P8658" s="229">
        <v>1</v>
      </c>
    </row>
    <row r="8659" spans="15:16" x14ac:dyDescent="0.25">
      <c r="O8659" s="193">
        <v>13092</v>
      </c>
      <c r="P8659" s="229">
        <v>1</v>
      </c>
    </row>
    <row r="8660" spans="15:16" x14ac:dyDescent="0.25">
      <c r="O8660" s="193">
        <v>13097</v>
      </c>
      <c r="P8660" s="229">
        <v>1</v>
      </c>
    </row>
    <row r="8661" spans="15:16" x14ac:dyDescent="0.25">
      <c r="O8661" s="193">
        <v>13131</v>
      </c>
      <c r="P8661" s="229">
        <v>1</v>
      </c>
    </row>
    <row r="8662" spans="15:16" x14ac:dyDescent="0.25">
      <c r="O8662" s="193">
        <v>13166</v>
      </c>
      <c r="P8662" s="229">
        <v>1</v>
      </c>
    </row>
    <row r="8663" spans="15:16" x14ac:dyDescent="0.25">
      <c r="O8663" s="193">
        <v>13203</v>
      </c>
      <c r="P8663" s="229">
        <v>1</v>
      </c>
    </row>
    <row r="8664" spans="15:16" x14ac:dyDescent="0.25">
      <c r="O8664" s="193">
        <v>13205</v>
      </c>
      <c r="P8664" s="229">
        <v>1</v>
      </c>
    </row>
    <row r="8665" spans="15:16" x14ac:dyDescent="0.25">
      <c r="O8665" s="193">
        <v>13213</v>
      </c>
      <c r="P8665" s="229">
        <v>1</v>
      </c>
    </row>
    <row r="8666" spans="15:16" x14ac:dyDescent="0.25">
      <c r="O8666" s="193">
        <v>13237</v>
      </c>
      <c r="P8666" s="229">
        <v>1</v>
      </c>
    </row>
    <row r="8667" spans="15:16" x14ac:dyDescent="0.25">
      <c r="O8667" s="193">
        <v>13332</v>
      </c>
      <c r="P8667" s="229">
        <v>1</v>
      </c>
    </row>
    <row r="8668" spans="15:16" x14ac:dyDescent="0.25">
      <c r="O8668" s="193">
        <v>13344</v>
      </c>
      <c r="P8668" s="229">
        <v>1</v>
      </c>
    </row>
    <row r="8669" spans="15:16" x14ac:dyDescent="0.25">
      <c r="O8669" s="193">
        <v>13356</v>
      </c>
      <c r="P8669" s="229">
        <v>1</v>
      </c>
    </row>
    <row r="8670" spans="15:16" x14ac:dyDescent="0.25">
      <c r="O8670" s="193">
        <v>13467</v>
      </c>
      <c r="P8670" s="229">
        <v>1</v>
      </c>
    </row>
    <row r="8671" spans="15:16" x14ac:dyDescent="0.25">
      <c r="O8671" s="193">
        <v>13501</v>
      </c>
      <c r="P8671" s="229">
        <v>1</v>
      </c>
    </row>
    <row r="8672" spans="15:16" x14ac:dyDescent="0.25">
      <c r="O8672" s="193">
        <v>13502</v>
      </c>
      <c r="P8672" s="229">
        <v>1</v>
      </c>
    </row>
    <row r="8673" spans="15:16" x14ac:dyDescent="0.25">
      <c r="O8673" s="193">
        <v>13588</v>
      </c>
      <c r="P8673" s="229">
        <v>1</v>
      </c>
    </row>
    <row r="8674" spans="15:16" x14ac:dyDescent="0.25">
      <c r="O8674" s="193">
        <v>13592</v>
      </c>
      <c r="P8674" s="229">
        <v>1</v>
      </c>
    </row>
    <row r="8675" spans="15:16" x14ac:dyDescent="0.25">
      <c r="O8675" s="193">
        <v>13789</v>
      </c>
      <c r="P8675" s="229">
        <v>1</v>
      </c>
    </row>
    <row r="8676" spans="15:16" x14ac:dyDescent="0.25">
      <c r="O8676" s="193">
        <v>13798</v>
      </c>
      <c r="P8676" s="229">
        <v>1</v>
      </c>
    </row>
    <row r="8677" spans="15:16" x14ac:dyDescent="0.25">
      <c r="O8677" s="193">
        <v>13817</v>
      </c>
      <c r="P8677" s="229">
        <v>1</v>
      </c>
    </row>
    <row r="8678" spans="15:16" x14ac:dyDescent="0.25">
      <c r="O8678" s="193">
        <v>13937</v>
      </c>
      <c r="P8678" s="229">
        <v>1</v>
      </c>
    </row>
    <row r="8679" spans="15:16" x14ac:dyDescent="0.25">
      <c r="O8679" s="193">
        <v>13938</v>
      </c>
      <c r="P8679" s="229">
        <v>1</v>
      </c>
    </row>
    <row r="8680" spans="15:16" x14ac:dyDescent="0.25">
      <c r="O8680" s="193">
        <v>13984</v>
      </c>
      <c r="P8680" s="229">
        <v>1</v>
      </c>
    </row>
    <row r="8681" spans="15:16" x14ac:dyDescent="0.25">
      <c r="O8681" s="193">
        <v>14028</v>
      </c>
      <c r="P8681" s="229">
        <v>1</v>
      </c>
    </row>
    <row r="8682" spans="15:16" x14ac:dyDescent="0.25">
      <c r="O8682" s="193">
        <v>14046</v>
      </c>
      <c r="P8682" s="229">
        <v>1</v>
      </c>
    </row>
    <row r="8683" spans="15:16" x14ac:dyDescent="0.25">
      <c r="O8683" s="193">
        <v>14047</v>
      </c>
      <c r="P8683" s="229">
        <v>1</v>
      </c>
    </row>
    <row r="8684" spans="15:16" x14ac:dyDescent="0.25">
      <c r="O8684" s="193">
        <v>14257</v>
      </c>
      <c r="P8684" s="229">
        <v>1</v>
      </c>
    </row>
    <row r="8685" spans="15:16" x14ac:dyDescent="0.25">
      <c r="O8685" s="193">
        <v>14333</v>
      </c>
      <c r="P8685" s="229">
        <v>1</v>
      </c>
    </row>
    <row r="8686" spans="15:16" x14ac:dyDescent="0.25">
      <c r="O8686" s="193">
        <v>14570</v>
      </c>
      <c r="P8686" s="229">
        <v>1</v>
      </c>
    </row>
    <row r="8687" spans="15:16" x14ac:dyDescent="0.25">
      <c r="O8687" s="193">
        <v>14591</v>
      </c>
      <c r="P8687" s="229">
        <v>1</v>
      </c>
    </row>
    <row r="8688" spans="15:16" x14ac:dyDescent="0.25">
      <c r="O8688" s="193">
        <v>14663</v>
      </c>
      <c r="P8688" s="229">
        <v>1</v>
      </c>
    </row>
    <row r="8689" spans="15:16" x14ac:dyDescent="0.25">
      <c r="O8689" s="193">
        <v>14665</v>
      </c>
      <c r="P8689" s="229">
        <v>1</v>
      </c>
    </row>
    <row r="8690" spans="15:16" x14ac:dyDescent="0.25">
      <c r="O8690" s="193">
        <v>14712</v>
      </c>
      <c r="P8690" s="229">
        <v>1</v>
      </c>
    </row>
    <row r="8691" spans="15:16" x14ac:dyDescent="0.25">
      <c r="O8691" s="193">
        <v>14877</v>
      </c>
      <c r="P8691" s="229">
        <v>1</v>
      </c>
    </row>
    <row r="8692" spans="15:16" x14ac:dyDescent="0.25">
      <c r="O8692" s="193">
        <v>14956</v>
      </c>
      <c r="P8692" s="229">
        <v>1</v>
      </c>
    </row>
    <row r="8693" spans="15:16" x14ac:dyDescent="0.25">
      <c r="O8693" s="193">
        <v>15001</v>
      </c>
      <c r="P8693" s="229">
        <v>25</v>
      </c>
    </row>
    <row r="8694" spans="15:16" x14ac:dyDescent="0.25">
      <c r="O8694" s="193">
        <v>15003</v>
      </c>
      <c r="P8694" s="229">
        <v>5</v>
      </c>
    </row>
    <row r="8695" spans="15:16" x14ac:dyDescent="0.25">
      <c r="O8695" s="193">
        <v>15005</v>
      </c>
      <c r="P8695" s="229">
        <v>3</v>
      </c>
    </row>
    <row r="8696" spans="15:16" x14ac:dyDescent="0.25">
      <c r="O8696" s="193">
        <v>15007</v>
      </c>
      <c r="P8696" s="229">
        <v>2</v>
      </c>
    </row>
    <row r="8697" spans="15:16" x14ac:dyDescent="0.25">
      <c r="O8697" s="193">
        <v>15011</v>
      </c>
      <c r="P8697" s="229">
        <v>3</v>
      </c>
    </row>
    <row r="8698" spans="15:16" x14ac:dyDescent="0.25">
      <c r="O8698" s="193">
        <v>15012</v>
      </c>
      <c r="P8698" s="229">
        <v>1</v>
      </c>
    </row>
    <row r="8699" spans="15:16" x14ac:dyDescent="0.25">
      <c r="O8699" s="193">
        <v>15013</v>
      </c>
      <c r="P8699" s="229">
        <v>5</v>
      </c>
    </row>
    <row r="8700" spans="15:16" x14ac:dyDescent="0.25">
      <c r="O8700" s="193">
        <v>15015</v>
      </c>
      <c r="P8700" s="229">
        <v>2</v>
      </c>
    </row>
    <row r="8701" spans="15:16" x14ac:dyDescent="0.25">
      <c r="O8701" s="193">
        <v>15017</v>
      </c>
      <c r="P8701" s="229">
        <v>3</v>
      </c>
    </row>
    <row r="8702" spans="15:16" x14ac:dyDescent="0.25">
      <c r="O8702" s="193">
        <v>15020</v>
      </c>
      <c r="P8702" s="229">
        <v>1</v>
      </c>
    </row>
    <row r="8703" spans="15:16" x14ac:dyDescent="0.25">
      <c r="O8703" s="193">
        <v>15021</v>
      </c>
      <c r="P8703" s="229">
        <v>4</v>
      </c>
    </row>
    <row r="8704" spans="15:16" x14ac:dyDescent="0.25">
      <c r="O8704" s="193">
        <v>15023</v>
      </c>
      <c r="P8704" s="229">
        <v>4</v>
      </c>
    </row>
    <row r="8705" spans="15:16" x14ac:dyDescent="0.25">
      <c r="O8705" s="193">
        <v>15025</v>
      </c>
      <c r="P8705" s="229">
        <v>8</v>
      </c>
    </row>
    <row r="8706" spans="15:16" x14ac:dyDescent="0.25">
      <c r="O8706" s="193">
        <v>15026</v>
      </c>
      <c r="P8706" s="229">
        <v>1</v>
      </c>
    </row>
    <row r="8707" spans="15:16" x14ac:dyDescent="0.25">
      <c r="O8707" s="193">
        <v>15027</v>
      </c>
      <c r="P8707" s="229">
        <v>3</v>
      </c>
    </row>
    <row r="8708" spans="15:16" x14ac:dyDescent="0.25">
      <c r="O8708" s="193">
        <v>15029</v>
      </c>
      <c r="P8708" s="229">
        <v>6</v>
      </c>
    </row>
    <row r="8709" spans="15:16" x14ac:dyDescent="0.25">
      <c r="O8709" s="193">
        <v>15030</v>
      </c>
      <c r="P8709" s="229">
        <v>2</v>
      </c>
    </row>
    <row r="8710" spans="15:16" x14ac:dyDescent="0.25">
      <c r="O8710" s="193">
        <v>15031</v>
      </c>
      <c r="P8710" s="229">
        <v>4</v>
      </c>
    </row>
    <row r="8711" spans="15:16" x14ac:dyDescent="0.25">
      <c r="O8711" s="193">
        <v>15033</v>
      </c>
      <c r="P8711" s="229">
        <v>3</v>
      </c>
    </row>
    <row r="8712" spans="15:16" x14ac:dyDescent="0.25">
      <c r="O8712" s="193">
        <v>15036</v>
      </c>
      <c r="P8712" s="229">
        <v>3</v>
      </c>
    </row>
    <row r="8713" spans="15:16" x14ac:dyDescent="0.25">
      <c r="O8713" s="193">
        <v>15037</v>
      </c>
      <c r="P8713" s="229">
        <v>3</v>
      </c>
    </row>
    <row r="8714" spans="15:16" x14ac:dyDescent="0.25">
      <c r="O8714" s="193">
        <v>15038</v>
      </c>
      <c r="P8714" s="229">
        <v>1</v>
      </c>
    </row>
    <row r="8715" spans="15:16" x14ac:dyDescent="0.25">
      <c r="O8715" s="193">
        <v>15041</v>
      </c>
      <c r="P8715" s="229">
        <v>12</v>
      </c>
    </row>
    <row r="8716" spans="15:16" x14ac:dyDescent="0.25">
      <c r="O8716" s="193">
        <v>15043</v>
      </c>
      <c r="P8716" s="229">
        <v>3</v>
      </c>
    </row>
    <row r="8717" spans="15:16" x14ac:dyDescent="0.25">
      <c r="O8717" s="193">
        <v>15044</v>
      </c>
      <c r="P8717" s="229">
        <v>1</v>
      </c>
    </row>
    <row r="8718" spans="15:16" x14ac:dyDescent="0.25">
      <c r="O8718" s="193">
        <v>15045</v>
      </c>
      <c r="P8718" s="229">
        <v>7</v>
      </c>
    </row>
    <row r="8719" spans="15:16" x14ac:dyDescent="0.25">
      <c r="O8719" s="193">
        <v>15046</v>
      </c>
      <c r="P8719" s="229">
        <v>1</v>
      </c>
    </row>
    <row r="8720" spans="15:16" x14ac:dyDescent="0.25">
      <c r="O8720" s="193">
        <v>15047</v>
      </c>
      <c r="P8720" s="229">
        <v>3</v>
      </c>
    </row>
    <row r="8721" spans="15:16" x14ac:dyDescent="0.25">
      <c r="O8721" s="193">
        <v>15049</v>
      </c>
      <c r="P8721" s="229">
        <v>12</v>
      </c>
    </row>
    <row r="8722" spans="15:16" x14ac:dyDescent="0.25">
      <c r="O8722" s="193">
        <v>15051</v>
      </c>
      <c r="P8722" s="229">
        <v>2</v>
      </c>
    </row>
    <row r="8723" spans="15:16" x14ac:dyDescent="0.25">
      <c r="O8723" s="193">
        <v>15055</v>
      </c>
      <c r="P8723" s="229">
        <v>3</v>
      </c>
    </row>
    <row r="8724" spans="15:16" x14ac:dyDescent="0.25">
      <c r="O8724" s="193">
        <v>15056</v>
      </c>
      <c r="P8724" s="229">
        <v>4</v>
      </c>
    </row>
    <row r="8725" spans="15:16" x14ac:dyDescent="0.25">
      <c r="O8725" s="193">
        <v>15057</v>
      </c>
      <c r="P8725" s="229">
        <v>8</v>
      </c>
    </row>
    <row r="8726" spans="15:16" x14ac:dyDescent="0.25">
      <c r="O8726" s="193">
        <v>15058</v>
      </c>
      <c r="P8726" s="229">
        <v>3</v>
      </c>
    </row>
    <row r="8727" spans="15:16" x14ac:dyDescent="0.25">
      <c r="O8727" s="193">
        <v>15059</v>
      </c>
      <c r="P8727" s="229">
        <v>5</v>
      </c>
    </row>
    <row r="8728" spans="15:16" x14ac:dyDescent="0.25">
      <c r="O8728" s="193">
        <v>15060</v>
      </c>
      <c r="P8728" s="229">
        <v>2</v>
      </c>
    </row>
    <row r="8729" spans="15:16" x14ac:dyDescent="0.25">
      <c r="O8729" s="193">
        <v>15061</v>
      </c>
      <c r="P8729" s="229">
        <v>8</v>
      </c>
    </row>
    <row r="8730" spans="15:16" x14ac:dyDescent="0.25">
      <c r="O8730" s="193">
        <v>15063</v>
      </c>
      <c r="P8730" s="229">
        <v>3</v>
      </c>
    </row>
    <row r="8731" spans="15:16" x14ac:dyDescent="0.25">
      <c r="O8731" s="193">
        <v>15065</v>
      </c>
      <c r="P8731" s="229">
        <v>16</v>
      </c>
    </row>
    <row r="8732" spans="15:16" x14ac:dyDescent="0.25">
      <c r="O8732" s="193">
        <v>15066</v>
      </c>
      <c r="P8732" s="229">
        <v>2</v>
      </c>
    </row>
    <row r="8733" spans="15:16" x14ac:dyDescent="0.25">
      <c r="O8733" s="193">
        <v>15067</v>
      </c>
      <c r="P8733" s="229">
        <v>3</v>
      </c>
    </row>
    <row r="8734" spans="15:16" x14ac:dyDescent="0.25">
      <c r="O8734" s="193">
        <v>15068</v>
      </c>
      <c r="P8734" s="229">
        <v>2</v>
      </c>
    </row>
    <row r="8735" spans="15:16" x14ac:dyDescent="0.25">
      <c r="O8735" s="193">
        <v>15069</v>
      </c>
      <c r="P8735" s="229">
        <v>10</v>
      </c>
    </row>
    <row r="8736" spans="15:16" x14ac:dyDescent="0.25">
      <c r="O8736" s="193">
        <v>15070</v>
      </c>
      <c r="P8736" s="229">
        <v>1</v>
      </c>
    </row>
    <row r="8737" spans="15:16" x14ac:dyDescent="0.25">
      <c r="O8737" s="193">
        <v>15071</v>
      </c>
      <c r="P8737" s="229">
        <v>1</v>
      </c>
    </row>
    <row r="8738" spans="15:16" x14ac:dyDescent="0.25">
      <c r="O8738" s="193">
        <v>15073</v>
      </c>
      <c r="P8738" s="229">
        <v>6</v>
      </c>
    </row>
    <row r="8739" spans="15:16" x14ac:dyDescent="0.25">
      <c r="O8739" s="193">
        <v>15074</v>
      </c>
      <c r="P8739" s="229">
        <v>1</v>
      </c>
    </row>
    <row r="8740" spans="15:16" x14ac:dyDescent="0.25">
      <c r="O8740" s="193">
        <v>15075</v>
      </c>
      <c r="P8740" s="229">
        <v>5</v>
      </c>
    </row>
    <row r="8741" spans="15:16" x14ac:dyDescent="0.25">
      <c r="O8741" s="193">
        <v>15076</v>
      </c>
      <c r="P8741" s="229">
        <v>4</v>
      </c>
    </row>
    <row r="8742" spans="15:16" x14ac:dyDescent="0.25">
      <c r="O8742" s="193">
        <v>15077</v>
      </c>
      <c r="P8742" s="229">
        <v>4</v>
      </c>
    </row>
    <row r="8743" spans="15:16" x14ac:dyDescent="0.25">
      <c r="O8743" s="193">
        <v>15079</v>
      </c>
      <c r="P8743" s="229">
        <v>1</v>
      </c>
    </row>
    <row r="8744" spans="15:16" x14ac:dyDescent="0.25">
      <c r="O8744" s="193">
        <v>15080</v>
      </c>
      <c r="P8744" s="229">
        <v>1</v>
      </c>
    </row>
    <row r="8745" spans="15:16" x14ac:dyDescent="0.25">
      <c r="O8745" s="193">
        <v>15081</v>
      </c>
      <c r="P8745" s="229">
        <v>8</v>
      </c>
    </row>
    <row r="8746" spans="15:16" x14ac:dyDescent="0.25">
      <c r="O8746" s="193">
        <v>15083</v>
      </c>
      <c r="P8746" s="229">
        <v>6</v>
      </c>
    </row>
    <row r="8747" spans="15:16" x14ac:dyDescent="0.25">
      <c r="O8747" s="193">
        <v>15084</v>
      </c>
      <c r="P8747" s="229">
        <v>2</v>
      </c>
    </row>
    <row r="8748" spans="15:16" x14ac:dyDescent="0.25">
      <c r="O8748" s="193">
        <v>15085</v>
      </c>
      <c r="P8748" s="229">
        <v>12</v>
      </c>
    </row>
    <row r="8749" spans="15:16" x14ac:dyDescent="0.25">
      <c r="O8749" s="193">
        <v>15086</v>
      </c>
      <c r="P8749" s="229">
        <v>5</v>
      </c>
    </row>
    <row r="8750" spans="15:16" x14ac:dyDescent="0.25">
      <c r="O8750" s="193">
        <v>15087</v>
      </c>
      <c r="P8750" s="229">
        <v>3</v>
      </c>
    </row>
    <row r="8751" spans="15:16" x14ac:dyDescent="0.25">
      <c r="O8751" s="193">
        <v>15088</v>
      </c>
      <c r="P8751" s="229">
        <v>2</v>
      </c>
    </row>
    <row r="8752" spans="15:16" x14ac:dyDescent="0.25">
      <c r="O8752" s="193">
        <v>15089</v>
      </c>
      <c r="P8752" s="229">
        <v>11</v>
      </c>
    </row>
    <row r="8753" spans="15:16" x14ac:dyDescent="0.25">
      <c r="O8753" s="193">
        <v>15091</v>
      </c>
      <c r="P8753" s="229">
        <v>4</v>
      </c>
    </row>
    <row r="8754" spans="15:16" x14ac:dyDescent="0.25">
      <c r="O8754" s="193">
        <v>15092</v>
      </c>
      <c r="P8754" s="229">
        <v>2</v>
      </c>
    </row>
    <row r="8755" spans="15:16" x14ac:dyDescent="0.25">
      <c r="O8755" s="193">
        <v>15093</v>
      </c>
      <c r="P8755" s="229">
        <v>16</v>
      </c>
    </row>
    <row r="8756" spans="15:16" x14ac:dyDescent="0.25">
      <c r="O8756" s="193">
        <v>15094</v>
      </c>
      <c r="P8756" s="229">
        <v>1</v>
      </c>
    </row>
    <row r="8757" spans="15:16" x14ac:dyDescent="0.25">
      <c r="O8757" s="193">
        <v>15095</v>
      </c>
      <c r="P8757" s="229">
        <v>2</v>
      </c>
    </row>
    <row r="8758" spans="15:16" x14ac:dyDescent="0.25">
      <c r="O8758" s="193">
        <v>15096</v>
      </c>
      <c r="P8758" s="229">
        <v>4</v>
      </c>
    </row>
    <row r="8759" spans="15:16" x14ac:dyDescent="0.25">
      <c r="O8759" s="193">
        <v>15097</v>
      </c>
      <c r="P8759" s="229">
        <v>18</v>
      </c>
    </row>
    <row r="8760" spans="15:16" x14ac:dyDescent="0.25">
      <c r="O8760" s="193">
        <v>15099</v>
      </c>
      <c r="P8760" s="229">
        <v>6</v>
      </c>
    </row>
    <row r="8761" spans="15:16" x14ac:dyDescent="0.25">
      <c r="O8761" s="193">
        <v>15100</v>
      </c>
      <c r="P8761" s="229">
        <v>1</v>
      </c>
    </row>
    <row r="8762" spans="15:16" x14ac:dyDescent="0.25">
      <c r="O8762" s="193">
        <v>15101</v>
      </c>
      <c r="P8762" s="229">
        <v>4</v>
      </c>
    </row>
    <row r="8763" spans="15:16" x14ac:dyDescent="0.25">
      <c r="O8763" s="193">
        <v>15102</v>
      </c>
      <c r="P8763" s="229">
        <v>1</v>
      </c>
    </row>
    <row r="8764" spans="15:16" x14ac:dyDescent="0.25">
      <c r="O8764" s="193">
        <v>15103</v>
      </c>
      <c r="P8764" s="229">
        <v>3</v>
      </c>
    </row>
    <row r="8765" spans="15:16" x14ac:dyDescent="0.25">
      <c r="O8765" s="193">
        <v>15104</v>
      </c>
      <c r="P8765" s="229">
        <v>1</v>
      </c>
    </row>
    <row r="8766" spans="15:16" x14ac:dyDescent="0.25">
      <c r="O8766" s="193">
        <v>15105</v>
      </c>
      <c r="P8766" s="229">
        <v>2</v>
      </c>
    </row>
    <row r="8767" spans="15:16" x14ac:dyDescent="0.25">
      <c r="O8767" s="193">
        <v>15106</v>
      </c>
      <c r="P8767" s="229">
        <v>1</v>
      </c>
    </row>
    <row r="8768" spans="15:16" x14ac:dyDescent="0.25">
      <c r="O8768" s="193">
        <v>15107</v>
      </c>
      <c r="P8768" s="229">
        <v>4</v>
      </c>
    </row>
    <row r="8769" spans="15:16" x14ac:dyDescent="0.25">
      <c r="O8769" s="193">
        <v>15108</v>
      </c>
      <c r="P8769" s="229">
        <v>1</v>
      </c>
    </row>
    <row r="8770" spans="15:16" x14ac:dyDescent="0.25">
      <c r="O8770" s="193">
        <v>15109</v>
      </c>
      <c r="P8770" s="229">
        <v>7</v>
      </c>
    </row>
    <row r="8771" spans="15:16" x14ac:dyDescent="0.25">
      <c r="O8771" s="193">
        <v>15110</v>
      </c>
      <c r="P8771" s="229">
        <v>2</v>
      </c>
    </row>
    <row r="8772" spans="15:16" x14ac:dyDescent="0.25">
      <c r="O8772" s="193">
        <v>15111</v>
      </c>
      <c r="P8772" s="229">
        <v>4</v>
      </c>
    </row>
    <row r="8773" spans="15:16" x14ac:dyDescent="0.25">
      <c r="O8773" s="193">
        <v>15112</v>
      </c>
      <c r="P8773" s="229">
        <v>3</v>
      </c>
    </row>
    <row r="8774" spans="15:16" x14ac:dyDescent="0.25">
      <c r="O8774" s="193">
        <v>15113</v>
      </c>
      <c r="P8774" s="229">
        <v>10</v>
      </c>
    </row>
    <row r="8775" spans="15:16" x14ac:dyDescent="0.25">
      <c r="O8775" s="193">
        <v>15114</v>
      </c>
      <c r="P8775" s="229">
        <v>1</v>
      </c>
    </row>
    <row r="8776" spans="15:16" x14ac:dyDescent="0.25">
      <c r="O8776" s="193">
        <v>15115</v>
      </c>
      <c r="P8776" s="229">
        <v>3</v>
      </c>
    </row>
    <row r="8777" spans="15:16" x14ac:dyDescent="0.25">
      <c r="O8777" s="193">
        <v>15116</v>
      </c>
      <c r="P8777" s="229">
        <v>6</v>
      </c>
    </row>
    <row r="8778" spans="15:16" x14ac:dyDescent="0.25">
      <c r="O8778" s="193">
        <v>15117</v>
      </c>
      <c r="P8778" s="229">
        <v>12</v>
      </c>
    </row>
    <row r="8779" spans="15:16" x14ac:dyDescent="0.25">
      <c r="O8779" s="193">
        <v>15118</v>
      </c>
      <c r="P8779" s="229">
        <v>1</v>
      </c>
    </row>
    <row r="8780" spans="15:16" x14ac:dyDescent="0.25">
      <c r="O8780" s="193">
        <v>15119</v>
      </c>
      <c r="P8780" s="229">
        <v>3</v>
      </c>
    </row>
    <row r="8781" spans="15:16" x14ac:dyDescent="0.25">
      <c r="O8781" s="193">
        <v>15120</v>
      </c>
      <c r="P8781" s="229">
        <v>3</v>
      </c>
    </row>
    <row r="8782" spans="15:16" x14ac:dyDescent="0.25">
      <c r="O8782" s="193">
        <v>15121</v>
      </c>
      <c r="P8782" s="229">
        <v>8</v>
      </c>
    </row>
    <row r="8783" spans="15:16" x14ac:dyDescent="0.25">
      <c r="O8783" s="193">
        <v>15122</v>
      </c>
      <c r="P8783" s="229">
        <v>1</v>
      </c>
    </row>
    <row r="8784" spans="15:16" x14ac:dyDescent="0.25">
      <c r="O8784" s="193">
        <v>15123</v>
      </c>
      <c r="P8784" s="229">
        <v>7</v>
      </c>
    </row>
    <row r="8785" spans="15:16" x14ac:dyDescent="0.25">
      <c r="O8785" s="193">
        <v>15124</v>
      </c>
      <c r="P8785" s="229">
        <v>2</v>
      </c>
    </row>
    <row r="8786" spans="15:16" x14ac:dyDescent="0.25">
      <c r="O8786" s="193">
        <v>15125</v>
      </c>
      <c r="P8786" s="229">
        <v>11</v>
      </c>
    </row>
    <row r="8787" spans="15:16" x14ac:dyDescent="0.25">
      <c r="O8787" s="193">
        <v>15126</v>
      </c>
      <c r="P8787" s="229">
        <v>2</v>
      </c>
    </row>
    <row r="8788" spans="15:16" x14ac:dyDescent="0.25">
      <c r="O8788" s="193">
        <v>15127</v>
      </c>
      <c r="P8788" s="229">
        <v>4</v>
      </c>
    </row>
    <row r="8789" spans="15:16" x14ac:dyDescent="0.25">
      <c r="O8789" s="193">
        <v>15129</v>
      </c>
      <c r="P8789" s="229">
        <v>2</v>
      </c>
    </row>
    <row r="8790" spans="15:16" x14ac:dyDescent="0.25">
      <c r="O8790" s="193">
        <v>15130</v>
      </c>
      <c r="P8790" s="229">
        <v>1</v>
      </c>
    </row>
    <row r="8791" spans="15:16" x14ac:dyDescent="0.25">
      <c r="O8791" s="193">
        <v>15131</v>
      </c>
      <c r="P8791" s="229">
        <v>6</v>
      </c>
    </row>
    <row r="8792" spans="15:16" x14ac:dyDescent="0.25">
      <c r="O8792" s="193">
        <v>15132</v>
      </c>
      <c r="P8792" s="229">
        <v>1</v>
      </c>
    </row>
    <row r="8793" spans="15:16" x14ac:dyDescent="0.25">
      <c r="O8793" s="193">
        <v>15133</v>
      </c>
      <c r="P8793" s="229">
        <v>27</v>
      </c>
    </row>
    <row r="8794" spans="15:16" x14ac:dyDescent="0.25">
      <c r="O8794" s="193">
        <v>15134</v>
      </c>
      <c r="P8794" s="229">
        <v>1</v>
      </c>
    </row>
    <row r="8795" spans="15:16" x14ac:dyDescent="0.25">
      <c r="O8795" s="193">
        <v>15135</v>
      </c>
      <c r="P8795" s="229">
        <v>4</v>
      </c>
    </row>
    <row r="8796" spans="15:16" x14ac:dyDescent="0.25">
      <c r="O8796" s="193">
        <v>15136</v>
      </c>
      <c r="P8796" s="229">
        <v>1</v>
      </c>
    </row>
    <row r="8797" spans="15:16" x14ac:dyDescent="0.25">
      <c r="O8797" s="193">
        <v>15137</v>
      </c>
      <c r="P8797" s="229">
        <v>12</v>
      </c>
    </row>
    <row r="8798" spans="15:16" x14ac:dyDescent="0.25">
      <c r="O8798" s="193">
        <v>15138</v>
      </c>
      <c r="P8798" s="229">
        <v>4</v>
      </c>
    </row>
    <row r="8799" spans="15:16" x14ac:dyDescent="0.25">
      <c r="O8799" s="193">
        <v>15139</v>
      </c>
      <c r="P8799" s="229">
        <v>3</v>
      </c>
    </row>
    <row r="8800" spans="15:16" x14ac:dyDescent="0.25">
      <c r="O8800" s="193">
        <v>15140</v>
      </c>
      <c r="P8800" s="229">
        <v>3</v>
      </c>
    </row>
    <row r="8801" spans="15:16" x14ac:dyDescent="0.25">
      <c r="O8801" s="193">
        <v>15141</v>
      </c>
      <c r="P8801" s="229">
        <v>9</v>
      </c>
    </row>
    <row r="8802" spans="15:16" x14ac:dyDescent="0.25">
      <c r="O8802" s="193">
        <v>15142</v>
      </c>
      <c r="P8802" s="229">
        <v>3</v>
      </c>
    </row>
    <row r="8803" spans="15:16" x14ac:dyDescent="0.25">
      <c r="O8803" s="193">
        <v>15143</v>
      </c>
      <c r="P8803" s="229">
        <v>12</v>
      </c>
    </row>
    <row r="8804" spans="15:16" x14ac:dyDescent="0.25">
      <c r="O8804" s="193">
        <v>15144</v>
      </c>
      <c r="P8804" s="229">
        <v>2</v>
      </c>
    </row>
    <row r="8805" spans="15:16" x14ac:dyDescent="0.25">
      <c r="O8805" s="193">
        <v>15145</v>
      </c>
      <c r="P8805" s="229">
        <v>10</v>
      </c>
    </row>
    <row r="8806" spans="15:16" x14ac:dyDescent="0.25">
      <c r="O8806" s="193">
        <v>15146</v>
      </c>
      <c r="P8806" s="229">
        <v>1</v>
      </c>
    </row>
    <row r="8807" spans="15:16" x14ac:dyDescent="0.25">
      <c r="O8807" s="193">
        <v>15147</v>
      </c>
      <c r="P8807" s="229">
        <v>4</v>
      </c>
    </row>
    <row r="8808" spans="15:16" x14ac:dyDescent="0.25">
      <c r="O8808" s="193">
        <v>15148</v>
      </c>
      <c r="P8808" s="229">
        <v>1</v>
      </c>
    </row>
    <row r="8809" spans="15:16" x14ac:dyDescent="0.25">
      <c r="O8809" s="193">
        <v>15149</v>
      </c>
      <c r="P8809" s="229">
        <v>19</v>
      </c>
    </row>
    <row r="8810" spans="15:16" x14ac:dyDescent="0.25">
      <c r="O8810" s="193">
        <v>15150</v>
      </c>
      <c r="P8810" s="229">
        <v>3</v>
      </c>
    </row>
    <row r="8811" spans="15:16" x14ac:dyDescent="0.25">
      <c r="O8811" s="193">
        <v>15151</v>
      </c>
      <c r="P8811" s="229">
        <v>2</v>
      </c>
    </row>
    <row r="8812" spans="15:16" x14ac:dyDescent="0.25">
      <c r="O8812" s="193">
        <v>15153</v>
      </c>
      <c r="P8812" s="229">
        <v>10</v>
      </c>
    </row>
    <row r="8813" spans="15:16" x14ac:dyDescent="0.25">
      <c r="O8813" s="193">
        <v>15154</v>
      </c>
      <c r="P8813" s="229">
        <v>2</v>
      </c>
    </row>
    <row r="8814" spans="15:16" x14ac:dyDescent="0.25">
      <c r="O8814" s="193">
        <v>15155</v>
      </c>
      <c r="P8814" s="229">
        <v>7</v>
      </c>
    </row>
    <row r="8815" spans="15:16" x14ac:dyDescent="0.25">
      <c r="O8815" s="193">
        <v>15156</v>
      </c>
      <c r="P8815" s="229">
        <v>2</v>
      </c>
    </row>
    <row r="8816" spans="15:16" x14ac:dyDescent="0.25">
      <c r="O8816" s="193">
        <v>15157</v>
      </c>
      <c r="P8816" s="229">
        <v>11</v>
      </c>
    </row>
    <row r="8817" spans="15:16" x14ac:dyDescent="0.25">
      <c r="O8817" s="193">
        <v>15158</v>
      </c>
      <c r="P8817" s="229">
        <v>2</v>
      </c>
    </row>
    <row r="8818" spans="15:16" x14ac:dyDescent="0.25">
      <c r="O8818" s="193">
        <v>15159</v>
      </c>
      <c r="P8818" s="229">
        <v>5</v>
      </c>
    </row>
    <row r="8819" spans="15:16" x14ac:dyDescent="0.25">
      <c r="O8819" s="193">
        <v>15160</v>
      </c>
      <c r="P8819" s="229">
        <v>2</v>
      </c>
    </row>
    <row r="8820" spans="15:16" x14ac:dyDescent="0.25">
      <c r="O8820" s="193">
        <v>15161</v>
      </c>
      <c r="P8820" s="229">
        <v>16</v>
      </c>
    </row>
    <row r="8821" spans="15:16" x14ac:dyDescent="0.25">
      <c r="O8821" s="193">
        <v>15162</v>
      </c>
      <c r="P8821" s="229">
        <v>2</v>
      </c>
    </row>
    <row r="8822" spans="15:16" x14ac:dyDescent="0.25">
      <c r="O8822" s="193">
        <v>15163</v>
      </c>
      <c r="P8822" s="229">
        <v>5</v>
      </c>
    </row>
    <row r="8823" spans="15:16" x14ac:dyDescent="0.25">
      <c r="O8823" s="193">
        <v>15164</v>
      </c>
      <c r="P8823" s="229">
        <v>1</v>
      </c>
    </row>
    <row r="8824" spans="15:16" x14ac:dyDescent="0.25">
      <c r="O8824" s="193">
        <v>15165</v>
      </c>
      <c r="P8824" s="229">
        <v>8</v>
      </c>
    </row>
    <row r="8825" spans="15:16" x14ac:dyDescent="0.25">
      <c r="O8825" s="193">
        <v>15166</v>
      </c>
      <c r="P8825" s="229">
        <v>2</v>
      </c>
    </row>
    <row r="8826" spans="15:16" x14ac:dyDescent="0.25">
      <c r="O8826" s="193">
        <v>15167</v>
      </c>
      <c r="P8826" s="229">
        <v>7</v>
      </c>
    </row>
    <row r="8827" spans="15:16" x14ac:dyDescent="0.25">
      <c r="O8827" s="193">
        <v>15168</v>
      </c>
      <c r="P8827" s="229">
        <v>3</v>
      </c>
    </row>
    <row r="8828" spans="15:16" x14ac:dyDescent="0.25">
      <c r="O8828" s="193">
        <v>15169</v>
      </c>
      <c r="P8828" s="229">
        <v>8</v>
      </c>
    </row>
    <row r="8829" spans="15:16" x14ac:dyDescent="0.25">
      <c r="O8829" s="193">
        <v>15170</v>
      </c>
      <c r="P8829" s="229">
        <v>4</v>
      </c>
    </row>
    <row r="8830" spans="15:16" x14ac:dyDescent="0.25">
      <c r="O8830" s="193">
        <v>15171</v>
      </c>
      <c r="P8830" s="229">
        <v>4</v>
      </c>
    </row>
    <row r="8831" spans="15:16" x14ac:dyDescent="0.25">
      <c r="O8831" s="193">
        <v>15172</v>
      </c>
      <c r="P8831" s="229">
        <v>1</v>
      </c>
    </row>
    <row r="8832" spans="15:16" x14ac:dyDescent="0.25">
      <c r="O8832" s="193">
        <v>15173</v>
      </c>
      <c r="P8832" s="229">
        <v>7</v>
      </c>
    </row>
    <row r="8833" spans="15:16" x14ac:dyDescent="0.25">
      <c r="O8833" s="193">
        <v>15174</v>
      </c>
      <c r="P8833" s="229">
        <v>2</v>
      </c>
    </row>
    <row r="8834" spans="15:16" x14ac:dyDescent="0.25">
      <c r="O8834" s="193">
        <v>15175</v>
      </c>
      <c r="P8834" s="229">
        <v>5</v>
      </c>
    </row>
    <row r="8835" spans="15:16" x14ac:dyDescent="0.25">
      <c r="O8835" s="193">
        <v>15176</v>
      </c>
      <c r="P8835" s="229">
        <v>2</v>
      </c>
    </row>
    <row r="8836" spans="15:16" x14ac:dyDescent="0.25">
      <c r="O8836" s="193">
        <v>15177</v>
      </c>
      <c r="P8836" s="229">
        <v>6</v>
      </c>
    </row>
    <row r="8837" spans="15:16" x14ac:dyDescent="0.25">
      <c r="O8837" s="193">
        <v>15178</v>
      </c>
      <c r="P8837" s="229">
        <v>5</v>
      </c>
    </row>
    <row r="8838" spans="15:16" x14ac:dyDescent="0.25">
      <c r="O8838" s="193">
        <v>15179</v>
      </c>
      <c r="P8838" s="229">
        <v>2</v>
      </c>
    </row>
    <row r="8839" spans="15:16" x14ac:dyDescent="0.25">
      <c r="O8839" s="193">
        <v>15180</v>
      </c>
      <c r="P8839" s="229">
        <v>3</v>
      </c>
    </row>
    <row r="8840" spans="15:16" x14ac:dyDescent="0.25">
      <c r="O8840" s="193">
        <v>15181</v>
      </c>
      <c r="P8840" s="229">
        <v>11</v>
      </c>
    </row>
    <row r="8841" spans="15:16" x14ac:dyDescent="0.25">
      <c r="O8841" s="193">
        <v>15182</v>
      </c>
      <c r="P8841" s="229">
        <v>2</v>
      </c>
    </row>
    <row r="8842" spans="15:16" x14ac:dyDescent="0.25">
      <c r="O8842" s="193">
        <v>15183</v>
      </c>
      <c r="P8842" s="229">
        <v>3</v>
      </c>
    </row>
    <row r="8843" spans="15:16" x14ac:dyDescent="0.25">
      <c r="O8843" s="193">
        <v>15184</v>
      </c>
      <c r="P8843" s="229">
        <v>2</v>
      </c>
    </row>
    <row r="8844" spans="15:16" x14ac:dyDescent="0.25">
      <c r="O8844" s="193">
        <v>15185</v>
      </c>
      <c r="P8844" s="229">
        <v>8</v>
      </c>
    </row>
    <row r="8845" spans="15:16" x14ac:dyDescent="0.25">
      <c r="O8845" s="193">
        <v>15186</v>
      </c>
      <c r="P8845" s="229">
        <v>3</v>
      </c>
    </row>
    <row r="8846" spans="15:16" x14ac:dyDescent="0.25">
      <c r="O8846" s="193">
        <v>15187</v>
      </c>
      <c r="P8846" s="229">
        <v>6</v>
      </c>
    </row>
    <row r="8847" spans="15:16" x14ac:dyDescent="0.25">
      <c r="O8847" s="193">
        <v>15188</v>
      </c>
      <c r="P8847" s="229">
        <v>2</v>
      </c>
    </row>
    <row r="8848" spans="15:16" x14ac:dyDescent="0.25">
      <c r="O8848" s="193">
        <v>15189</v>
      </c>
      <c r="P8848" s="229">
        <v>12</v>
      </c>
    </row>
    <row r="8849" spans="15:16" x14ac:dyDescent="0.25">
      <c r="O8849" s="193">
        <v>15190</v>
      </c>
      <c r="P8849" s="229">
        <v>1</v>
      </c>
    </row>
    <row r="8850" spans="15:16" x14ac:dyDescent="0.25">
      <c r="O8850" s="193">
        <v>15191</v>
      </c>
      <c r="P8850" s="229">
        <v>3</v>
      </c>
    </row>
    <row r="8851" spans="15:16" x14ac:dyDescent="0.25">
      <c r="O8851" s="193">
        <v>15192</v>
      </c>
      <c r="P8851" s="229">
        <v>1</v>
      </c>
    </row>
    <row r="8852" spans="15:16" x14ac:dyDescent="0.25">
      <c r="O8852" s="193">
        <v>15193</v>
      </c>
      <c r="P8852" s="229">
        <v>10</v>
      </c>
    </row>
    <row r="8853" spans="15:16" x14ac:dyDescent="0.25">
      <c r="O8853" s="193">
        <v>15194</v>
      </c>
      <c r="P8853" s="229">
        <v>5</v>
      </c>
    </row>
    <row r="8854" spans="15:16" x14ac:dyDescent="0.25">
      <c r="O8854" s="193">
        <v>15195</v>
      </c>
      <c r="P8854" s="229">
        <v>4</v>
      </c>
    </row>
    <row r="8855" spans="15:16" x14ac:dyDescent="0.25">
      <c r="O8855" s="193">
        <v>15196</v>
      </c>
      <c r="P8855" s="229">
        <v>2</v>
      </c>
    </row>
    <row r="8856" spans="15:16" x14ac:dyDescent="0.25">
      <c r="O8856" s="193">
        <v>15197</v>
      </c>
      <c r="P8856" s="229">
        <v>11</v>
      </c>
    </row>
    <row r="8857" spans="15:16" x14ac:dyDescent="0.25">
      <c r="O8857" s="193">
        <v>15198</v>
      </c>
      <c r="P8857" s="229">
        <v>4</v>
      </c>
    </row>
    <row r="8858" spans="15:16" x14ac:dyDescent="0.25">
      <c r="O8858" s="193">
        <v>15199</v>
      </c>
      <c r="P8858" s="229">
        <v>4</v>
      </c>
    </row>
    <row r="8859" spans="15:16" x14ac:dyDescent="0.25">
      <c r="O8859" s="193">
        <v>15200</v>
      </c>
      <c r="P8859" s="229">
        <v>1</v>
      </c>
    </row>
    <row r="8860" spans="15:16" x14ac:dyDescent="0.25">
      <c r="O8860" s="193">
        <v>15201</v>
      </c>
      <c r="P8860" s="229">
        <v>19</v>
      </c>
    </row>
    <row r="8861" spans="15:16" x14ac:dyDescent="0.25">
      <c r="O8861" s="193">
        <v>15202</v>
      </c>
      <c r="P8861" s="229">
        <v>3</v>
      </c>
    </row>
    <row r="8862" spans="15:16" x14ac:dyDescent="0.25">
      <c r="O8862" s="193">
        <v>15203</v>
      </c>
      <c r="P8862" s="229">
        <v>5</v>
      </c>
    </row>
    <row r="8863" spans="15:16" x14ac:dyDescent="0.25">
      <c r="O8863" s="193">
        <v>15204</v>
      </c>
      <c r="P8863" s="229">
        <v>4</v>
      </c>
    </row>
    <row r="8864" spans="15:16" x14ac:dyDescent="0.25">
      <c r="O8864" s="193">
        <v>15205</v>
      </c>
      <c r="P8864" s="229">
        <v>13</v>
      </c>
    </row>
    <row r="8865" spans="15:16" x14ac:dyDescent="0.25">
      <c r="O8865" s="193">
        <v>15206</v>
      </c>
      <c r="P8865" s="229">
        <v>4</v>
      </c>
    </row>
    <row r="8866" spans="15:16" x14ac:dyDescent="0.25">
      <c r="O8866" s="193">
        <v>15207</v>
      </c>
      <c r="P8866" s="229">
        <v>4</v>
      </c>
    </row>
    <row r="8867" spans="15:16" x14ac:dyDescent="0.25">
      <c r="O8867" s="193">
        <v>15208</v>
      </c>
      <c r="P8867" s="229">
        <v>4</v>
      </c>
    </row>
    <row r="8868" spans="15:16" x14ac:dyDescent="0.25">
      <c r="O8868" s="193">
        <v>15209</v>
      </c>
      <c r="P8868" s="229">
        <v>13</v>
      </c>
    </row>
    <row r="8869" spans="15:16" x14ac:dyDescent="0.25">
      <c r="O8869" s="193">
        <v>15210</v>
      </c>
      <c r="P8869" s="229">
        <v>2</v>
      </c>
    </row>
    <row r="8870" spans="15:16" x14ac:dyDescent="0.25">
      <c r="O8870" s="193">
        <v>15211</v>
      </c>
      <c r="P8870" s="229">
        <v>4</v>
      </c>
    </row>
    <row r="8871" spans="15:16" x14ac:dyDescent="0.25">
      <c r="O8871" s="193">
        <v>15213</v>
      </c>
      <c r="P8871" s="229">
        <v>11</v>
      </c>
    </row>
    <row r="8872" spans="15:16" x14ac:dyDescent="0.25">
      <c r="O8872" s="193">
        <v>15215</v>
      </c>
      <c r="P8872" s="229">
        <v>3</v>
      </c>
    </row>
    <row r="8873" spans="15:16" x14ac:dyDescent="0.25">
      <c r="O8873" s="193">
        <v>15216</v>
      </c>
      <c r="P8873" s="229">
        <v>2</v>
      </c>
    </row>
    <row r="8874" spans="15:16" x14ac:dyDescent="0.25">
      <c r="O8874" s="193">
        <v>15217</v>
      </c>
      <c r="P8874" s="229">
        <v>10</v>
      </c>
    </row>
    <row r="8875" spans="15:16" x14ac:dyDescent="0.25">
      <c r="O8875" s="193">
        <v>15218</v>
      </c>
      <c r="P8875" s="229">
        <v>3</v>
      </c>
    </row>
    <row r="8876" spans="15:16" x14ac:dyDescent="0.25">
      <c r="O8876" s="193">
        <v>15219</v>
      </c>
      <c r="P8876" s="229">
        <v>6</v>
      </c>
    </row>
    <row r="8877" spans="15:16" x14ac:dyDescent="0.25">
      <c r="O8877" s="193">
        <v>15220</v>
      </c>
      <c r="P8877" s="229">
        <v>2</v>
      </c>
    </row>
    <row r="8878" spans="15:16" x14ac:dyDescent="0.25">
      <c r="O8878" s="193">
        <v>15221</v>
      </c>
      <c r="P8878" s="229">
        <v>13</v>
      </c>
    </row>
    <row r="8879" spans="15:16" x14ac:dyDescent="0.25">
      <c r="O8879" s="193">
        <v>15222</v>
      </c>
      <c r="P8879" s="229">
        <v>1</v>
      </c>
    </row>
    <row r="8880" spans="15:16" x14ac:dyDescent="0.25">
      <c r="O8880" s="193">
        <v>15223</v>
      </c>
      <c r="P8880" s="229">
        <v>4</v>
      </c>
    </row>
    <row r="8881" spans="15:16" x14ac:dyDescent="0.25">
      <c r="O8881" s="193">
        <v>15225</v>
      </c>
      <c r="P8881" s="229">
        <v>10</v>
      </c>
    </row>
    <row r="8882" spans="15:16" x14ac:dyDescent="0.25">
      <c r="O8882" s="193">
        <v>15226</v>
      </c>
      <c r="P8882" s="229">
        <v>4</v>
      </c>
    </row>
    <row r="8883" spans="15:16" x14ac:dyDescent="0.25">
      <c r="O8883" s="193">
        <v>15227</v>
      </c>
      <c r="P8883" s="229">
        <v>3</v>
      </c>
    </row>
    <row r="8884" spans="15:16" x14ac:dyDescent="0.25">
      <c r="O8884" s="193">
        <v>15228</v>
      </c>
      <c r="P8884" s="229">
        <v>2</v>
      </c>
    </row>
    <row r="8885" spans="15:16" x14ac:dyDescent="0.25">
      <c r="O8885" s="193">
        <v>15229</v>
      </c>
      <c r="P8885" s="229">
        <v>8</v>
      </c>
    </row>
    <row r="8886" spans="15:16" x14ac:dyDescent="0.25">
      <c r="O8886" s="193">
        <v>15230</v>
      </c>
      <c r="P8886" s="229">
        <v>3</v>
      </c>
    </row>
    <row r="8887" spans="15:16" x14ac:dyDescent="0.25">
      <c r="O8887" s="193">
        <v>15231</v>
      </c>
      <c r="P8887" s="229">
        <v>5</v>
      </c>
    </row>
    <row r="8888" spans="15:16" x14ac:dyDescent="0.25">
      <c r="O8888" s="193">
        <v>15232</v>
      </c>
      <c r="P8888" s="229">
        <v>1</v>
      </c>
    </row>
    <row r="8889" spans="15:16" x14ac:dyDescent="0.25">
      <c r="O8889" s="193">
        <v>15233</v>
      </c>
      <c r="P8889" s="229">
        <v>14</v>
      </c>
    </row>
    <row r="8890" spans="15:16" x14ac:dyDescent="0.25">
      <c r="O8890" s="193">
        <v>15234</v>
      </c>
      <c r="P8890" s="229">
        <v>2</v>
      </c>
    </row>
    <row r="8891" spans="15:16" x14ac:dyDescent="0.25">
      <c r="O8891" s="193">
        <v>15235</v>
      </c>
      <c r="P8891" s="229">
        <v>4</v>
      </c>
    </row>
    <row r="8892" spans="15:16" x14ac:dyDescent="0.25">
      <c r="O8892" s="193">
        <v>15236</v>
      </c>
      <c r="P8892" s="229">
        <v>1</v>
      </c>
    </row>
    <row r="8893" spans="15:16" x14ac:dyDescent="0.25">
      <c r="O8893" s="193">
        <v>15237</v>
      </c>
      <c r="P8893" s="229">
        <v>13</v>
      </c>
    </row>
    <row r="8894" spans="15:16" x14ac:dyDescent="0.25">
      <c r="O8894" s="193">
        <v>15238</v>
      </c>
      <c r="P8894" s="229">
        <v>5</v>
      </c>
    </row>
    <row r="8895" spans="15:16" x14ac:dyDescent="0.25">
      <c r="O8895" s="193">
        <v>15239</v>
      </c>
      <c r="P8895" s="229">
        <v>6</v>
      </c>
    </row>
    <row r="8896" spans="15:16" x14ac:dyDescent="0.25">
      <c r="O8896" s="193">
        <v>15240</v>
      </c>
      <c r="P8896" s="229">
        <v>3</v>
      </c>
    </row>
    <row r="8897" spans="15:16" x14ac:dyDescent="0.25">
      <c r="O8897" s="193">
        <v>15241</v>
      </c>
      <c r="P8897" s="229">
        <v>6</v>
      </c>
    </row>
    <row r="8898" spans="15:16" x14ac:dyDescent="0.25">
      <c r="O8898" s="193">
        <v>15242</v>
      </c>
      <c r="P8898" s="229">
        <v>1</v>
      </c>
    </row>
    <row r="8899" spans="15:16" x14ac:dyDescent="0.25">
      <c r="O8899" s="193">
        <v>15243</v>
      </c>
      <c r="P8899" s="229">
        <v>3</v>
      </c>
    </row>
    <row r="8900" spans="15:16" x14ac:dyDescent="0.25">
      <c r="O8900" s="193">
        <v>15244</v>
      </c>
      <c r="P8900" s="229">
        <v>2</v>
      </c>
    </row>
    <row r="8901" spans="15:16" x14ac:dyDescent="0.25">
      <c r="O8901" s="193">
        <v>15245</v>
      </c>
      <c r="P8901" s="229">
        <v>10</v>
      </c>
    </row>
    <row r="8902" spans="15:16" x14ac:dyDescent="0.25">
      <c r="O8902" s="193">
        <v>15246</v>
      </c>
      <c r="P8902" s="229">
        <v>3</v>
      </c>
    </row>
    <row r="8903" spans="15:16" x14ac:dyDescent="0.25">
      <c r="O8903" s="193">
        <v>15247</v>
      </c>
      <c r="P8903" s="229">
        <v>8</v>
      </c>
    </row>
    <row r="8904" spans="15:16" x14ac:dyDescent="0.25">
      <c r="O8904" s="193">
        <v>15248</v>
      </c>
      <c r="P8904" s="229">
        <v>4</v>
      </c>
    </row>
    <row r="8905" spans="15:16" x14ac:dyDescent="0.25">
      <c r="O8905" s="193">
        <v>15249</v>
      </c>
      <c r="P8905" s="229">
        <v>5</v>
      </c>
    </row>
    <row r="8906" spans="15:16" x14ac:dyDescent="0.25">
      <c r="O8906" s="193">
        <v>15250</v>
      </c>
      <c r="P8906" s="229">
        <v>3</v>
      </c>
    </row>
    <row r="8907" spans="15:16" x14ac:dyDescent="0.25">
      <c r="O8907" s="193">
        <v>15251</v>
      </c>
      <c r="P8907" s="229">
        <v>10</v>
      </c>
    </row>
    <row r="8908" spans="15:16" x14ac:dyDescent="0.25">
      <c r="O8908" s="193">
        <v>15252</v>
      </c>
      <c r="P8908" s="229">
        <v>3</v>
      </c>
    </row>
    <row r="8909" spans="15:16" x14ac:dyDescent="0.25">
      <c r="O8909" s="193">
        <v>15253</v>
      </c>
      <c r="P8909" s="229">
        <v>6</v>
      </c>
    </row>
    <row r="8910" spans="15:16" x14ac:dyDescent="0.25">
      <c r="O8910" s="193">
        <v>15254</v>
      </c>
      <c r="P8910" s="229">
        <v>3</v>
      </c>
    </row>
    <row r="8911" spans="15:16" x14ac:dyDescent="0.25">
      <c r="O8911" s="193">
        <v>15255</v>
      </c>
      <c r="P8911" s="229">
        <v>6</v>
      </c>
    </row>
    <row r="8912" spans="15:16" x14ac:dyDescent="0.25">
      <c r="O8912" s="193">
        <v>15257</v>
      </c>
      <c r="P8912" s="229">
        <v>8</v>
      </c>
    </row>
    <row r="8913" spans="15:16" x14ac:dyDescent="0.25">
      <c r="O8913" s="193">
        <v>15258</v>
      </c>
      <c r="P8913" s="229">
        <v>1</v>
      </c>
    </row>
    <row r="8914" spans="15:16" x14ac:dyDescent="0.25">
      <c r="O8914" s="193">
        <v>15259</v>
      </c>
      <c r="P8914" s="229">
        <v>4</v>
      </c>
    </row>
    <row r="8915" spans="15:16" x14ac:dyDescent="0.25">
      <c r="O8915" s="193">
        <v>15260</v>
      </c>
      <c r="P8915" s="229">
        <v>1</v>
      </c>
    </row>
    <row r="8916" spans="15:16" x14ac:dyDescent="0.25">
      <c r="O8916" s="193">
        <v>15261</v>
      </c>
      <c r="P8916" s="229">
        <v>12</v>
      </c>
    </row>
    <row r="8917" spans="15:16" x14ac:dyDescent="0.25">
      <c r="O8917" s="193">
        <v>15262</v>
      </c>
      <c r="P8917" s="229">
        <v>4</v>
      </c>
    </row>
    <row r="8918" spans="15:16" x14ac:dyDescent="0.25">
      <c r="O8918" s="193">
        <v>15263</v>
      </c>
      <c r="P8918" s="229">
        <v>4</v>
      </c>
    </row>
    <row r="8919" spans="15:16" x14ac:dyDescent="0.25">
      <c r="O8919" s="193">
        <v>15264</v>
      </c>
      <c r="P8919" s="229">
        <v>2</v>
      </c>
    </row>
    <row r="8920" spans="15:16" x14ac:dyDescent="0.25">
      <c r="O8920" s="193">
        <v>15265</v>
      </c>
      <c r="P8920" s="229">
        <v>7</v>
      </c>
    </row>
    <row r="8921" spans="15:16" x14ac:dyDescent="0.25">
      <c r="O8921" s="193">
        <v>15266</v>
      </c>
      <c r="P8921" s="229">
        <v>4</v>
      </c>
    </row>
    <row r="8922" spans="15:16" x14ac:dyDescent="0.25">
      <c r="O8922" s="193">
        <v>15267</v>
      </c>
      <c r="P8922" s="229">
        <v>3</v>
      </c>
    </row>
    <row r="8923" spans="15:16" x14ac:dyDescent="0.25">
      <c r="O8923" s="193">
        <v>15268</v>
      </c>
      <c r="P8923" s="229">
        <v>1</v>
      </c>
    </row>
    <row r="8924" spans="15:16" x14ac:dyDescent="0.25">
      <c r="O8924" s="193">
        <v>15269</v>
      </c>
      <c r="P8924" s="229">
        <v>7</v>
      </c>
    </row>
    <row r="8925" spans="15:16" x14ac:dyDescent="0.25">
      <c r="O8925" s="193">
        <v>15270</v>
      </c>
      <c r="P8925" s="229">
        <v>3</v>
      </c>
    </row>
    <row r="8926" spans="15:16" x14ac:dyDescent="0.25">
      <c r="O8926" s="193">
        <v>15271</v>
      </c>
      <c r="P8926" s="229">
        <v>4</v>
      </c>
    </row>
    <row r="8927" spans="15:16" x14ac:dyDescent="0.25">
      <c r="O8927" s="193">
        <v>15272</v>
      </c>
      <c r="P8927" s="229">
        <v>2</v>
      </c>
    </row>
    <row r="8928" spans="15:16" x14ac:dyDescent="0.25">
      <c r="O8928" s="193">
        <v>15273</v>
      </c>
      <c r="P8928" s="229">
        <v>8</v>
      </c>
    </row>
    <row r="8929" spans="15:16" x14ac:dyDescent="0.25">
      <c r="O8929" s="193">
        <v>15274</v>
      </c>
      <c r="P8929" s="229">
        <v>1</v>
      </c>
    </row>
    <row r="8930" spans="15:16" x14ac:dyDescent="0.25">
      <c r="O8930" s="193">
        <v>15275</v>
      </c>
      <c r="P8930" s="229">
        <v>5</v>
      </c>
    </row>
    <row r="8931" spans="15:16" x14ac:dyDescent="0.25">
      <c r="O8931" s="193">
        <v>15276</v>
      </c>
      <c r="P8931" s="229">
        <v>1</v>
      </c>
    </row>
    <row r="8932" spans="15:16" x14ac:dyDescent="0.25">
      <c r="O8932" s="193">
        <v>15277</v>
      </c>
      <c r="P8932" s="229">
        <v>9</v>
      </c>
    </row>
    <row r="8933" spans="15:16" x14ac:dyDescent="0.25">
      <c r="O8933" s="193">
        <v>15278</v>
      </c>
      <c r="P8933" s="229">
        <v>5</v>
      </c>
    </row>
    <row r="8934" spans="15:16" x14ac:dyDescent="0.25">
      <c r="O8934" s="193">
        <v>15279</v>
      </c>
      <c r="P8934" s="229">
        <v>6</v>
      </c>
    </row>
    <row r="8935" spans="15:16" x14ac:dyDescent="0.25">
      <c r="O8935" s="193">
        <v>15280</v>
      </c>
      <c r="P8935" s="229">
        <v>3</v>
      </c>
    </row>
    <row r="8936" spans="15:16" x14ac:dyDescent="0.25">
      <c r="O8936" s="193">
        <v>15281</v>
      </c>
      <c r="P8936" s="229">
        <v>6</v>
      </c>
    </row>
    <row r="8937" spans="15:16" x14ac:dyDescent="0.25">
      <c r="O8937" s="193">
        <v>15282</v>
      </c>
      <c r="P8937" s="229">
        <v>4</v>
      </c>
    </row>
    <row r="8938" spans="15:16" x14ac:dyDescent="0.25">
      <c r="O8938" s="193">
        <v>15283</v>
      </c>
      <c r="P8938" s="229">
        <v>5</v>
      </c>
    </row>
    <row r="8939" spans="15:16" x14ac:dyDescent="0.25">
      <c r="O8939" s="193">
        <v>15284</v>
      </c>
      <c r="P8939" s="229">
        <v>2</v>
      </c>
    </row>
    <row r="8940" spans="15:16" x14ac:dyDescent="0.25">
      <c r="O8940" s="193">
        <v>15285</v>
      </c>
      <c r="P8940" s="229">
        <v>7</v>
      </c>
    </row>
    <row r="8941" spans="15:16" x14ac:dyDescent="0.25">
      <c r="O8941" s="193">
        <v>15286</v>
      </c>
      <c r="P8941" s="229">
        <v>5</v>
      </c>
    </row>
    <row r="8942" spans="15:16" x14ac:dyDescent="0.25">
      <c r="O8942" s="193">
        <v>15287</v>
      </c>
      <c r="P8942" s="229">
        <v>4</v>
      </c>
    </row>
    <row r="8943" spans="15:16" x14ac:dyDescent="0.25">
      <c r="O8943" s="193">
        <v>15288</v>
      </c>
      <c r="P8943" s="229">
        <v>3</v>
      </c>
    </row>
    <row r="8944" spans="15:16" x14ac:dyDescent="0.25">
      <c r="O8944" s="193">
        <v>15289</v>
      </c>
      <c r="P8944" s="229">
        <v>5</v>
      </c>
    </row>
    <row r="8945" spans="15:16" x14ac:dyDescent="0.25">
      <c r="O8945" s="193">
        <v>15290</v>
      </c>
      <c r="P8945" s="229">
        <v>4</v>
      </c>
    </row>
    <row r="8946" spans="15:16" x14ac:dyDescent="0.25">
      <c r="O8946" s="193">
        <v>15291</v>
      </c>
      <c r="P8946" s="229">
        <v>5</v>
      </c>
    </row>
    <row r="8947" spans="15:16" x14ac:dyDescent="0.25">
      <c r="O8947" s="193">
        <v>15292</v>
      </c>
      <c r="P8947" s="229">
        <v>5</v>
      </c>
    </row>
    <row r="8948" spans="15:16" x14ac:dyDescent="0.25">
      <c r="O8948" s="193">
        <v>15293</v>
      </c>
      <c r="P8948" s="229">
        <v>14</v>
      </c>
    </row>
    <row r="8949" spans="15:16" x14ac:dyDescent="0.25">
      <c r="O8949" s="193">
        <v>15295</v>
      </c>
      <c r="P8949" s="229">
        <v>7</v>
      </c>
    </row>
    <row r="8950" spans="15:16" x14ac:dyDescent="0.25">
      <c r="O8950" s="193">
        <v>15296</v>
      </c>
      <c r="P8950" s="229">
        <v>4</v>
      </c>
    </row>
    <row r="8951" spans="15:16" x14ac:dyDescent="0.25">
      <c r="O8951" s="193">
        <v>15297</v>
      </c>
      <c r="P8951" s="229">
        <v>4</v>
      </c>
    </row>
    <row r="8952" spans="15:16" x14ac:dyDescent="0.25">
      <c r="O8952" s="193">
        <v>15298</v>
      </c>
      <c r="P8952" s="229">
        <v>2</v>
      </c>
    </row>
    <row r="8953" spans="15:16" x14ac:dyDescent="0.25">
      <c r="O8953" s="193">
        <v>15299</v>
      </c>
      <c r="P8953" s="229">
        <v>3</v>
      </c>
    </row>
    <row r="8954" spans="15:16" x14ac:dyDescent="0.25">
      <c r="O8954" s="193">
        <v>15300</v>
      </c>
      <c r="P8954" s="229">
        <v>1</v>
      </c>
    </row>
    <row r="8955" spans="15:16" x14ac:dyDescent="0.25">
      <c r="O8955" s="193">
        <v>15301</v>
      </c>
      <c r="P8955" s="229">
        <v>8</v>
      </c>
    </row>
    <row r="8956" spans="15:16" x14ac:dyDescent="0.25">
      <c r="O8956" s="193">
        <v>15303</v>
      </c>
      <c r="P8956" s="229">
        <v>4</v>
      </c>
    </row>
    <row r="8957" spans="15:16" x14ac:dyDescent="0.25">
      <c r="O8957" s="193">
        <v>15304</v>
      </c>
      <c r="P8957" s="229">
        <v>2</v>
      </c>
    </row>
    <row r="8958" spans="15:16" x14ac:dyDescent="0.25">
      <c r="O8958" s="193">
        <v>15305</v>
      </c>
      <c r="P8958" s="229">
        <v>6</v>
      </c>
    </row>
    <row r="8959" spans="15:16" x14ac:dyDescent="0.25">
      <c r="O8959" s="193">
        <v>15306</v>
      </c>
      <c r="P8959" s="229">
        <v>2</v>
      </c>
    </row>
    <row r="8960" spans="15:16" x14ac:dyDescent="0.25">
      <c r="O8960" s="193">
        <v>15307</v>
      </c>
      <c r="P8960" s="229">
        <v>6</v>
      </c>
    </row>
    <row r="8961" spans="15:16" x14ac:dyDescent="0.25">
      <c r="O8961" s="193">
        <v>15308</v>
      </c>
      <c r="P8961" s="229">
        <v>3</v>
      </c>
    </row>
    <row r="8962" spans="15:16" x14ac:dyDescent="0.25">
      <c r="O8962" s="193">
        <v>15309</v>
      </c>
      <c r="P8962" s="229">
        <v>11</v>
      </c>
    </row>
    <row r="8963" spans="15:16" x14ac:dyDescent="0.25">
      <c r="O8963" s="193">
        <v>15310</v>
      </c>
      <c r="P8963" s="229">
        <v>5</v>
      </c>
    </row>
    <row r="8964" spans="15:16" x14ac:dyDescent="0.25">
      <c r="O8964" s="193">
        <v>15311</v>
      </c>
      <c r="P8964" s="229">
        <v>2</v>
      </c>
    </row>
    <row r="8965" spans="15:16" x14ac:dyDescent="0.25">
      <c r="O8965" s="193">
        <v>15312</v>
      </c>
      <c r="P8965" s="229">
        <v>3</v>
      </c>
    </row>
    <row r="8966" spans="15:16" x14ac:dyDescent="0.25">
      <c r="O8966" s="193">
        <v>15313</v>
      </c>
      <c r="P8966" s="229">
        <v>7</v>
      </c>
    </row>
    <row r="8967" spans="15:16" x14ac:dyDescent="0.25">
      <c r="O8967" s="193">
        <v>15314</v>
      </c>
      <c r="P8967" s="229">
        <v>4</v>
      </c>
    </row>
    <row r="8968" spans="15:16" x14ac:dyDescent="0.25">
      <c r="O8968" s="193">
        <v>15315</v>
      </c>
      <c r="P8968" s="229">
        <v>9</v>
      </c>
    </row>
    <row r="8969" spans="15:16" x14ac:dyDescent="0.25">
      <c r="O8969" s="193">
        <v>15316</v>
      </c>
      <c r="P8969" s="229">
        <v>2</v>
      </c>
    </row>
    <row r="8970" spans="15:16" x14ac:dyDescent="0.25">
      <c r="O8970" s="193">
        <v>15317</v>
      </c>
      <c r="P8970" s="229">
        <v>7</v>
      </c>
    </row>
    <row r="8971" spans="15:16" x14ac:dyDescent="0.25">
      <c r="O8971" s="193">
        <v>15319</v>
      </c>
      <c r="P8971" s="229">
        <v>3</v>
      </c>
    </row>
    <row r="8972" spans="15:16" x14ac:dyDescent="0.25">
      <c r="O8972" s="193">
        <v>15320</v>
      </c>
      <c r="P8972" s="229">
        <v>3</v>
      </c>
    </row>
    <row r="8973" spans="15:16" x14ac:dyDescent="0.25">
      <c r="O8973" s="193">
        <v>15321</v>
      </c>
      <c r="P8973" s="229">
        <v>6</v>
      </c>
    </row>
    <row r="8974" spans="15:16" x14ac:dyDescent="0.25">
      <c r="O8974" s="193">
        <v>15322</v>
      </c>
      <c r="P8974" s="229">
        <v>5</v>
      </c>
    </row>
    <row r="8975" spans="15:16" x14ac:dyDescent="0.25">
      <c r="O8975" s="193">
        <v>15323</v>
      </c>
      <c r="P8975" s="229">
        <v>3</v>
      </c>
    </row>
    <row r="8976" spans="15:16" x14ac:dyDescent="0.25">
      <c r="O8976" s="193">
        <v>15324</v>
      </c>
      <c r="P8976" s="229">
        <v>4</v>
      </c>
    </row>
    <row r="8977" spans="15:16" x14ac:dyDescent="0.25">
      <c r="O8977" s="193">
        <v>15325</v>
      </c>
      <c r="P8977" s="229">
        <v>8</v>
      </c>
    </row>
    <row r="8978" spans="15:16" x14ac:dyDescent="0.25">
      <c r="O8978" s="193">
        <v>15326</v>
      </c>
      <c r="P8978" s="229">
        <v>2</v>
      </c>
    </row>
    <row r="8979" spans="15:16" x14ac:dyDescent="0.25">
      <c r="O8979" s="193">
        <v>15327</v>
      </c>
      <c r="P8979" s="229">
        <v>4</v>
      </c>
    </row>
    <row r="8980" spans="15:16" x14ac:dyDescent="0.25">
      <c r="O8980" s="193">
        <v>15328</v>
      </c>
      <c r="P8980" s="229">
        <v>2</v>
      </c>
    </row>
    <row r="8981" spans="15:16" x14ac:dyDescent="0.25">
      <c r="O8981" s="193">
        <v>15329</v>
      </c>
      <c r="P8981" s="229">
        <v>7</v>
      </c>
    </row>
    <row r="8982" spans="15:16" x14ac:dyDescent="0.25">
      <c r="O8982" s="193">
        <v>15330</v>
      </c>
      <c r="P8982" s="229">
        <v>5</v>
      </c>
    </row>
    <row r="8983" spans="15:16" x14ac:dyDescent="0.25">
      <c r="O8983" s="193">
        <v>15331</v>
      </c>
      <c r="P8983" s="229">
        <v>7</v>
      </c>
    </row>
    <row r="8984" spans="15:16" x14ac:dyDescent="0.25">
      <c r="O8984" s="193">
        <v>15332</v>
      </c>
      <c r="P8984" s="229">
        <v>5</v>
      </c>
    </row>
    <row r="8985" spans="15:16" x14ac:dyDescent="0.25">
      <c r="O8985" s="193">
        <v>15333</v>
      </c>
      <c r="P8985" s="229">
        <v>6</v>
      </c>
    </row>
    <row r="8986" spans="15:16" x14ac:dyDescent="0.25">
      <c r="O8986" s="193">
        <v>15335</v>
      </c>
      <c r="P8986" s="229">
        <v>6</v>
      </c>
    </row>
    <row r="8987" spans="15:16" x14ac:dyDescent="0.25">
      <c r="O8987" s="193">
        <v>15336</v>
      </c>
      <c r="P8987" s="229">
        <v>4</v>
      </c>
    </row>
    <row r="8988" spans="15:16" x14ac:dyDescent="0.25">
      <c r="O8988" s="193">
        <v>15337</v>
      </c>
      <c r="P8988" s="229">
        <v>6</v>
      </c>
    </row>
    <row r="8989" spans="15:16" x14ac:dyDescent="0.25">
      <c r="O8989" s="193">
        <v>15339</v>
      </c>
      <c r="P8989" s="229">
        <v>4</v>
      </c>
    </row>
    <row r="8990" spans="15:16" x14ac:dyDescent="0.25">
      <c r="O8990" s="193">
        <v>15340</v>
      </c>
      <c r="P8990" s="229">
        <v>4</v>
      </c>
    </row>
    <row r="8991" spans="15:16" x14ac:dyDescent="0.25">
      <c r="O8991" s="193">
        <v>15341</v>
      </c>
      <c r="P8991" s="229">
        <v>11</v>
      </c>
    </row>
    <row r="8992" spans="15:16" x14ac:dyDescent="0.25">
      <c r="O8992" s="193">
        <v>15342</v>
      </c>
      <c r="P8992" s="229">
        <v>1</v>
      </c>
    </row>
    <row r="8993" spans="15:16" x14ac:dyDescent="0.25">
      <c r="O8993" s="193">
        <v>15343</v>
      </c>
      <c r="P8993" s="229">
        <v>3</v>
      </c>
    </row>
    <row r="8994" spans="15:16" x14ac:dyDescent="0.25">
      <c r="O8994" s="193">
        <v>15345</v>
      </c>
      <c r="P8994" s="229">
        <v>7</v>
      </c>
    </row>
    <row r="8995" spans="15:16" x14ac:dyDescent="0.25">
      <c r="O8995" s="193">
        <v>15346</v>
      </c>
      <c r="P8995" s="229">
        <v>5</v>
      </c>
    </row>
    <row r="8996" spans="15:16" x14ac:dyDescent="0.25">
      <c r="O8996" s="193">
        <v>15347</v>
      </c>
      <c r="P8996" s="229">
        <v>6</v>
      </c>
    </row>
    <row r="8997" spans="15:16" x14ac:dyDescent="0.25">
      <c r="O8997" s="193">
        <v>15348</v>
      </c>
      <c r="P8997" s="229">
        <v>3</v>
      </c>
    </row>
    <row r="8998" spans="15:16" x14ac:dyDescent="0.25">
      <c r="O8998" s="193">
        <v>15349</v>
      </c>
      <c r="P8998" s="229">
        <v>4</v>
      </c>
    </row>
    <row r="8999" spans="15:16" x14ac:dyDescent="0.25">
      <c r="O8999" s="193">
        <v>15350</v>
      </c>
      <c r="P8999" s="229">
        <v>3</v>
      </c>
    </row>
    <row r="9000" spans="15:16" x14ac:dyDescent="0.25">
      <c r="O9000" s="193">
        <v>15351</v>
      </c>
      <c r="P9000" s="229">
        <v>5</v>
      </c>
    </row>
    <row r="9001" spans="15:16" x14ac:dyDescent="0.25">
      <c r="O9001" s="193">
        <v>15352</v>
      </c>
      <c r="P9001" s="229">
        <v>1</v>
      </c>
    </row>
    <row r="9002" spans="15:16" x14ac:dyDescent="0.25">
      <c r="O9002" s="193">
        <v>15353</v>
      </c>
      <c r="P9002" s="229">
        <v>7</v>
      </c>
    </row>
    <row r="9003" spans="15:16" x14ac:dyDescent="0.25">
      <c r="O9003" s="193">
        <v>15354</v>
      </c>
      <c r="P9003" s="229">
        <v>3</v>
      </c>
    </row>
    <row r="9004" spans="15:16" x14ac:dyDescent="0.25">
      <c r="O9004" s="193">
        <v>15355</v>
      </c>
      <c r="P9004" s="229">
        <v>1</v>
      </c>
    </row>
    <row r="9005" spans="15:16" x14ac:dyDescent="0.25">
      <c r="O9005" s="193">
        <v>15356</v>
      </c>
      <c r="P9005" s="229">
        <v>4</v>
      </c>
    </row>
    <row r="9006" spans="15:16" x14ac:dyDescent="0.25">
      <c r="O9006" s="193">
        <v>15357</v>
      </c>
      <c r="P9006" s="229">
        <v>7</v>
      </c>
    </row>
    <row r="9007" spans="15:16" x14ac:dyDescent="0.25">
      <c r="O9007" s="193">
        <v>15358</v>
      </c>
      <c r="P9007" s="229">
        <v>9</v>
      </c>
    </row>
    <row r="9008" spans="15:16" x14ac:dyDescent="0.25">
      <c r="O9008" s="193">
        <v>15359</v>
      </c>
      <c r="P9008" s="229">
        <v>4</v>
      </c>
    </row>
    <row r="9009" spans="15:16" x14ac:dyDescent="0.25">
      <c r="O9009" s="193">
        <v>15360</v>
      </c>
      <c r="P9009" s="229">
        <v>2</v>
      </c>
    </row>
    <row r="9010" spans="15:16" x14ac:dyDescent="0.25">
      <c r="O9010" s="193">
        <v>15361</v>
      </c>
      <c r="P9010" s="229">
        <v>7</v>
      </c>
    </row>
    <row r="9011" spans="15:16" x14ac:dyDescent="0.25">
      <c r="O9011" s="193">
        <v>15362</v>
      </c>
      <c r="P9011" s="229">
        <v>3</v>
      </c>
    </row>
    <row r="9012" spans="15:16" x14ac:dyDescent="0.25">
      <c r="O9012" s="193">
        <v>15363</v>
      </c>
      <c r="P9012" s="229">
        <v>4</v>
      </c>
    </row>
    <row r="9013" spans="15:16" x14ac:dyDescent="0.25">
      <c r="O9013" s="193">
        <v>15364</v>
      </c>
      <c r="P9013" s="229">
        <v>2</v>
      </c>
    </row>
    <row r="9014" spans="15:16" x14ac:dyDescent="0.25">
      <c r="O9014" s="193">
        <v>15365</v>
      </c>
      <c r="P9014" s="229">
        <v>7</v>
      </c>
    </row>
    <row r="9015" spans="15:16" x14ac:dyDescent="0.25">
      <c r="O9015" s="193">
        <v>15366</v>
      </c>
      <c r="P9015" s="229">
        <v>4</v>
      </c>
    </row>
    <row r="9016" spans="15:16" x14ac:dyDescent="0.25">
      <c r="O9016" s="193">
        <v>15367</v>
      </c>
      <c r="P9016" s="229">
        <v>1</v>
      </c>
    </row>
    <row r="9017" spans="15:16" x14ac:dyDescent="0.25">
      <c r="O9017" s="193">
        <v>15368</v>
      </c>
      <c r="P9017" s="229">
        <v>1</v>
      </c>
    </row>
    <row r="9018" spans="15:16" x14ac:dyDescent="0.25">
      <c r="O9018" s="193">
        <v>15369</v>
      </c>
      <c r="P9018" s="229">
        <v>9</v>
      </c>
    </row>
    <row r="9019" spans="15:16" x14ac:dyDescent="0.25">
      <c r="O9019" s="193">
        <v>15370</v>
      </c>
      <c r="P9019" s="229">
        <v>2</v>
      </c>
    </row>
    <row r="9020" spans="15:16" x14ac:dyDescent="0.25">
      <c r="O9020" s="193">
        <v>15371</v>
      </c>
      <c r="P9020" s="229">
        <v>2</v>
      </c>
    </row>
    <row r="9021" spans="15:16" x14ac:dyDescent="0.25">
      <c r="O9021" s="193">
        <v>15373</v>
      </c>
      <c r="P9021" s="229">
        <v>6</v>
      </c>
    </row>
    <row r="9022" spans="15:16" x14ac:dyDescent="0.25">
      <c r="O9022" s="193">
        <v>15374</v>
      </c>
      <c r="P9022" s="229">
        <v>5</v>
      </c>
    </row>
    <row r="9023" spans="15:16" x14ac:dyDescent="0.25">
      <c r="O9023" s="193">
        <v>15375</v>
      </c>
      <c r="P9023" s="229">
        <v>4</v>
      </c>
    </row>
    <row r="9024" spans="15:16" x14ac:dyDescent="0.25">
      <c r="O9024" s="193">
        <v>15376</v>
      </c>
      <c r="P9024" s="229">
        <v>4</v>
      </c>
    </row>
    <row r="9025" spans="15:16" x14ac:dyDescent="0.25">
      <c r="O9025" s="193">
        <v>15377</v>
      </c>
      <c r="P9025" s="229">
        <v>4</v>
      </c>
    </row>
    <row r="9026" spans="15:16" x14ac:dyDescent="0.25">
      <c r="O9026" s="193">
        <v>15378</v>
      </c>
      <c r="P9026" s="229">
        <v>1</v>
      </c>
    </row>
    <row r="9027" spans="15:16" x14ac:dyDescent="0.25">
      <c r="O9027" s="193">
        <v>15379</v>
      </c>
      <c r="P9027" s="229">
        <v>3</v>
      </c>
    </row>
    <row r="9028" spans="15:16" x14ac:dyDescent="0.25">
      <c r="O9028" s="193">
        <v>15380</v>
      </c>
      <c r="P9028" s="229">
        <v>1</v>
      </c>
    </row>
    <row r="9029" spans="15:16" x14ac:dyDescent="0.25">
      <c r="O9029" s="193">
        <v>15381</v>
      </c>
      <c r="P9029" s="229">
        <v>8</v>
      </c>
    </row>
    <row r="9030" spans="15:16" x14ac:dyDescent="0.25">
      <c r="O9030" s="193">
        <v>15382</v>
      </c>
      <c r="P9030" s="229">
        <v>3</v>
      </c>
    </row>
    <row r="9031" spans="15:16" x14ac:dyDescent="0.25">
      <c r="O9031" s="193">
        <v>15383</v>
      </c>
      <c r="P9031" s="229">
        <v>3</v>
      </c>
    </row>
    <row r="9032" spans="15:16" x14ac:dyDescent="0.25">
      <c r="O9032" s="193">
        <v>15384</v>
      </c>
      <c r="P9032" s="229">
        <v>3</v>
      </c>
    </row>
    <row r="9033" spans="15:16" x14ac:dyDescent="0.25">
      <c r="O9033" s="193">
        <v>15385</v>
      </c>
      <c r="P9033" s="229">
        <v>5</v>
      </c>
    </row>
    <row r="9034" spans="15:16" x14ac:dyDescent="0.25">
      <c r="O9034" s="193">
        <v>15386</v>
      </c>
      <c r="P9034" s="229">
        <v>2</v>
      </c>
    </row>
    <row r="9035" spans="15:16" x14ac:dyDescent="0.25">
      <c r="O9035" s="193">
        <v>15387</v>
      </c>
      <c r="P9035" s="229">
        <v>5</v>
      </c>
    </row>
    <row r="9036" spans="15:16" x14ac:dyDescent="0.25">
      <c r="O9036" s="193">
        <v>15388</v>
      </c>
      <c r="P9036" s="229">
        <v>4</v>
      </c>
    </row>
    <row r="9037" spans="15:16" x14ac:dyDescent="0.25">
      <c r="O9037" s="193">
        <v>15389</v>
      </c>
      <c r="P9037" s="229">
        <v>7</v>
      </c>
    </row>
    <row r="9038" spans="15:16" x14ac:dyDescent="0.25">
      <c r="O9038" s="193">
        <v>15391</v>
      </c>
      <c r="P9038" s="229">
        <v>2</v>
      </c>
    </row>
    <row r="9039" spans="15:16" x14ac:dyDescent="0.25">
      <c r="O9039" s="193">
        <v>15392</v>
      </c>
      <c r="P9039" s="229">
        <v>2</v>
      </c>
    </row>
    <row r="9040" spans="15:16" x14ac:dyDescent="0.25">
      <c r="O9040" s="193">
        <v>15393</v>
      </c>
      <c r="P9040" s="229">
        <v>5</v>
      </c>
    </row>
    <row r="9041" spans="15:16" x14ac:dyDescent="0.25">
      <c r="O9041" s="193">
        <v>15394</v>
      </c>
      <c r="P9041" s="229">
        <v>3</v>
      </c>
    </row>
    <row r="9042" spans="15:16" x14ac:dyDescent="0.25">
      <c r="O9042" s="193">
        <v>15396</v>
      </c>
      <c r="P9042" s="229">
        <v>1</v>
      </c>
    </row>
    <row r="9043" spans="15:16" x14ac:dyDescent="0.25">
      <c r="O9043" s="193">
        <v>15397</v>
      </c>
      <c r="P9043" s="229">
        <v>5</v>
      </c>
    </row>
    <row r="9044" spans="15:16" x14ac:dyDescent="0.25">
      <c r="O9044" s="193">
        <v>15398</v>
      </c>
      <c r="P9044" s="229">
        <v>2</v>
      </c>
    </row>
    <row r="9045" spans="15:16" x14ac:dyDescent="0.25">
      <c r="O9045" s="193">
        <v>15399</v>
      </c>
      <c r="P9045" s="229">
        <v>3</v>
      </c>
    </row>
    <row r="9046" spans="15:16" x14ac:dyDescent="0.25">
      <c r="O9046" s="193">
        <v>15400</v>
      </c>
      <c r="P9046" s="229">
        <v>2</v>
      </c>
    </row>
    <row r="9047" spans="15:16" x14ac:dyDescent="0.25">
      <c r="O9047" s="193">
        <v>15401</v>
      </c>
      <c r="P9047" s="229">
        <v>4</v>
      </c>
    </row>
    <row r="9048" spans="15:16" x14ac:dyDescent="0.25">
      <c r="O9048" s="193">
        <v>15402</v>
      </c>
      <c r="P9048" s="229">
        <v>3</v>
      </c>
    </row>
    <row r="9049" spans="15:16" x14ac:dyDescent="0.25">
      <c r="O9049" s="193">
        <v>15403</v>
      </c>
      <c r="P9049" s="229">
        <v>3</v>
      </c>
    </row>
    <row r="9050" spans="15:16" x14ac:dyDescent="0.25">
      <c r="O9050" s="193">
        <v>15404</v>
      </c>
      <c r="P9050" s="229">
        <v>2</v>
      </c>
    </row>
    <row r="9051" spans="15:16" x14ac:dyDescent="0.25">
      <c r="O9051" s="193">
        <v>15405</v>
      </c>
      <c r="P9051" s="229">
        <v>4</v>
      </c>
    </row>
    <row r="9052" spans="15:16" x14ac:dyDescent="0.25">
      <c r="O9052" s="193">
        <v>15406</v>
      </c>
      <c r="P9052" s="229">
        <v>2</v>
      </c>
    </row>
    <row r="9053" spans="15:16" x14ac:dyDescent="0.25">
      <c r="O9053" s="193">
        <v>15407</v>
      </c>
      <c r="P9053" s="229">
        <v>4</v>
      </c>
    </row>
    <row r="9054" spans="15:16" x14ac:dyDescent="0.25">
      <c r="O9054" s="193">
        <v>15408</v>
      </c>
      <c r="P9054" s="229">
        <v>2</v>
      </c>
    </row>
    <row r="9055" spans="15:16" x14ac:dyDescent="0.25">
      <c r="O9055" s="193">
        <v>15409</v>
      </c>
      <c r="P9055" s="229">
        <v>7</v>
      </c>
    </row>
    <row r="9056" spans="15:16" x14ac:dyDescent="0.25">
      <c r="O9056" s="193">
        <v>15410</v>
      </c>
      <c r="P9056" s="229">
        <v>2</v>
      </c>
    </row>
    <row r="9057" spans="15:16" x14ac:dyDescent="0.25">
      <c r="O9057" s="193">
        <v>15411</v>
      </c>
      <c r="P9057" s="229">
        <v>2</v>
      </c>
    </row>
    <row r="9058" spans="15:16" x14ac:dyDescent="0.25">
      <c r="O9058" s="193">
        <v>15412</v>
      </c>
      <c r="P9058" s="229">
        <v>1</v>
      </c>
    </row>
    <row r="9059" spans="15:16" x14ac:dyDescent="0.25">
      <c r="O9059" s="193">
        <v>15413</v>
      </c>
      <c r="P9059" s="229">
        <v>4</v>
      </c>
    </row>
    <row r="9060" spans="15:16" x14ac:dyDescent="0.25">
      <c r="O9060" s="193">
        <v>15414</v>
      </c>
      <c r="P9060" s="229">
        <v>3</v>
      </c>
    </row>
    <row r="9061" spans="15:16" x14ac:dyDescent="0.25">
      <c r="O9061" s="193">
        <v>15415</v>
      </c>
      <c r="P9061" s="229">
        <v>5</v>
      </c>
    </row>
    <row r="9062" spans="15:16" x14ac:dyDescent="0.25">
      <c r="O9062" s="193">
        <v>15416</v>
      </c>
      <c r="P9062" s="229">
        <v>3</v>
      </c>
    </row>
    <row r="9063" spans="15:16" x14ac:dyDescent="0.25">
      <c r="O9063" s="193">
        <v>15417</v>
      </c>
      <c r="P9063" s="229">
        <v>6</v>
      </c>
    </row>
    <row r="9064" spans="15:16" x14ac:dyDescent="0.25">
      <c r="O9064" s="193">
        <v>15418</v>
      </c>
      <c r="P9064" s="229">
        <v>3</v>
      </c>
    </row>
    <row r="9065" spans="15:16" x14ac:dyDescent="0.25">
      <c r="O9065" s="193">
        <v>15419</v>
      </c>
      <c r="P9065" s="229">
        <v>1</v>
      </c>
    </row>
    <row r="9066" spans="15:16" x14ac:dyDescent="0.25">
      <c r="O9066" s="193">
        <v>15420</v>
      </c>
      <c r="P9066" s="229">
        <v>3</v>
      </c>
    </row>
    <row r="9067" spans="15:16" x14ac:dyDescent="0.25">
      <c r="O9067" s="193">
        <v>15421</v>
      </c>
      <c r="P9067" s="229">
        <v>4</v>
      </c>
    </row>
    <row r="9068" spans="15:16" x14ac:dyDescent="0.25">
      <c r="O9068" s="193">
        <v>15422</v>
      </c>
      <c r="P9068" s="229">
        <v>3</v>
      </c>
    </row>
    <row r="9069" spans="15:16" x14ac:dyDescent="0.25">
      <c r="O9069" s="193">
        <v>15423</v>
      </c>
      <c r="P9069" s="229">
        <v>3</v>
      </c>
    </row>
    <row r="9070" spans="15:16" x14ac:dyDescent="0.25">
      <c r="O9070" s="193">
        <v>15425</v>
      </c>
      <c r="P9070" s="229">
        <v>8</v>
      </c>
    </row>
    <row r="9071" spans="15:16" x14ac:dyDescent="0.25">
      <c r="O9071" s="193">
        <v>15426</v>
      </c>
      <c r="P9071" s="229">
        <v>1</v>
      </c>
    </row>
    <row r="9072" spans="15:16" x14ac:dyDescent="0.25">
      <c r="O9072" s="193">
        <v>15427</v>
      </c>
      <c r="P9072" s="229">
        <v>3</v>
      </c>
    </row>
    <row r="9073" spans="15:16" x14ac:dyDescent="0.25">
      <c r="O9073" s="193">
        <v>15428</v>
      </c>
      <c r="P9073" s="229">
        <v>3</v>
      </c>
    </row>
    <row r="9074" spans="15:16" x14ac:dyDescent="0.25">
      <c r="O9074" s="193">
        <v>15429</v>
      </c>
      <c r="P9074" s="229">
        <v>6</v>
      </c>
    </row>
    <row r="9075" spans="15:16" x14ac:dyDescent="0.25">
      <c r="O9075" s="193">
        <v>15430</v>
      </c>
      <c r="P9075" s="229">
        <v>1</v>
      </c>
    </row>
    <row r="9076" spans="15:16" x14ac:dyDescent="0.25">
      <c r="O9076" s="193">
        <v>15431</v>
      </c>
      <c r="P9076" s="229">
        <v>3</v>
      </c>
    </row>
    <row r="9077" spans="15:16" x14ac:dyDescent="0.25">
      <c r="O9077" s="193">
        <v>15432</v>
      </c>
      <c r="P9077" s="229">
        <v>4</v>
      </c>
    </row>
    <row r="9078" spans="15:16" x14ac:dyDescent="0.25">
      <c r="O9078" s="193">
        <v>15433</v>
      </c>
      <c r="P9078" s="229">
        <v>5</v>
      </c>
    </row>
    <row r="9079" spans="15:16" x14ac:dyDescent="0.25">
      <c r="O9079" s="193">
        <v>15434</v>
      </c>
      <c r="P9079" s="229">
        <v>2</v>
      </c>
    </row>
    <row r="9080" spans="15:16" x14ac:dyDescent="0.25">
      <c r="O9080" s="193">
        <v>15435</v>
      </c>
      <c r="P9080" s="229">
        <v>6</v>
      </c>
    </row>
    <row r="9081" spans="15:16" x14ac:dyDescent="0.25">
      <c r="O9081" s="193">
        <v>15436</v>
      </c>
      <c r="P9081" s="229">
        <v>3</v>
      </c>
    </row>
    <row r="9082" spans="15:16" x14ac:dyDescent="0.25">
      <c r="O9082" s="193">
        <v>15437</v>
      </c>
      <c r="P9082" s="229">
        <v>4</v>
      </c>
    </row>
    <row r="9083" spans="15:16" x14ac:dyDescent="0.25">
      <c r="O9083" s="193">
        <v>15438</v>
      </c>
      <c r="P9083" s="229">
        <v>1</v>
      </c>
    </row>
    <row r="9084" spans="15:16" x14ac:dyDescent="0.25">
      <c r="O9084" s="193">
        <v>15439</v>
      </c>
      <c r="P9084" s="229">
        <v>1</v>
      </c>
    </row>
    <row r="9085" spans="15:16" x14ac:dyDescent="0.25">
      <c r="O9085" s="193">
        <v>15440</v>
      </c>
      <c r="P9085" s="229">
        <v>1</v>
      </c>
    </row>
    <row r="9086" spans="15:16" x14ac:dyDescent="0.25">
      <c r="O9086" s="193">
        <v>15441</v>
      </c>
      <c r="P9086" s="229">
        <v>5</v>
      </c>
    </row>
    <row r="9087" spans="15:16" x14ac:dyDescent="0.25">
      <c r="O9087" s="193">
        <v>15442</v>
      </c>
      <c r="P9087" s="229">
        <v>3</v>
      </c>
    </row>
    <row r="9088" spans="15:16" x14ac:dyDescent="0.25">
      <c r="O9088" s="193">
        <v>15443</v>
      </c>
      <c r="P9088" s="229">
        <v>2</v>
      </c>
    </row>
    <row r="9089" spans="15:16" x14ac:dyDescent="0.25">
      <c r="O9089" s="193">
        <v>15444</v>
      </c>
      <c r="P9089" s="229">
        <v>2</v>
      </c>
    </row>
    <row r="9090" spans="15:16" x14ac:dyDescent="0.25">
      <c r="O9090" s="193">
        <v>15445</v>
      </c>
      <c r="P9090" s="229">
        <v>3</v>
      </c>
    </row>
    <row r="9091" spans="15:16" x14ac:dyDescent="0.25">
      <c r="O9091" s="193">
        <v>15446</v>
      </c>
      <c r="P9091" s="229">
        <v>1</v>
      </c>
    </row>
    <row r="9092" spans="15:16" x14ac:dyDescent="0.25">
      <c r="O9092" s="193">
        <v>15447</v>
      </c>
      <c r="P9092" s="229">
        <v>4</v>
      </c>
    </row>
    <row r="9093" spans="15:16" x14ac:dyDescent="0.25">
      <c r="O9093" s="193">
        <v>15449</v>
      </c>
      <c r="P9093" s="229">
        <v>2</v>
      </c>
    </row>
    <row r="9094" spans="15:16" x14ac:dyDescent="0.25">
      <c r="O9094" s="193">
        <v>15450</v>
      </c>
      <c r="P9094" s="229">
        <v>5</v>
      </c>
    </row>
    <row r="9095" spans="15:16" x14ac:dyDescent="0.25">
      <c r="O9095" s="193">
        <v>15451</v>
      </c>
      <c r="P9095" s="229">
        <v>2</v>
      </c>
    </row>
    <row r="9096" spans="15:16" x14ac:dyDescent="0.25">
      <c r="O9096" s="193">
        <v>15452</v>
      </c>
      <c r="P9096" s="229">
        <v>2</v>
      </c>
    </row>
    <row r="9097" spans="15:16" x14ac:dyDescent="0.25">
      <c r="O9097" s="193">
        <v>15453</v>
      </c>
      <c r="P9097" s="229">
        <v>3</v>
      </c>
    </row>
    <row r="9098" spans="15:16" x14ac:dyDescent="0.25">
      <c r="O9098" s="193">
        <v>15454</v>
      </c>
      <c r="P9098" s="229">
        <v>1</v>
      </c>
    </row>
    <row r="9099" spans="15:16" x14ac:dyDescent="0.25">
      <c r="O9099" s="193">
        <v>15455</v>
      </c>
      <c r="P9099" s="229">
        <v>3</v>
      </c>
    </row>
    <row r="9100" spans="15:16" x14ac:dyDescent="0.25">
      <c r="O9100" s="193">
        <v>15457</v>
      </c>
      <c r="P9100" s="229">
        <v>3</v>
      </c>
    </row>
    <row r="9101" spans="15:16" x14ac:dyDescent="0.25">
      <c r="O9101" s="193">
        <v>15458</v>
      </c>
      <c r="P9101" s="229">
        <v>2</v>
      </c>
    </row>
    <row r="9102" spans="15:16" x14ac:dyDescent="0.25">
      <c r="O9102" s="193">
        <v>15459</v>
      </c>
      <c r="P9102" s="229">
        <v>1</v>
      </c>
    </row>
    <row r="9103" spans="15:16" x14ac:dyDescent="0.25">
      <c r="O9103" s="193">
        <v>15460</v>
      </c>
      <c r="P9103" s="229">
        <v>2</v>
      </c>
    </row>
    <row r="9104" spans="15:16" x14ac:dyDescent="0.25">
      <c r="O9104" s="193">
        <v>15461</v>
      </c>
      <c r="P9104" s="229">
        <v>5</v>
      </c>
    </row>
    <row r="9105" spans="15:16" x14ac:dyDescent="0.25">
      <c r="O9105" s="193">
        <v>15462</v>
      </c>
      <c r="P9105" s="229">
        <v>1</v>
      </c>
    </row>
    <row r="9106" spans="15:16" x14ac:dyDescent="0.25">
      <c r="O9106" s="193">
        <v>15463</v>
      </c>
      <c r="P9106" s="229">
        <v>4</v>
      </c>
    </row>
    <row r="9107" spans="15:16" x14ac:dyDescent="0.25">
      <c r="O9107" s="193">
        <v>15464</v>
      </c>
      <c r="P9107" s="229">
        <v>1</v>
      </c>
    </row>
    <row r="9108" spans="15:16" x14ac:dyDescent="0.25">
      <c r="O9108" s="193">
        <v>15465</v>
      </c>
      <c r="P9108" s="229">
        <v>6</v>
      </c>
    </row>
    <row r="9109" spans="15:16" x14ac:dyDescent="0.25">
      <c r="O9109" s="193">
        <v>15466</v>
      </c>
      <c r="P9109" s="229">
        <v>2</v>
      </c>
    </row>
    <row r="9110" spans="15:16" x14ac:dyDescent="0.25">
      <c r="O9110" s="193">
        <v>15467</v>
      </c>
      <c r="P9110" s="229">
        <v>2</v>
      </c>
    </row>
    <row r="9111" spans="15:16" x14ac:dyDescent="0.25">
      <c r="O9111" s="193">
        <v>15468</v>
      </c>
      <c r="P9111" s="229">
        <v>2</v>
      </c>
    </row>
    <row r="9112" spans="15:16" x14ac:dyDescent="0.25">
      <c r="O9112" s="193">
        <v>15469</v>
      </c>
      <c r="P9112" s="229">
        <v>5</v>
      </c>
    </row>
    <row r="9113" spans="15:16" x14ac:dyDescent="0.25">
      <c r="O9113" s="193">
        <v>15470</v>
      </c>
      <c r="P9113" s="229">
        <v>3</v>
      </c>
    </row>
    <row r="9114" spans="15:16" x14ac:dyDescent="0.25">
      <c r="O9114" s="193">
        <v>15471</v>
      </c>
      <c r="P9114" s="229">
        <v>2</v>
      </c>
    </row>
    <row r="9115" spans="15:16" x14ac:dyDescent="0.25">
      <c r="O9115" s="193">
        <v>15472</v>
      </c>
      <c r="P9115" s="229">
        <v>1</v>
      </c>
    </row>
    <row r="9116" spans="15:16" x14ac:dyDescent="0.25">
      <c r="O9116" s="193">
        <v>15473</v>
      </c>
      <c r="P9116" s="229">
        <v>10</v>
      </c>
    </row>
    <row r="9117" spans="15:16" x14ac:dyDescent="0.25">
      <c r="O9117" s="193">
        <v>15474</v>
      </c>
      <c r="P9117" s="229">
        <v>3</v>
      </c>
    </row>
    <row r="9118" spans="15:16" x14ac:dyDescent="0.25">
      <c r="O9118" s="193">
        <v>15476</v>
      </c>
      <c r="P9118" s="229">
        <v>2</v>
      </c>
    </row>
    <row r="9119" spans="15:16" x14ac:dyDescent="0.25">
      <c r="O9119" s="193">
        <v>15478</v>
      </c>
      <c r="P9119" s="229">
        <v>6</v>
      </c>
    </row>
    <row r="9120" spans="15:16" x14ac:dyDescent="0.25">
      <c r="O9120" s="193">
        <v>15479</v>
      </c>
      <c r="P9120" s="229">
        <v>5</v>
      </c>
    </row>
    <row r="9121" spans="15:16" x14ac:dyDescent="0.25">
      <c r="O9121" s="193">
        <v>15481</v>
      </c>
      <c r="P9121" s="229">
        <v>9</v>
      </c>
    </row>
    <row r="9122" spans="15:16" x14ac:dyDescent="0.25">
      <c r="O9122" s="193">
        <v>15482</v>
      </c>
      <c r="P9122" s="229">
        <v>2</v>
      </c>
    </row>
    <row r="9123" spans="15:16" x14ac:dyDescent="0.25">
      <c r="O9123" s="193">
        <v>15483</v>
      </c>
      <c r="P9123" s="229">
        <v>4</v>
      </c>
    </row>
    <row r="9124" spans="15:16" x14ac:dyDescent="0.25">
      <c r="O9124" s="193">
        <v>15484</v>
      </c>
      <c r="P9124" s="229">
        <v>1</v>
      </c>
    </row>
    <row r="9125" spans="15:16" x14ac:dyDescent="0.25">
      <c r="O9125" s="193">
        <v>15485</v>
      </c>
      <c r="P9125" s="229">
        <v>4</v>
      </c>
    </row>
    <row r="9126" spans="15:16" x14ac:dyDescent="0.25">
      <c r="O9126" s="193">
        <v>15486</v>
      </c>
      <c r="P9126" s="229">
        <v>2</v>
      </c>
    </row>
    <row r="9127" spans="15:16" x14ac:dyDescent="0.25">
      <c r="O9127" s="193">
        <v>15487</v>
      </c>
      <c r="P9127" s="229">
        <v>7</v>
      </c>
    </row>
    <row r="9128" spans="15:16" x14ac:dyDescent="0.25">
      <c r="O9128" s="193">
        <v>15488</v>
      </c>
      <c r="P9128" s="229">
        <v>1</v>
      </c>
    </row>
    <row r="9129" spans="15:16" x14ac:dyDescent="0.25">
      <c r="O9129" s="193">
        <v>15489</v>
      </c>
      <c r="P9129" s="229">
        <v>5</v>
      </c>
    </row>
    <row r="9130" spans="15:16" x14ac:dyDescent="0.25">
      <c r="O9130" s="193">
        <v>15490</v>
      </c>
      <c r="P9130" s="229">
        <v>3</v>
      </c>
    </row>
    <row r="9131" spans="15:16" x14ac:dyDescent="0.25">
      <c r="O9131" s="193">
        <v>15491</v>
      </c>
      <c r="P9131" s="229">
        <v>3</v>
      </c>
    </row>
    <row r="9132" spans="15:16" x14ac:dyDescent="0.25">
      <c r="O9132" s="193">
        <v>15492</v>
      </c>
      <c r="P9132" s="229">
        <v>2</v>
      </c>
    </row>
    <row r="9133" spans="15:16" x14ac:dyDescent="0.25">
      <c r="O9133" s="193">
        <v>15493</v>
      </c>
      <c r="P9133" s="229">
        <v>4</v>
      </c>
    </row>
    <row r="9134" spans="15:16" x14ac:dyDescent="0.25">
      <c r="O9134" s="193">
        <v>15494</v>
      </c>
      <c r="P9134" s="229">
        <v>3</v>
      </c>
    </row>
    <row r="9135" spans="15:16" x14ac:dyDescent="0.25">
      <c r="O9135" s="193">
        <v>15495</v>
      </c>
      <c r="P9135" s="229">
        <v>1</v>
      </c>
    </row>
    <row r="9136" spans="15:16" x14ac:dyDescent="0.25">
      <c r="O9136" s="193">
        <v>15497</v>
      </c>
      <c r="P9136" s="229">
        <v>2</v>
      </c>
    </row>
    <row r="9137" spans="15:16" x14ac:dyDescent="0.25">
      <c r="O9137" s="193">
        <v>15498</v>
      </c>
      <c r="P9137" s="229">
        <v>3</v>
      </c>
    </row>
    <row r="9138" spans="15:16" x14ac:dyDescent="0.25">
      <c r="O9138" s="193">
        <v>15499</v>
      </c>
      <c r="P9138" s="229">
        <v>2</v>
      </c>
    </row>
    <row r="9139" spans="15:16" x14ac:dyDescent="0.25">
      <c r="O9139" s="193">
        <v>15500</v>
      </c>
      <c r="P9139" s="229">
        <v>2</v>
      </c>
    </row>
    <row r="9140" spans="15:16" x14ac:dyDescent="0.25">
      <c r="O9140" s="193">
        <v>15501</v>
      </c>
      <c r="P9140" s="229">
        <v>2</v>
      </c>
    </row>
    <row r="9141" spans="15:16" x14ac:dyDescent="0.25">
      <c r="O9141" s="193">
        <v>15502</v>
      </c>
      <c r="P9141" s="229">
        <v>3</v>
      </c>
    </row>
    <row r="9142" spans="15:16" x14ac:dyDescent="0.25">
      <c r="O9142" s="193">
        <v>15503</v>
      </c>
      <c r="P9142" s="229">
        <v>4</v>
      </c>
    </row>
    <row r="9143" spans="15:16" x14ac:dyDescent="0.25">
      <c r="O9143" s="193">
        <v>15504</v>
      </c>
      <c r="P9143" s="229">
        <v>2</v>
      </c>
    </row>
    <row r="9144" spans="15:16" x14ac:dyDescent="0.25">
      <c r="O9144" s="193">
        <v>15505</v>
      </c>
      <c r="P9144" s="229">
        <v>3</v>
      </c>
    </row>
    <row r="9145" spans="15:16" x14ac:dyDescent="0.25">
      <c r="O9145" s="193">
        <v>15506</v>
      </c>
      <c r="P9145" s="229">
        <v>1</v>
      </c>
    </row>
    <row r="9146" spans="15:16" x14ac:dyDescent="0.25">
      <c r="O9146" s="193">
        <v>15507</v>
      </c>
      <c r="P9146" s="229">
        <v>3</v>
      </c>
    </row>
    <row r="9147" spans="15:16" x14ac:dyDescent="0.25">
      <c r="O9147" s="193">
        <v>15508</v>
      </c>
      <c r="P9147" s="229">
        <v>2</v>
      </c>
    </row>
    <row r="9148" spans="15:16" x14ac:dyDescent="0.25">
      <c r="O9148" s="193">
        <v>15511</v>
      </c>
      <c r="P9148" s="229">
        <v>1</v>
      </c>
    </row>
    <row r="9149" spans="15:16" x14ac:dyDescent="0.25">
      <c r="O9149" s="193">
        <v>15512</v>
      </c>
      <c r="P9149" s="229">
        <v>2</v>
      </c>
    </row>
    <row r="9150" spans="15:16" x14ac:dyDescent="0.25">
      <c r="O9150" s="193">
        <v>15513</v>
      </c>
      <c r="P9150" s="229">
        <v>2</v>
      </c>
    </row>
    <row r="9151" spans="15:16" x14ac:dyDescent="0.25">
      <c r="O9151" s="193">
        <v>15514</v>
      </c>
      <c r="P9151" s="229">
        <v>3</v>
      </c>
    </row>
    <row r="9152" spans="15:16" x14ac:dyDescent="0.25">
      <c r="O9152" s="193">
        <v>15515</v>
      </c>
      <c r="P9152" s="229">
        <v>2</v>
      </c>
    </row>
    <row r="9153" spans="15:16" x14ac:dyDescent="0.25">
      <c r="O9153" s="193">
        <v>15516</v>
      </c>
      <c r="P9153" s="229">
        <v>1</v>
      </c>
    </row>
    <row r="9154" spans="15:16" x14ac:dyDescent="0.25">
      <c r="O9154" s="193">
        <v>15517</v>
      </c>
      <c r="P9154" s="229">
        <v>4</v>
      </c>
    </row>
    <row r="9155" spans="15:16" x14ac:dyDescent="0.25">
      <c r="O9155" s="193">
        <v>15518</v>
      </c>
      <c r="P9155" s="229">
        <v>3</v>
      </c>
    </row>
    <row r="9156" spans="15:16" x14ac:dyDescent="0.25">
      <c r="O9156" s="193">
        <v>15519</v>
      </c>
      <c r="P9156" s="229">
        <v>1</v>
      </c>
    </row>
    <row r="9157" spans="15:16" x14ac:dyDescent="0.25">
      <c r="O9157" s="193">
        <v>15520</v>
      </c>
      <c r="P9157" s="229">
        <v>2</v>
      </c>
    </row>
    <row r="9158" spans="15:16" x14ac:dyDescent="0.25">
      <c r="O9158" s="193">
        <v>15521</v>
      </c>
      <c r="P9158" s="229">
        <v>2</v>
      </c>
    </row>
    <row r="9159" spans="15:16" x14ac:dyDescent="0.25">
      <c r="O9159" s="193">
        <v>15523</v>
      </c>
      <c r="P9159" s="229">
        <v>9</v>
      </c>
    </row>
    <row r="9160" spans="15:16" x14ac:dyDescent="0.25">
      <c r="O9160" s="193">
        <v>15524</v>
      </c>
      <c r="P9160" s="229">
        <v>2</v>
      </c>
    </row>
    <row r="9161" spans="15:16" x14ac:dyDescent="0.25">
      <c r="O9161" s="193">
        <v>15525</v>
      </c>
      <c r="P9161" s="229">
        <v>5</v>
      </c>
    </row>
    <row r="9162" spans="15:16" x14ac:dyDescent="0.25">
      <c r="O9162" s="193">
        <v>15527</v>
      </c>
      <c r="P9162" s="229">
        <v>1</v>
      </c>
    </row>
    <row r="9163" spans="15:16" x14ac:dyDescent="0.25">
      <c r="O9163" s="193">
        <v>15528</v>
      </c>
      <c r="P9163" s="229">
        <v>5</v>
      </c>
    </row>
    <row r="9164" spans="15:16" x14ac:dyDescent="0.25">
      <c r="O9164" s="193">
        <v>15529</v>
      </c>
      <c r="P9164" s="229">
        <v>2</v>
      </c>
    </row>
    <row r="9165" spans="15:16" x14ac:dyDescent="0.25">
      <c r="O9165" s="193">
        <v>15530</v>
      </c>
      <c r="P9165" s="229">
        <v>1</v>
      </c>
    </row>
    <row r="9166" spans="15:16" x14ac:dyDescent="0.25">
      <c r="O9166" s="193">
        <v>15531</v>
      </c>
      <c r="P9166" s="229">
        <v>1</v>
      </c>
    </row>
    <row r="9167" spans="15:16" x14ac:dyDescent="0.25">
      <c r="O9167" s="193">
        <v>15532</v>
      </c>
      <c r="P9167" s="229">
        <v>2</v>
      </c>
    </row>
    <row r="9168" spans="15:16" x14ac:dyDescent="0.25">
      <c r="O9168" s="193">
        <v>15533</v>
      </c>
      <c r="P9168" s="229">
        <v>4</v>
      </c>
    </row>
    <row r="9169" spans="15:16" x14ac:dyDescent="0.25">
      <c r="O9169" s="193">
        <v>15534</v>
      </c>
      <c r="P9169" s="229">
        <v>1</v>
      </c>
    </row>
    <row r="9170" spans="15:16" x14ac:dyDescent="0.25">
      <c r="O9170" s="193">
        <v>15535</v>
      </c>
      <c r="P9170" s="229">
        <v>3</v>
      </c>
    </row>
    <row r="9171" spans="15:16" x14ac:dyDescent="0.25">
      <c r="O9171" s="193">
        <v>15536</v>
      </c>
      <c r="P9171" s="229">
        <v>1</v>
      </c>
    </row>
    <row r="9172" spans="15:16" x14ac:dyDescent="0.25">
      <c r="O9172" s="193">
        <v>15537</v>
      </c>
      <c r="P9172" s="229">
        <v>5</v>
      </c>
    </row>
    <row r="9173" spans="15:16" x14ac:dyDescent="0.25">
      <c r="O9173" s="193">
        <v>15539</v>
      </c>
      <c r="P9173" s="229">
        <v>2</v>
      </c>
    </row>
    <row r="9174" spans="15:16" x14ac:dyDescent="0.25">
      <c r="O9174" s="193">
        <v>15541</v>
      </c>
      <c r="P9174" s="229">
        <v>4</v>
      </c>
    </row>
    <row r="9175" spans="15:16" x14ac:dyDescent="0.25">
      <c r="O9175" s="193">
        <v>15542</v>
      </c>
      <c r="P9175" s="229">
        <v>2</v>
      </c>
    </row>
    <row r="9176" spans="15:16" x14ac:dyDescent="0.25">
      <c r="O9176" s="193">
        <v>15543</v>
      </c>
      <c r="P9176" s="229">
        <v>1</v>
      </c>
    </row>
    <row r="9177" spans="15:16" x14ac:dyDescent="0.25">
      <c r="O9177" s="193">
        <v>15544</v>
      </c>
      <c r="P9177" s="229">
        <v>2</v>
      </c>
    </row>
    <row r="9178" spans="15:16" x14ac:dyDescent="0.25">
      <c r="O9178" s="193">
        <v>15545</v>
      </c>
      <c r="P9178" s="229">
        <v>2</v>
      </c>
    </row>
    <row r="9179" spans="15:16" x14ac:dyDescent="0.25">
      <c r="O9179" s="193">
        <v>15546</v>
      </c>
      <c r="P9179" s="229">
        <v>2</v>
      </c>
    </row>
    <row r="9180" spans="15:16" x14ac:dyDescent="0.25">
      <c r="O9180" s="193">
        <v>15547</v>
      </c>
      <c r="P9180" s="229">
        <v>5</v>
      </c>
    </row>
    <row r="9181" spans="15:16" x14ac:dyDescent="0.25">
      <c r="O9181" s="193">
        <v>15548</v>
      </c>
      <c r="P9181" s="229">
        <v>1</v>
      </c>
    </row>
    <row r="9182" spans="15:16" x14ac:dyDescent="0.25">
      <c r="O9182" s="193">
        <v>15549</v>
      </c>
      <c r="P9182" s="229">
        <v>1</v>
      </c>
    </row>
    <row r="9183" spans="15:16" x14ac:dyDescent="0.25">
      <c r="O9183" s="193">
        <v>15550</v>
      </c>
      <c r="P9183" s="229">
        <v>2</v>
      </c>
    </row>
    <row r="9184" spans="15:16" x14ac:dyDescent="0.25">
      <c r="O9184" s="193">
        <v>15551</v>
      </c>
      <c r="P9184" s="229">
        <v>3</v>
      </c>
    </row>
    <row r="9185" spans="15:16" x14ac:dyDescent="0.25">
      <c r="O9185" s="193">
        <v>15552</v>
      </c>
      <c r="P9185" s="229">
        <v>1</v>
      </c>
    </row>
    <row r="9186" spans="15:16" x14ac:dyDescent="0.25">
      <c r="O9186" s="193">
        <v>15553</v>
      </c>
      <c r="P9186" s="229">
        <v>4</v>
      </c>
    </row>
    <row r="9187" spans="15:16" x14ac:dyDescent="0.25">
      <c r="O9187" s="193">
        <v>15554</v>
      </c>
      <c r="P9187" s="229">
        <v>1</v>
      </c>
    </row>
    <row r="9188" spans="15:16" x14ac:dyDescent="0.25">
      <c r="O9188" s="193">
        <v>15556</v>
      </c>
      <c r="P9188" s="229">
        <v>2</v>
      </c>
    </row>
    <row r="9189" spans="15:16" x14ac:dyDescent="0.25">
      <c r="O9189" s="193">
        <v>15557</v>
      </c>
      <c r="P9189" s="229">
        <v>6</v>
      </c>
    </row>
    <row r="9190" spans="15:16" x14ac:dyDescent="0.25">
      <c r="O9190" s="193">
        <v>15558</v>
      </c>
      <c r="P9190" s="229">
        <v>2</v>
      </c>
    </row>
    <row r="9191" spans="15:16" x14ac:dyDescent="0.25">
      <c r="O9191" s="193">
        <v>15559</v>
      </c>
      <c r="P9191" s="229">
        <v>2</v>
      </c>
    </row>
    <row r="9192" spans="15:16" x14ac:dyDescent="0.25">
      <c r="O9192" s="193">
        <v>15560</v>
      </c>
      <c r="P9192" s="229">
        <v>1</v>
      </c>
    </row>
    <row r="9193" spans="15:16" x14ac:dyDescent="0.25">
      <c r="O9193" s="193">
        <v>15561</v>
      </c>
      <c r="P9193" s="229">
        <v>4</v>
      </c>
    </row>
    <row r="9194" spans="15:16" x14ac:dyDescent="0.25">
      <c r="O9194" s="193">
        <v>15563</v>
      </c>
      <c r="P9194" s="229">
        <v>2</v>
      </c>
    </row>
    <row r="9195" spans="15:16" x14ac:dyDescent="0.25">
      <c r="O9195" s="193">
        <v>15564</v>
      </c>
      <c r="P9195" s="229">
        <v>3</v>
      </c>
    </row>
    <row r="9196" spans="15:16" x14ac:dyDescent="0.25">
      <c r="O9196" s="193">
        <v>15565</v>
      </c>
      <c r="P9196" s="229">
        <v>7</v>
      </c>
    </row>
    <row r="9197" spans="15:16" x14ac:dyDescent="0.25">
      <c r="O9197" s="193">
        <v>15566</v>
      </c>
      <c r="P9197" s="229">
        <v>2</v>
      </c>
    </row>
    <row r="9198" spans="15:16" x14ac:dyDescent="0.25">
      <c r="O9198" s="193">
        <v>15567</v>
      </c>
      <c r="P9198" s="229">
        <v>1</v>
      </c>
    </row>
    <row r="9199" spans="15:16" x14ac:dyDescent="0.25">
      <c r="O9199" s="193">
        <v>15568</v>
      </c>
      <c r="P9199" s="229">
        <v>4</v>
      </c>
    </row>
    <row r="9200" spans="15:16" x14ac:dyDescent="0.25">
      <c r="O9200" s="193">
        <v>15569</v>
      </c>
      <c r="P9200" s="229">
        <v>3</v>
      </c>
    </row>
    <row r="9201" spans="15:16" x14ac:dyDescent="0.25">
      <c r="O9201" s="193">
        <v>15570</v>
      </c>
      <c r="P9201" s="229">
        <v>1</v>
      </c>
    </row>
    <row r="9202" spans="15:16" x14ac:dyDescent="0.25">
      <c r="O9202" s="193">
        <v>15571</v>
      </c>
      <c r="P9202" s="229">
        <v>2</v>
      </c>
    </row>
    <row r="9203" spans="15:16" x14ac:dyDescent="0.25">
      <c r="O9203" s="193">
        <v>15573</v>
      </c>
      <c r="P9203" s="229">
        <v>1</v>
      </c>
    </row>
    <row r="9204" spans="15:16" x14ac:dyDescent="0.25">
      <c r="O9204" s="193">
        <v>15574</v>
      </c>
      <c r="P9204" s="229">
        <v>2</v>
      </c>
    </row>
    <row r="9205" spans="15:16" x14ac:dyDescent="0.25">
      <c r="O9205" s="193">
        <v>15576</v>
      </c>
      <c r="P9205" s="229">
        <v>3</v>
      </c>
    </row>
    <row r="9206" spans="15:16" x14ac:dyDescent="0.25">
      <c r="O9206" s="193">
        <v>15577</v>
      </c>
      <c r="P9206" s="229">
        <v>1</v>
      </c>
    </row>
    <row r="9207" spans="15:16" x14ac:dyDescent="0.25">
      <c r="O9207" s="193">
        <v>15578</v>
      </c>
      <c r="P9207" s="229">
        <v>1</v>
      </c>
    </row>
    <row r="9208" spans="15:16" x14ac:dyDescent="0.25">
      <c r="O9208" s="193">
        <v>15579</v>
      </c>
      <c r="P9208" s="229">
        <v>2</v>
      </c>
    </row>
    <row r="9209" spans="15:16" x14ac:dyDescent="0.25">
      <c r="O9209" s="193">
        <v>15580</v>
      </c>
      <c r="P9209" s="229">
        <v>1</v>
      </c>
    </row>
    <row r="9210" spans="15:16" x14ac:dyDescent="0.25">
      <c r="O9210" s="193">
        <v>15581</v>
      </c>
      <c r="P9210" s="229">
        <v>3</v>
      </c>
    </row>
    <row r="9211" spans="15:16" x14ac:dyDescent="0.25">
      <c r="O9211" s="193">
        <v>15582</v>
      </c>
      <c r="P9211" s="229">
        <v>2</v>
      </c>
    </row>
    <row r="9212" spans="15:16" x14ac:dyDescent="0.25">
      <c r="O9212" s="193">
        <v>15584</v>
      </c>
      <c r="P9212" s="229">
        <v>3</v>
      </c>
    </row>
    <row r="9213" spans="15:16" x14ac:dyDescent="0.25">
      <c r="O9213" s="193">
        <v>15585</v>
      </c>
      <c r="P9213" s="229">
        <v>5</v>
      </c>
    </row>
    <row r="9214" spans="15:16" x14ac:dyDescent="0.25">
      <c r="O9214" s="193">
        <v>15587</v>
      </c>
      <c r="P9214" s="229">
        <v>4</v>
      </c>
    </row>
    <row r="9215" spans="15:16" x14ac:dyDescent="0.25">
      <c r="O9215" s="193">
        <v>15588</v>
      </c>
      <c r="P9215" s="229">
        <v>1</v>
      </c>
    </row>
    <row r="9216" spans="15:16" x14ac:dyDescent="0.25">
      <c r="O9216" s="193">
        <v>15589</v>
      </c>
      <c r="P9216" s="229">
        <v>1</v>
      </c>
    </row>
    <row r="9217" spans="15:16" x14ac:dyDescent="0.25">
      <c r="O9217" s="193">
        <v>15590</v>
      </c>
      <c r="P9217" s="229">
        <v>1</v>
      </c>
    </row>
    <row r="9218" spans="15:16" x14ac:dyDescent="0.25">
      <c r="O9218" s="193">
        <v>15591</v>
      </c>
      <c r="P9218" s="229">
        <v>3</v>
      </c>
    </row>
    <row r="9219" spans="15:16" x14ac:dyDescent="0.25">
      <c r="O9219" s="193">
        <v>15592</v>
      </c>
      <c r="P9219" s="229">
        <v>1</v>
      </c>
    </row>
    <row r="9220" spans="15:16" x14ac:dyDescent="0.25">
      <c r="O9220" s="193">
        <v>15593</v>
      </c>
      <c r="P9220" s="229">
        <v>2</v>
      </c>
    </row>
    <row r="9221" spans="15:16" x14ac:dyDescent="0.25">
      <c r="O9221" s="193">
        <v>15594</v>
      </c>
      <c r="P9221" s="229">
        <v>3</v>
      </c>
    </row>
    <row r="9222" spans="15:16" x14ac:dyDescent="0.25">
      <c r="O9222" s="193">
        <v>15595</v>
      </c>
      <c r="P9222" s="229">
        <v>4</v>
      </c>
    </row>
    <row r="9223" spans="15:16" x14ac:dyDescent="0.25">
      <c r="O9223" s="193">
        <v>15596</v>
      </c>
      <c r="P9223" s="229">
        <v>2</v>
      </c>
    </row>
    <row r="9224" spans="15:16" x14ac:dyDescent="0.25">
      <c r="O9224" s="193">
        <v>15597</v>
      </c>
      <c r="P9224" s="229">
        <v>1</v>
      </c>
    </row>
    <row r="9225" spans="15:16" x14ac:dyDescent="0.25">
      <c r="O9225" s="193">
        <v>15598</v>
      </c>
      <c r="P9225" s="229">
        <v>2</v>
      </c>
    </row>
    <row r="9226" spans="15:16" x14ac:dyDescent="0.25">
      <c r="O9226" s="193">
        <v>15599</v>
      </c>
      <c r="P9226" s="229">
        <v>3</v>
      </c>
    </row>
    <row r="9227" spans="15:16" x14ac:dyDescent="0.25">
      <c r="O9227" s="193">
        <v>15600</v>
      </c>
      <c r="P9227" s="229">
        <v>3</v>
      </c>
    </row>
    <row r="9228" spans="15:16" x14ac:dyDescent="0.25">
      <c r="O9228" s="193">
        <v>15601</v>
      </c>
      <c r="P9228" s="229">
        <v>5</v>
      </c>
    </row>
    <row r="9229" spans="15:16" x14ac:dyDescent="0.25">
      <c r="O9229" s="193">
        <v>15602</v>
      </c>
      <c r="P9229" s="229">
        <v>2</v>
      </c>
    </row>
    <row r="9230" spans="15:16" x14ac:dyDescent="0.25">
      <c r="O9230" s="193">
        <v>15603</v>
      </c>
      <c r="P9230" s="229">
        <v>1</v>
      </c>
    </row>
    <row r="9231" spans="15:16" x14ac:dyDescent="0.25">
      <c r="O9231" s="193">
        <v>15604</v>
      </c>
      <c r="P9231" s="229">
        <v>1</v>
      </c>
    </row>
    <row r="9232" spans="15:16" x14ac:dyDescent="0.25">
      <c r="O9232" s="193">
        <v>15605</v>
      </c>
      <c r="P9232" s="229">
        <v>3</v>
      </c>
    </row>
    <row r="9233" spans="15:16" x14ac:dyDescent="0.25">
      <c r="O9233" s="193">
        <v>15606</v>
      </c>
      <c r="P9233" s="229">
        <v>2</v>
      </c>
    </row>
    <row r="9234" spans="15:16" x14ac:dyDescent="0.25">
      <c r="O9234" s="193">
        <v>15607</v>
      </c>
      <c r="P9234" s="229">
        <v>3</v>
      </c>
    </row>
    <row r="9235" spans="15:16" x14ac:dyDescent="0.25">
      <c r="O9235" s="193">
        <v>15608</v>
      </c>
      <c r="P9235" s="229">
        <v>1</v>
      </c>
    </row>
    <row r="9236" spans="15:16" x14ac:dyDescent="0.25">
      <c r="O9236" s="193">
        <v>15610</v>
      </c>
      <c r="P9236" s="229">
        <v>1</v>
      </c>
    </row>
    <row r="9237" spans="15:16" x14ac:dyDescent="0.25">
      <c r="O9237" s="193">
        <v>15611</v>
      </c>
      <c r="P9237" s="229">
        <v>2</v>
      </c>
    </row>
    <row r="9238" spans="15:16" x14ac:dyDescent="0.25">
      <c r="O9238" s="193">
        <v>15612</v>
      </c>
      <c r="P9238" s="229">
        <v>1</v>
      </c>
    </row>
    <row r="9239" spans="15:16" x14ac:dyDescent="0.25">
      <c r="O9239" s="193">
        <v>15613</v>
      </c>
      <c r="P9239" s="229">
        <v>3</v>
      </c>
    </row>
    <row r="9240" spans="15:16" x14ac:dyDescent="0.25">
      <c r="O9240" s="193">
        <v>15617</v>
      </c>
      <c r="P9240" s="229">
        <v>2</v>
      </c>
    </row>
    <row r="9241" spans="15:16" x14ac:dyDescent="0.25">
      <c r="O9241" s="193">
        <v>15618</v>
      </c>
      <c r="P9241" s="229">
        <v>3</v>
      </c>
    </row>
    <row r="9242" spans="15:16" x14ac:dyDescent="0.25">
      <c r="O9242" s="193">
        <v>15619</v>
      </c>
      <c r="P9242" s="229">
        <v>2</v>
      </c>
    </row>
    <row r="9243" spans="15:16" x14ac:dyDescent="0.25">
      <c r="O9243" s="193">
        <v>15620</v>
      </c>
      <c r="P9243" s="229">
        <v>2</v>
      </c>
    </row>
    <row r="9244" spans="15:16" x14ac:dyDescent="0.25">
      <c r="O9244" s="193">
        <v>15621</v>
      </c>
      <c r="P9244" s="229">
        <v>1</v>
      </c>
    </row>
    <row r="9245" spans="15:16" x14ac:dyDescent="0.25">
      <c r="O9245" s="193">
        <v>15622</v>
      </c>
      <c r="P9245" s="229">
        <v>1</v>
      </c>
    </row>
    <row r="9246" spans="15:16" x14ac:dyDescent="0.25">
      <c r="O9246" s="193">
        <v>15623</v>
      </c>
      <c r="P9246" s="229">
        <v>3</v>
      </c>
    </row>
    <row r="9247" spans="15:16" x14ac:dyDescent="0.25">
      <c r="O9247" s="193">
        <v>15625</v>
      </c>
      <c r="P9247" s="229">
        <v>1</v>
      </c>
    </row>
    <row r="9248" spans="15:16" x14ac:dyDescent="0.25">
      <c r="O9248" s="193">
        <v>15627</v>
      </c>
      <c r="P9248" s="229">
        <v>2</v>
      </c>
    </row>
    <row r="9249" spans="15:16" x14ac:dyDescent="0.25">
      <c r="O9249" s="193">
        <v>15628</v>
      </c>
      <c r="P9249" s="229">
        <v>1</v>
      </c>
    </row>
    <row r="9250" spans="15:16" x14ac:dyDescent="0.25">
      <c r="O9250" s="193">
        <v>15629</v>
      </c>
      <c r="P9250" s="229">
        <v>4</v>
      </c>
    </row>
    <row r="9251" spans="15:16" x14ac:dyDescent="0.25">
      <c r="O9251" s="193">
        <v>15631</v>
      </c>
      <c r="P9251" s="229">
        <v>2</v>
      </c>
    </row>
    <row r="9252" spans="15:16" x14ac:dyDescent="0.25">
      <c r="O9252" s="193">
        <v>15632</v>
      </c>
      <c r="P9252" s="229">
        <v>2</v>
      </c>
    </row>
    <row r="9253" spans="15:16" x14ac:dyDescent="0.25">
      <c r="O9253" s="193">
        <v>15633</v>
      </c>
      <c r="P9253" s="229">
        <v>1</v>
      </c>
    </row>
    <row r="9254" spans="15:16" x14ac:dyDescent="0.25">
      <c r="O9254" s="193">
        <v>15635</v>
      </c>
      <c r="P9254" s="229">
        <v>1</v>
      </c>
    </row>
    <row r="9255" spans="15:16" x14ac:dyDescent="0.25">
      <c r="O9255" s="193">
        <v>15636</v>
      </c>
      <c r="P9255" s="229">
        <v>1</v>
      </c>
    </row>
    <row r="9256" spans="15:16" x14ac:dyDescent="0.25">
      <c r="O9256" s="193">
        <v>15637</v>
      </c>
      <c r="P9256" s="229">
        <v>4</v>
      </c>
    </row>
    <row r="9257" spans="15:16" x14ac:dyDescent="0.25">
      <c r="O9257" s="193">
        <v>15638</v>
      </c>
      <c r="P9257" s="229">
        <v>3</v>
      </c>
    </row>
    <row r="9258" spans="15:16" x14ac:dyDescent="0.25">
      <c r="O9258" s="193">
        <v>15639</v>
      </c>
      <c r="P9258" s="229">
        <v>1</v>
      </c>
    </row>
    <row r="9259" spans="15:16" x14ac:dyDescent="0.25">
      <c r="O9259" s="193">
        <v>15640</v>
      </c>
      <c r="P9259" s="229">
        <v>2</v>
      </c>
    </row>
    <row r="9260" spans="15:16" x14ac:dyDescent="0.25">
      <c r="O9260" s="193">
        <v>15641</v>
      </c>
      <c r="P9260" s="229">
        <v>4</v>
      </c>
    </row>
    <row r="9261" spans="15:16" x14ac:dyDescent="0.25">
      <c r="O9261" s="193">
        <v>15642</v>
      </c>
      <c r="P9261" s="229">
        <v>1</v>
      </c>
    </row>
    <row r="9262" spans="15:16" x14ac:dyDescent="0.25">
      <c r="O9262" s="193">
        <v>15644</v>
      </c>
      <c r="P9262" s="229">
        <v>2</v>
      </c>
    </row>
    <row r="9263" spans="15:16" x14ac:dyDescent="0.25">
      <c r="O9263" s="193">
        <v>15645</v>
      </c>
      <c r="P9263" s="229">
        <v>1</v>
      </c>
    </row>
    <row r="9264" spans="15:16" x14ac:dyDescent="0.25">
      <c r="O9264" s="193">
        <v>15647</v>
      </c>
      <c r="P9264" s="229">
        <v>3</v>
      </c>
    </row>
    <row r="9265" spans="15:16" x14ac:dyDescent="0.25">
      <c r="O9265" s="193">
        <v>15649</v>
      </c>
      <c r="P9265" s="229">
        <v>4</v>
      </c>
    </row>
    <row r="9266" spans="15:16" x14ac:dyDescent="0.25">
      <c r="O9266" s="193">
        <v>15650</v>
      </c>
      <c r="P9266" s="229">
        <v>2</v>
      </c>
    </row>
    <row r="9267" spans="15:16" x14ac:dyDescent="0.25">
      <c r="O9267" s="193">
        <v>15651</v>
      </c>
      <c r="P9267" s="229">
        <v>1</v>
      </c>
    </row>
    <row r="9268" spans="15:16" x14ac:dyDescent="0.25">
      <c r="O9268" s="193">
        <v>15652</v>
      </c>
      <c r="P9268" s="229">
        <v>1</v>
      </c>
    </row>
    <row r="9269" spans="15:16" x14ac:dyDescent="0.25">
      <c r="O9269" s="193">
        <v>15653</v>
      </c>
      <c r="P9269" s="229">
        <v>2</v>
      </c>
    </row>
    <row r="9270" spans="15:16" x14ac:dyDescent="0.25">
      <c r="O9270" s="193">
        <v>15656</v>
      </c>
      <c r="P9270" s="229">
        <v>2</v>
      </c>
    </row>
    <row r="9271" spans="15:16" x14ac:dyDescent="0.25">
      <c r="O9271" s="193">
        <v>15658</v>
      </c>
      <c r="P9271" s="229">
        <v>1</v>
      </c>
    </row>
    <row r="9272" spans="15:16" x14ac:dyDescent="0.25">
      <c r="O9272" s="193">
        <v>15659</v>
      </c>
      <c r="P9272" s="229">
        <v>2</v>
      </c>
    </row>
    <row r="9273" spans="15:16" x14ac:dyDescent="0.25">
      <c r="O9273" s="193">
        <v>15660</v>
      </c>
      <c r="P9273" s="229">
        <v>4</v>
      </c>
    </row>
    <row r="9274" spans="15:16" x14ac:dyDescent="0.25">
      <c r="O9274" s="193">
        <v>15661</v>
      </c>
      <c r="P9274" s="229">
        <v>7</v>
      </c>
    </row>
    <row r="9275" spans="15:16" x14ac:dyDescent="0.25">
      <c r="O9275" s="193">
        <v>15662</v>
      </c>
      <c r="P9275" s="229">
        <v>3</v>
      </c>
    </row>
    <row r="9276" spans="15:16" x14ac:dyDescent="0.25">
      <c r="O9276" s="193">
        <v>15663</v>
      </c>
      <c r="P9276" s="229">
        <v>2</v>
      </c>
    </row>
    <row r="9277" spans="15:16" x14ac:dyDescent="0.25">
      <c r="O9277" s="193">
        <v>15664</v>
      </c>
      <c r="P9277" s="229">
        <v>2</v>
      </c>
    </row>
    <row r="9278" spans="15:16" x14ac:dyDescent="0.25">
      <c r="O9278" s="193">
        <v>15665</v>
      </c>
      <c r="P9278" s="229">
        <v>2</v>
      </c>
    </row>
    <row r="9279" spans="15:16" x14ac:dyDescent="0.25">
      <c r="O9279" s="193">
        <v>15666</v>
      </c>
      <c r="P9279" s="229">
        <v>1</v>
      </c>
    </row>
    <row r="9280" spans="15:16" x14ac:dyDescent="0.25">
      <c r="O9280" s="193">
        <v>15667</v>
      </c>
      <c r="P9280" s="229">
        <v>2</v>
      </c>
    </row>
    <row r="9281" spans="15:16" x14ac:dyDescent="0.25">
      <c r="O9281" s="193">
        <v>15669</v>
      </c>
      <c r="P9281" s="229">
        <v>2</v>
      </c>
    </row>
    <row r="9282" spans="15:16" x14ac:dyDescent="0.25">
      <c r="O9282" s="193">
        <v>15670</v>
      </c>
      <c r="P9282" s="229">
        <v>4</v>
      </c>
    </row>
    <row r="9283" spans="15:16" x14ac:dyDescent="0.25">
      <c r="O9283" s="193">
        <v>15673</v>
      </c>
      <c r="P9283" s="229">
        <v>1</v>
      </c>
    </row>
    <row r="9284" spans="15:16" x14ac:dyDescent="0.25">
      <c r="O9284" s="193">
        <v>15677</v>
      </c>
      <c r="P9284" s="229">
        <v>1</v>
      </c>
    </row>
    <row r="9285" spans="15:16" x14ac:dyDescent="0.25">
      <c r="O9285" s="193">
        <v>15678</v>
      </c>
      <c r="P9285" s="229">
        <v>3</v>
      </c>
    </row>
    <row r="9286" spans="15:16" x14ac:dyDescent="0.25">
      <c r="O9286" s="193">
        <v>15679</v>
      </c>
      <c r="P9286" s="229">
        <v>1</v>
      </c>
    </row>
    <row r="9287" spans="15:16" x14ac:dyDescent="0.25">
      <c r="O9287" s="193">
        <v>15681</v>
      </c>
      <c r="P9287" s="229">
        <v>1</v>
      </c>
    </row>
    <row r="9288" spans="15:16" x14ac:dyDescent="0.25">
      <c r="O9288" s="193">
        <v>15683</v>
      </c>
      <c r="P9288" s="229">
        <v>2</v>
      </c>
    </row>
    <row r="9289" spans="15:16" x14ac:dyDescent="0.25">
      <c r="O9289" s="193">
        <v>15684</v>
      </c>
      <c r="P9289" s="229">
        <v>1</v>
      </c>
    </row>
    <row r="9290" spans="15:16" x14ac:dyDescent="0.25">
      <c r="O9290" s="193">
        <v>15685</v>
      </c>
      <c r="P9290" s="229">
        <v>2</v>
      </c>
    </row>
    <row r="9291" spans="15:16" x14ac:dyDescent="0.25">
      <c r="O9291" s="193">
        <v>15687</v>
      </c>
      <c r="P9291" s="229">
        <v>1</v>
      </c>
    </row>
    <row r="9292" spans="15:16" x14ac:dyDescent="0.25">
      <c r="O9292" s="193">
        <v>15688</v>
      </c>
      <c r="P9292" s="229">
        <v>1</v>
      </c>
    </row>
    <row r="9293" spans="15:16" x14ac:dyDescent="0.25">
      <c r="O9293" s="193">
        <v>15689</v>
      </c>
      <c r="P9293" s="229">
        <v>1</v>
      </c>
    </row>
    <row r="9294" spans="15:16" x14ac:dyDescent="0.25">
      <c r="O9294" s="193">
        <v>15690</v>
      </c>
      <c r="P9294" s="229">
        <v>2</v>
      </c>
    </row>
    <row r="9295" spans="15:16" x14ac:dyDescent="0.25">
      <c r="O9295" s="193">
        <v>15691</v>
      </c>
      <c r="P9295" s="229">
        <v>2</v>
      </c>
    </row>
    <row r="9296" spans="15:16" x14ac:dyDescent="0.25">
      <c r="O9296" s="193">
        <v>15692</v>
      </c>
      <c r="P9296" s="229">
        <v>1</v>
      </c>
    </row>
    <row r="9297" spans="15:16" x14ac:dyDescent="0.25">
      <c r="O9297" s="193">
        <v>15693</v>
      </c>
      <c r="P9297" s="229">
        <v>4</v>
      </c>
    </row>
    <row r="9298" spans="15:16" x14ac:dyDescent="0.25">
      <c r="O9298" s="193">
        <v>15695</v>
      </c>
      <c r="P9298" s="229">
        <v>3</v>
      </c>
    </row>
    <row r="9299" spans="15:16" x14ac:dyDescent="0.25">
      <c r="O9299" s="193">
        <v>15696</v>
      </c>
      <c r="P9299" s="229">
        <v>3</v>
      </c>
    </row>
    <row r="9300" spans="15:16" x14ac:dyDescent="0.25">
      <c r="O9300" s="193">
        <v>15697</v>
      </c>
      <c r="P9300" s="229">
        <v>2</v>
      </c>
    </row>
    <row r="9301" spans="15:16" x14ac:dyDescent="0.25">
      <c r="O9301" s="193">
        <v>15698</v>
      </c>
      <c r="P9301" s="229">
        <v>3</v>
      </c>
    </row>
    <row r="9302" spans="15:16" x14ac:dyDescent="0.25">
      <c r="O9302" s="193">
        <v>15699</v>
      </c>
      <c r="P9302" s="229">
        <v>4</v>
      </c>
    </row>
    <row r="9303" spans="15:16" x14ac:dyDescent="0.25">
      <c r="O9303" s="193">
        <v>15700</v>
      </c>
      <c r="P9303" s="229">
        <v>4</v>
      </c>
    </row>
    <row r="9304" spans="15:16" x14ac:dyDescent="0.25">
      <c r="O9304" s="193">
        <v>15701</v>
      </c>
      <c r="P9304" s="229">
        <v>2</v>
      </c>
    </row>
    <row r="9305" spans="15:16" x14ac:dyDescent="0.25">
      <c r="O9305" s="193">
        <v>15702</v>
      </c>
      <c r="P9305" s="229">
        <v>3</v>
      </c>
    </row>
    <row r="9306" spans="15:16" x14ac:dyDescent="0.25">
      <c r="O9306" s="193">
        <v>15705</v>
      </c>
      <c r="P9306" s="229">
        <v>1</v>
      </c>
    </row>
    <row r="9307" spans="15:16" x14ac:dyDescent="0.25">
      <c r="O9307" s="193">
        <v>15707</v>
      </c>
      <c r="P9307" s="229">
        <v>2</v>
      </c>
    </row>
    <row r="9308" spans="15:16" x14ac:dyDescent="0.25">
      <c r="O9308" s="193">
        <v>15708</v>
      </c>
      <c r="P9308" s="229">
        <v>3</v>
      </c>
    </row>
    <row r="9309" spans="15:16" x14ac:dyDescent="0.25">
      <c r="O9309" s="193">
        <v>15709</v>
      </c>
      <c r="P9309" s="229">
        <v>2</v>
      </c>
    </row>
    <row r="9310" spans="15:16" x14ac:dyDescent="0.25">
      <c r="O9310" s="193">
        <v>15712</v>
      </c>
      <c r="P9310" s="229">
        <v>1</v>
      </c>
    </row>
    <row r="9311" spans="15:16" x14ac:dyDescent="0.25">
      <c r="O9311" s="193">
        <v>15713</v>
      </c>
      <c r="P9311" s="229">
        <v>2</v>
      </c>
    </row>
    <row r="9312" spans="15:16" x14ac:dyDescent="0.25">
      <c r="O9312" s="193">
        <v>15715</v>
      </c>
      <c r="P9312" s="229">
        <v>2</v>
      </c>
    </row>
    <row r="9313" spans="15:16" x14ac:dyDescent="0.25">
      <c r="O9313" s="193">
        <v>15717</v>
      </c>
      <c r="P9313" s="229">
        <v>2</v>
      </c>
    </row>
    <row r="9314" spans="15:16" x14ac:dyDescent="0.25">
      <c r="O9314" s="193">
        <v>15718</v>
      </c>
      <c r="P9314" s="229">
        <v>1</v>
      </c>
    </row>
    <row r="9315" spans="15:16" x14ac:dyDescent="0.25">
      <c r="O9315" s="193">
        <v>15721</v>
      </c>
      <c r="P9315" s="229">
        <v>2</v>
      </c>
    </row>
    <row r="9316" spans="15:16" x14ac:dyDescent="0.25">
      <c r="O9316" s="193">
        <v>15722</v>
      </c>
      <c r="P9316" s="229">
        <v>2</v>
      </c>
    </row>
    <row r="9317" spans="15:16" x14ac:dyDescent="0.25">
      <c r="O9317" s="193">
        <v>15723</v>
      </c>
      <c r="P9317" s="229">
        <v>2</v>
      </c>
    </row>
    <row r="9318" spans="15:16" x14ac:dyDescent="0.25">
      <c r="O9318" s="193">
        <v>15724</v>
      </c>
      <c r="P9318" s="229">
        <v>1</v>
      </c>
    </row>
    <row r="9319" spans="15:16" x14ac:dyDescent="0.25">
      <c r="O9319" s="193">
        <v>15726</v>
      </c>
      <c r="P9319" s="229">
        <v>1</v>
      </c>
    </row>
    <row r="9320" spans="15:16" x14ac:dyDescent="0.25">
      <c r="O9320" s="193">
        <v>15727</v>
      </c>
      <c r="P9320" s="229">
        <v>1</v>
      </c>
    </row>
    <row r="9321" spans="15:16" x14ac:dyDescent="0.25">
      <c r="O9321" s="193">
        <v>15729</v>
      </c>
      <c r="P9321" s="229">
        <v>2</v>
      </c>
    </row>
    <row r="9322" spans="15:16" x14ac:dyDescent="0.25">
      <c r="O9322" s="193">
        <v>15732</v>
      </c>
      <c r="P9322" s="229">
        <v>1</v>
      </c>
    </row>
    <row r="9323" spans="15:16" x14ac:dyDescent="0.25">
      <c r="O9323" s="193">
        <v>15733</v>
      </c>
      <c r="P9323" s="229">
        <v>1</v>
      </c>
    </row>
    <row r="9324" spans="15:16" x14ac:dyDescent="0.25">
      <c r="O9324" s="193">
        <v>15734</v>
      </c>
      <c r="P9324" s="229">
        <v>2</v>
      </c>
    </row>
    <row r="9325" spans="15:16" x14ac:dyDescent="0.25">
      <c r="O9325" s="193">
        <v>15735</v>
      </c>
      <c r="P9325" s="229">
        <v>5</v>
      </c>
    </row>
    <row r="9326" spans="15:16" x14ac:dyDescent="0.25">
      <c r="O9326" s="193">
        <v>15738</v>
      </c>
      <c r="P9326" s="229">
        <v>1</v>
      </c>
    </row>
    <row r="9327" spans="15:16" x14ac:dyDescent="0.25">
      <c r="O9327" s="193">
        <v>15739</v>
      </c>
      <c r="P9327" s="229">
        <v>1</v>
      </c>
    </row>
    <row r="9328" spans="15:16" x14ac:dyDescent="0.25">
      <c r="O9328" s="193">
        <v>15741</v>
      </c>
      <c r="P9328" s="229">
        <v>2</v>
      </c>
    </row>
    <row r="9329" spans="15:16" x14ac:dyDescent="0.25">
      <c r="O9329" s="193">
        <v>15742</v>
      </c>
      <c r="P9329" s="229">
        <v>1</v>
      </c>
    </row>
    <row r="9330" spans="15:16" x14ac:dyDescent="0.25">
      <c r="O9330" s="193">
        <v>15743</v>
      </c>
      <c r="P9330" s="229">
        <v>2</v>
      </c>
    </row>
    <row r="9331" spans="15:16" x14ac:dyDescent="0.25">
      <c r="O9331" s="193">
        <v>15744</v>
      </c>
      <c r="P9331" s="229">
        <v>1</v>
      </c>
    </row>
    <row r="9332" spans="15:16" x14ac:dyDescent="0.25">
      <c r="O9332" s="193">
        <v>15746</v>
      </c>
      <c r="P9332" s="229">
        <v>1</v>
      </c>
    </row>
    <row r="9333" spans="15:16" x14ac:dyDescent="0.25">
      <c r="O9333" s="193">
        <v>15747</v>
      </c>
      <c r="P9333" s="229">
        <v>2</v>
      </c>
    </row>
    <row r="9334" spans="15:16" x14ac:dyDescent="0.25">
      <c r="O9334" s="193">
        <v>15748</v>
      </c>
      <c r="P9334" s="229">
        <v>2</v>
      </c>
    </row>
    <row r="9335" spans="15:16" x14ac:dyDescent="0.25">
      <c r="O9335" s="193">
        <v>15749</v>
      </c>
      <c r="P9335" s="229">
        <v>5</v>
      </c>
    </row>
    <row r="9336" spans="15:16" x14ac:dyDescent="0.25">
      <c r="O9336" s="193">
        <v>15751</v>
      </c>
      <c r="P9336" s="229">
        <v>1</v>
      </c>
    </row>
    <row r="9337" spans="15:16" x14ac:dyDescent="0.25">
      <c r="O9337" s="193">
        <v>15752</v>
      </c>
      <c r="P9337" s="229">
        <v>3</v>
      </c>
    </row>
    <row r="9338" spans="15:16" x14ac:dyDescent="0.25">
      <c r="O9338" s="193">
        <v>15753</v>
      </c>
      <c r="P9338" s="229">
        <v>2</v>
      </c>
    </row>
    <row r="9339" spans="15:16" x14ac:dyDescent="0.25">
      <c r="O9339" s="193">
        <v>15755</v>
      </c>
      <c r="P9339" s="229">
        <v>2</v>
      </c>
    </row>
    <row r="9340" spans="15:16" x14ac:dyDescent="0.25">
      <c r="O9340" s="193">
        <v>15756</v>
      </c>
      <c r="P9340" s="229">
        <v>3</v>
      </c>
    </row>
    <row r="9341" spans="15:16" x14ac:dyDescent="0.25">
      <c r="O9341" s="193">
        <v>15757</v>
      </c>
      <c r="P9341" s="229">
        <v>1</v>
      </c>
    </row>
    <row r="9342" spans="15:16" x14ac:dyDescent="0.25">
      <c r="O9342" s="193">
        <v>15758</v>
      </c>
      <c r="P9342" s="229">
        <v>2</v>
      </c>
    </row>
    <row r="9343" spans="15:16" x14ac:dyDescent="0.25">
      <c r="O9343" s="193">
        <v>15759</v>
      </c>
      <c r="P9343" s="229">
        <v>1</v>
      </c>
    </row>
    <row r="9344" spans="15:16" x14ac:dyDescent="0.25">
      <c r="O9344" s="193">
        <v>15761</v>
      </c>
      <c r="P9344" s="229">
        <v>3</v>
      </c>
    </row>
    <row r="9345" spans="15:16" x14ac:dyDescent="0.25">
      <c r="O9345" s="193">
        <v>15762</v>
      </c>
      <c r="P9345" s="229">
        <v>1</v>
      </c>
    </row>
    <row r="9346" spans="15:16" x14ac:dyDescent="0.25">
      <c r="O9346" s="193">
        <v>15764</v>
      </c>
      <c r="P9346" s="229">
        <v>1</v>
      </c>
    </row>
    <row r="9347" spans="15:16" x14ac:dyDescent="0.25">
      <c r="O9347" s="193">
        <v>15765</v>
      </c>
      <c r="P9347" s="229">
        <v>1</v>
      </c>
    </row>
    <row r="9348" spans="15:16" x14ac:dyDescent="0.25">
      <c r="O9348" s="193">
        <v>15768</v>
      </c>
      <c r="P9348" s="229">
        <v>1</v>
      </c>
    </row>
    <row r="9349" spans="15:16" x14ac:dyDescent="0.25">
      <c r="O9349" s="193">
        <v>15769</v>
      </c>
      <c r="P9349" s="229">
        <v>2</v>
      </c>
    </row>
    <row r="9350" spans="15:16" x14ac:dyDescent="0.25">
      <c r="O9350" s="193">
        <v>15771</v>
      </c>
      <c r="P9350" s="229">
        <v>3</v>
      </c>
    </row>
    <row r="9351" spans="15:16" x14ac:dyDescent="0.25">
      <c r="O9351" s="193">
        <v>15772</v>
      </c>
      <c r="P9351" s="229">
        <v>1</v>
      </c>
    </row>
    <row r="9352" spans="15:16" x14ac:dyDescent="0.25">
      <c r="O9352" s="193">
        <v>15773</v>
      </c>
      <c r="P9352" s="229">
        <v>2</v>
      </c>
    </row>
    <row r="9353" spans="15:16" x14ac:dyDescent="0.25">
      <c r="O9353" s="193">
        <v>15775</v>
      </c>
      <c r="P9353" s="229">
        <v>1</v>
      </c>
    </row>
    <row r="9354" spans="15:16" x14ac:dyDescent="0.25">
      <c r="O9354" s="193">
        <v>15779</v>
      </c>
      <c r="P9354" s="229">
        <v>1</v>
      </c>
    </row>
    <row r="9355" spans="15:16" x14ac:dyDescent="0.25">
      <c r="O9355" s="193">
        <v>15780</v>
      </c>
      <c r="P9355" s="229">
        <v>2</v>
      </c>
    </row>
    <row r="9356" spans="15:16" x14ac:dyDescent="0.25">
      <c r="O9356" s="193">
        <v>15781</v>
      </c>
      <c r="P9356" s="229">
        <v>1</v>
      </c>
    </row>
    <row r="9357" spans="15:16" x14ac:dyDescent="0.25">
      <c r="O9357" s="193">
        <v>15782</v>
      </c>
      <c r="P9357" s="229">
        <v>1</v>
      </c>
    </row>
    <row r="9358" spans="15:16" x14ac:dyDescent="0.25">
      <c r="O9358" s="193">
        <v>15785</v>
      </c>
      <c r="P9358" s="229">
        <v>2</v>
      </c>
    </row>
    <row r="9359" spans="15:16" x14ac:dyDescent="0.25">
      <c r="O9359" s="193">
        <v>15788</v>
      </c>
      <c r="P9359" s="229">
        <v>2</v>
      </c>
    </row>
    <row r="9360" spans="15:16" x14ac:dyDescent="0.25">
      <c r="O9360" s="193">
        <v>15793</v>
      </c>
      <c r="P9360" s="229">
        <v>3</v>
      </c>
    </row>
    <row r="9361" spans="15:16" x14ac:dyDescent="0.25">
      <c r="O9361" s="193">
        <v>15795</v>
      </c>
      <c r="P9361" s="229">
        <v>1</v>
      </c>
    </row>
    <row r="9362" spans="15:16" x14ac:dyDescent="0.25">
      <c r="O9362" s="193">
        <v>15796</v>
      </c>
      <c r="P9362" s="229">
        <v>2</v>
      </c>
    </row>
    <row r="9363" spans="15:16" x14ac:dyDescent="0.25">
      <c r="O9363" s="193">
        <v>15797</v>
      </c>
      <c r="P9363" s="229">
        <v>4</v>
      </c>
    </row>
    <row r="9364" spans="15:16" x14ac:dyDescent="0.25">
      <c r="O9364" s="193">
        <v>15798</v>
      </c>
      <c r="P9364" s="229">
        <v>1</v>
      </c>
    </row>
    <row r="9365" spans="15:16" x14ac:dyDescent="0.25">
      <c r="O9365" s="193">
        <v>15799</v>
      </c>
      <c r="P9365" s="229">
        <v>2</v>
      </c>
    </row>
    <row r="9366" spans="15:16" x14ac:dyDescent="0.25">
      <c r="O9366" s="193">
        <v>15801</v>
      </c>
      <c r="P9366" s="229">
        <v>2</v>
      </c>
    </row>
    <row r="9367" spans="15:16" x14ac:dyDescent="0.25">
      <c r="O9367" s="193">
        <v>15803</v>
      </c>
      <c r="P9367" s="229">
        <v>1</v>
      </c>
    </row>
    <row r="9368" spans="15:16" x14ac:dyDescent="0.25">
      <c r="O9368" s="193">
        <v>15805</v>
      </c>
      <c r="P9368" s="229">
        <v>2</v>
      </c>
    </row>
    <row r="9369" spans="15:16" x14ac:dyDescent="0.25">
      <c r="O9369" s="193">
        <v>15806</v>
      </c>
      <c r="P9369" s="229">
        <v>1</v>
      </c>
    </row>
    <row r="9370" spans="15:16" x14ac:dyDescent="0.25">
      <c r="O9370" s="193">
        <v>15807</v>
      </c>
      <c r="P9370" s="229">
        <v>1</v>
      </c>
    </row>
    <row r="9371" spans="15:16" x14ac:dyDescent="0.25">
      <c r="O9371" s="193">
        <v>15808</v>
      </c>
      <c r="P9371" s="229">
        <v>1</v>
      </c>
    </row>
    <row r="9372" spans="15:16" x14ac:dyDescent="0.25">
      <c r="O9372" s="193">
        <v>15809</v>
      </c>
      <c r="P9372" s="229">
        <v>3</v>
      </c>
    </row>
    <row r="9373" spans="15:16" x14ac:dyDescent="0.25">
      <c r="O9373" s="193">
        <v>15810</v>
      </c>
      <c r="P9373" s="229">
        <v>2</v>
      </c>
    </row>
    <row r="9374" spans="15:16" x14ac:dyDescent="0.25">
      <c r="O9374" s="193">
        <v>15811</v>
      </c>
      <c r="P9374" s="229">
        <v>1</v>
      </c>
    </row>
    <row r="9375" spans="15:16" x14ac:dyDescent="0.25">
      <c r="O9375" s="193">
        <v>15814</v>
      </c>
      <c r="P9375" s="229">
        <v>4</v>
      </c>
    </row>
    <row r="9376" spans="15:16" x14ac:dyDescent="0.25">
      <c r="O9376" s="193">
        <v>15816</v>
      </c>
      <c r="P9376" s="229">
        <v>1</v>
      </c>
    </row>
    <row r="9377" spans="15:16" x14ac:dyDescent="0.25">
      <c r="O9377" s="193">
        <v>15817</v>
      </c>
      <c r="P9377" s="229">
        <v>1</v>
      </c>
    </row>
    <row r="9378" spans="15:16" x14ac:dyDescent="0.25">
      <c r="O9378" s="193">
        <v>15818</v>
      </c>
      <c r="P9378" s="229">
        <v>2</v>
      </c>
    </row>
    <row r="9379" spans="15:16" x14ac:dyDescent="0.25">
      <c r="O9379" s="193">
        <v>15819</v>
      </c>
      <c r="P9379" s="229">
        <v>1</v>
      </c>
    </row>
    <row r="9380" spans="15:16" x14ac:dyDescent="0.25">
      <c r="O9380" s="193">
        <v>15821</v>
      </c>
      <c r="P9380" s="229">
        <v>1</v>
      </c>
    </row>
    <row r="9381" spans="15:16" x14ac:dyDescent="0.25">
      <c r="O9381" s="193">
        <v>15822</v>
      </c>
      <c r="P9381" s="229">
        <v>1</v>
      </c>
    </row>
    <row r="9382" spans="15:16" x14ac:dyDescent="0.25">
      <c r="O9382" s="193">
        <v>15824</v>
      </c>
      <c r="P9382" s="229">
        <v>1</v>
      </c>
    </row>
    <row r="9383" spans="15:16" x14ac:dyDescent="0.25">
      <c r="O9383" s="193">
        <v>15826</v>
      </c>
      <c r="P9383" s="229">
        <v>1</v>
      </c>
    </row>
    <row r="9384" spans="15:16" x14ac:dyDescent="0.25">
      <c r="O9384" s="193">
        <v>15827</v>
      </c>
      <c r="P9384" s="229">
        <v>1</v>
      </c>
    </row>
    <row r="9385" spans="15:16" x14ac:dyDescent="0.25">
      <c r="O9385" s="193">
        <v>15829</v>
      </c>
      <c r="P9385" s="229">
        <v>1</v>
      </c>
    </row>
    <row r="9386" spans="15:16" x14ac:dyDescent="0.25">
      <c r="O9386" s="193">
        <v>15830</v>
      </c>
      <c r="P9386" s="229">
        <v>1</v>
      </c>
    </row>
    <row r="9387" spans="15:16" x14ac:dyDescent="0.25">
      <c r="O9387" s="193">
        <v>15831</v>
      </c>
      <c r="P9387" s="229">
        <v>1</v>
      </c>
    </row>
    <row r="9388" spans="15:16" x14ac:dyDescent="0.25">
      <c r="O9388" s="193">
        <v>15832</v>
      </c>
      <c r="P9388" s="229">
        <v>1</v>
      </c>
    </row>
    <row r="9389" spans="15:16" x14ac:dyDescent="0.25">
      <c r="O9389" s="193">
        <v>15835</v>
      </c>
      <c r="P9389" s="229">
        <v>2</v>
      </c>
    </row>
    <row r="9390" spans="15:16" x14ac:dyDescent="0.25">
      <c r="O9390" s="193">
        <v>15837</v>
      </c>
      <c r="P9390" s="229">
        <v>2</v>
      </c>
    </row>
    <row r="9391" spans="15:16" x14ac:dyDescent="0.25">
      <c r="O9391" s="193">
        <v>15838</v>
      </c>
      <c r="P9391" s="229">
        <v>2</v>
      </c>
    </row>
    <row r="9392" spans="15:16" x14ac:dyDescent="0.25">
      <c r="O9392" s="193">
        <v>15839</v>
      </c>
      <c r="P9392" s="229">
        <v>1</v>
      </c>
    </row>
    <row r="9393" spans="15:16" x14ac:dyDescent="0.25">
      <c r="O9393" s="193">
        <v>15841</v>
      </c>
      <c r="P9393" s="229">
        <v>1</v>
      </c>
    </row>
    <row r="9394" spans="15:16" x14ac:dyDescent="0.25">
      <c r="O9394" s="193">
        <v>15845</v>
      </c>
      <c r="P9394" s="229">
        <v>2</v>
      </c>
    </row>
    <row r="9395" spans="15:16" x14ac:dyDescent="0.25">
      <c r="O9395" s="193">
        <v>15846</v>
      </c>
      <c r="P9395" s="229">
        <v>1</v>
      </c>
    </row>
    <row r="9396" spans="15:16" x14ac:dyDescent="0.25">
      <c r="O9396" s="193">
        <v>15847</v>
      </c>
      <c r="P9396" s="229">
        <v>2</v>
      </c>
    </row>
    <row r="9397" spans="15:16" x14ac:dyDescent="0.25">
      <c r="O9397" s="193">
        <v>15850</v>
      </c>
      <c r="P9397" s="229">
        <v>1</v>
      </c>
    </row>
    <row r="9398" spans="15:16" x14ac:dyDescent="0.25">
      <c r="O9398" s="193">
        <v>15851</v>
      </c>
      <c r="P9398" s="229">
        <v>1</v>
      </c>
    </row>
    <row r="9399" spans="15:16" x14ac:dyDescent="0.25">
      <c r="O9399" s="193">
        <v>15852</v>
      </c>
      <c r="P9399" s="229">
        <v>1</v>
      </c>
    </row>
    <row r="9400" spans="15:16" x14ac:dyDescent="0.25">
      <c r="O9400" s="193">
        <v>15856</v>
      </c>
      <c r="P9400" s="229">
        <v>2</v>
      </c>
    </row>
    <row r="9401" spans="15:16" x14ac:dyDescent="0.25">
      <c r="O9401" s="193">
        <v>15857</v>
      </c>
      <c r="P9401" s="229">
        <v>1</v>
      </c>
    </row>
    <row r="9402" spans="15:16" x14ac:dyDescent="0.25">
      <c r="O9402" s="193">
        <v>15859</v>
      </c>
      <c r="P9402" s="229">
        <v>2</v>
      </c>
    </row>
    <row r="9403" spans="15:16" x14ac:dyDescent="0.25">
      <c r="O9403" s="193">
        <v>15861</v>
      </c>
      <c r="P9403" s="229">
        <v>2</v>
      </c>
    </row>
    <row r="9404" spans="15:16" x14ac:dyDescent="0.25">
      <c r="O9404" s="193">
        <v>15862</v>
      </c>
      <c r="P9404" s="229">
        <v>1</v>
      </c>
    </row>
    <row r="9405" spans="15:16" x14ac:dyDescent="0.25">
      <c r="O9405" s="193">
        <v>15863</v>
      </c>
      <c r="P9405" s="229">
        <v>1</v>
      </c>
    </row>
    <row r="9406" spans="15:16" x14ac:dyDescent="0.25">
      <c r="O9406" s="193">
        <v>15867</v>
      </c>
      <c r="P9406" s="229">
        <v>1</v>
      </c>
    </row>
    <row r="9407" spans="15:16" x14ac:dyDescent="0.25">
      <c r="O9407" s="193">
        <v>15868</v>
      </c>
      <c r="P9407" s="229">
        <v>1</v>
      </c>
    </row>
    <row r="9408" spans="15:16" x14ac:dyDescent="0.25">
      <c r="O9408" s="193">
        <v>15869</v>
      </c>
      <c r="P9408" s="229">
        <v>1</v>
      </c>
    </row>
    <row r="9409" spans="15:16" x14ac:dyDescent="0.25">
      <c r="O9409" s="193">
        <v>15872</v>
      </c>
      <c r="P9409" s="229">
        <v>1</v>
      </c>
    </row>
    <row r="9410" spans="15:16" x14ac:dyDescent="0.25">
      <c r="O9410" s="193">
        <v>15873</v>
      </c>
      <c r="P9410" s="229">
        <v>4</v>
      </c>
    </row>
    <row r="9411" spans="15:16" x14ac:dyDescent="0.25">
      <c r="O9411" s="193">
        <v>15879</v>
      </c>
      <c r="P9411" s="229">
        <v>4</v>
      </c>
    </row>
    <row r="9412" spans="15:16" x14ac:dyDescent="0.25">
      <c r="O9412" s="193">
        <v>15880</v>
      </c>
      <c r="P9412" s="229">
        <v>1</v>
      </c>
    </row>
    <row r="9413" spans="15:16" x14ac:dyDescent="0.25">
      <c r="O9413" s="193">
        <v>15883</v>
      </c>
      <c r="P9413" s="229">
        <v>1</v>
      </c>
    </row>
    <row r="9414" spans="15:16" x14ac:dyDescent="0.25">
      <c r="O9414" s="193">
        <v>15884</v>
      </c>
      <c r="P9414" s="229">
        <v>1</v>
      </c>
    </row>
    <row r="9415" spans="15:16" x14ac:dyDescent="0.25">
      <c r="O9415" s="193">
        <v>15885</v>
      </c>
      <c r="P9415" s="229">
        <v>1</v>
      </c>
    </row>
    <row r="9416" spans="15:16" x14ac:dyDescent="0.25">
      <c r="O9416" s="193">
        <v>15887</v>
      </c>
      <c r="P9416" s="229">
        <v>1</v>
      </c>
    </row>
    <row r="9417" spans="15:16" x14ac:dyDescent="0.25">
      <c r="O9417" s="193">
        <v>15888</v>
      </c>
      <c r="P9417" s="229">
        <v>1</v>
      </c>
    </row>
    <row r="9418" spans="15:16" x14ac:dyDescent="0.25">
      <c r="O9418" s="193">
        <v>15889</v>
      </c>
      <c r="P9418" s="229">
        <v>1</v>
      </c>
    </row>
    <row r="9419" spans="15:16" x14ac:dyDescent="0.25">
      <c r="O9419" s="193">
        <v>15890</v>
      </c>
      <c r="P9419" s="229">
        <v>3</v>
      </c>
    </row>
    <row r="9420" spans="15:16" x14ac:dyDescent="0.25">
      <c r="O9420" s="193">
        <v>15893</v>
      </c>
      <c r="P9420" s="229">
        <v>1</v>
      </c>
    </row>
    <row r="9421" spans="15:16" x14ac:dyDescent="0.25">
      <c r="O9421" s="193">
        <v>15896</v>
      </c>
      <c r="P9421" s="229">
        <v>1</v>
      </c>
    </row>
    <row r="9422" spans="15:16" x14ac:dyDescent="0.25">
      <c r="O9422" s="193">
        <v>15897</v>
      </c>
      <c r="P9422" s="229">
        <v>1</v>
      </c>
    </row>
    <row r="9423" spans="15:16" x14ac:dyDescent="0.25">
      <c r="O9423" s="193">
        <v>15899</v>
      </c>
      <c r="P9423" s="229">
        <v>1</v>
      </c>
    </row>
    <row r="9424" spans="15:16" x14ac:dyDescent="0.25">
      <c r="O9424" s="193">
        <v>15903</v>
      </c>
      <c r="P9424" s="229">
        <v>1</v>
      </c>
    </row>
    <row r="9425" spans="15:16" x14ac:dyDescent="0.25">
      <c r="O9425" s="193">
        <v>15904</v>
      </c>
      <c r="P9425" s="229">
        <v>1</v>
      </c>
    </row>
    <row r="9426" spans="15:16" x14ac:dyDescent="0.25">
      <c r="O9426" s="193">
        <v>15907</v>
      </c>
      <c r="P9426" s="229">
        <v>2</v>
      </c>
    </row>
    <row r="9427" spans="15:16" x14ac:dyDescent="0.25">
      <c r="O9427" s="193">
        <v>15908</v>
      </c>
      <c r="P9427" s="229">
        <v>2</v>
      </c>
    </row>
    <row r="9428" spans="15:16" x14ac:dyDescent="0.25">
      <c r="O9428" s="193">
        <v>15909</v>
      </c>
      <c r="P9428" s="229">
        <v>1</v>
      </c>
    </row>
    <row r="9429" spans="15:16" x14ac:dyDescent="0.25">
      <c r="O9429" s="193">
        <v>15912</v>
      </c>
      <c r="P9429" s="229">
        <v>3</v>
      </c>
    </row>
    <row r="9430" spans="15:16" x14ac:dyDescent="0.25">
      <c r="O9430" s="193">
        <v>15913</v>
      </c>
      <c r="P9430" s="229">
        <v>1</v>
      </c>
    </row>
    <row r="9431" spans="15:16" x14ac:dyDescent="0.25">
      <c r="O9431" s="193">
        <v>15914</v>
      </c>
      <c r="P9431" s="229">
        <v>2</v>
      </c>
    </row>
    <row r="9432" spans="15:16" x14ac:dyDescent="0.25">
      <c r="O9432" s="193">
        <v>15916</v>
      </c>
      <c r="P9432" s="229">
        <v>1</v>
      </c>
    </row>
    <row r="9433" spans="15:16" x14ac:dyDescent="0.25">
      <c r="O9433" s="193">
        <v>15919</v>
      </c>
      <c r="P9433" s="229">
        <v>2</v>
      </c>
    </row>
    <row r="9434" spans="15:16" x14ac:dyDescent="0.25">
      <c r="O9434" s="193">
        <v>15921</v>
      </c>
      <c r="P9434" s="229">
        <v>3</v>
      </c>
    </row>
    <row r="9435" spans="15:16" x14ac:dyDescent="0.25">
      <c r="O9435" s="193">
        <v>15922</v>
      </c>
      <c r="P9435" s="229">
        <v>1</v>
      </c>
    </row>
    <row r="9436" spans="15:16" x14ac:dyDescent="0.25">
      <c r="O9436" s="193">
        <v>15923</v>
      </c>
      <c r="P9436" s="229">
        <v>1</v>
      </c>
    </row>
    <row r="9437" spans="15:16" x14ac:dyDescent="0.25">
      <c r="O9437" s="193">
        <v>15925</v>
      </c>
      <c r="P9437" s="229">
        <v>2</v>
      </c>
    </row>
    <row r="9438" spans="15:16" x14ac:dyDescent="0.25">
      <c r="O9438" s="193">
        <v>15926</v>
      </c>
      <c r="P9438" s="229">
        <v>1</v>
      </c>
    </row>
    <row r="9439" spans="15:16" x14ac:dyDescent="0.25">
      <c r="O9439" s="193">
        <v>15929</v>
      </c>
      <c r="P9439" s="229">
        <v>1</v>
      </c>
    </row>
    <row r="9440" spans="15:16" x14ac:dyDescent="0.25">
      <c r="O9440" s="193">
        <v>15930</v>
      </c>
      <c r="P9440" s="229">
        <v>1</v>
      </c>
    </row>
    <row r="9441" spans="15:16" x14ac:dyDescent="0.25">
      <c r="O9441" s="193">
        <v>15931</v>
      </c>
      <c r="P9441" s="229">
        <v>1</v>
      </c>
    </row>
    <row r="9442" spans="15:16" x14ac:dyDescent="0.25">
      <c r="O9442" s="193">
        <v>15932</v>
      </c>
      <c r="P9442" s="229">
        <v>1</v>
      </c>
    </row>
    <row r="9443" spans="15:16" x14ac:dyDescent="0.25">
      <c r="O9443" s="193">
        <v>15933</v>
      </c>
      <c r="P9443" s="229">
        <v>3</v>
      </c>
    </row>
    <row r="9444" spans="15:16" x14ac:dyDescent="0.25">
      <c r="O9444" s="193">
        <v>15941</v>
      </c>
      <c r="P9444" s="229">
        <v>2</v>
      </c>
    </row>
    <row r="9445" spans="15:16" x14ac:dyDescent="0.25">
      <c r="O9445" s="193">
        <v>15942</v>
      </c>
      <c r="P9445" s="229">
        <v>1</v>
      </c>
    </row>
    <row r="9446" spans="15:16" x14ac:dyDescent="0.25">
      <c r="O9446" s="193">
        <v>15944</v>
      </c>
      <c r="P9446" s="229">
        <v>3</v>
      </c>
    </row>
    <row r="9447" spans="15:16" x14ac:dyDescent="0.25">
      <c r="O9447" s="193">
        <v>15945</v>
      </c>
      <c r="P9447" s="229">
        <v>1</v>
      </c>
    </row>
    <row r="9448" spans="15:16" x14ac:dyDescent="0.25">
      <c r="O9448" s="193">
        <v>15947</v>
      </c>
      <c r="P9448" s="229">
        <v>1</v>
      </c>
    </row>
    <row r="9449" spans="15:16" x14ac:dyDescent="0.25">
      <c r="O9449" s="193">
        <v>15950</v>
      </c>
      <c r="P9449" s="229">
        <v>2</v>
      </c>
    </row>
    <row r="9450" spans="15:16" x14ac:dyDescent="0.25">
      <c r="O9450" s="193">
        <v>15951</v>
      </c>
      <c r="P9450" s="229">
        <v>1</v>
      </c>
    </row>
    <row r="9451" spans="15:16" x14ac:dyDescent="0.25">
      <c r="O9451" s="193">
        <v>15953</v>
      </c>
      <c r="P9451" s="229">
        <v>2</v>
      </c>
    </row>
    <row r="9452" spans="15:16" x14ac:dyDescent="0.25">
      <c r="O9452" s="193">
        <v>15954</v>
      </c>
      <c r="P9452" s="229">
        <v>1</v>
      </c>
    </row>
    <row r="9453" spans="15:16" x14ac:dyDescent="0.25">
      <c r="O9453" s="193">
        <v>15957</v>
      </c>
      <c r="P9453" s="229">
        <v>3</v>
      </c>
    </row>
    <row r="9454" spans="15:16" x14ac:dyDescent="0.25">
      <c r="O9454" s="193">
        <v>15959</v>
      </c>
      <c r="P9454" s="229">
        <v>2</v>
      </c>
    </row>
    <row r="9455" spans="15:16" x14ac:dyDescent="0.25">
      <c r="O9455" s="193">
        <v>15964</v>
      </c>
      <c r="P9455" s="229">
        <v>1</v>
      </c>
    </row>
    <row r="9456" spans="15:16" x14ac:dyDescent="0.25">
      <c r="O9456" s="193">
        <v>15965</v>
      </c>
      <c r="P9456" s="229">
        <v>1</v>
      </c>
    </row>
    <row r="9457" spans="15:16" x14ac:dyDescent="0.25">
      <c r="O9457" s="193">
        <v>15966</v>
      </c>
      <c r="P9457" s="229">
        <v>2</v>
      </c>
    </row>
    <row r="9458" spans="15:16" x14ac:dyDescent="0.25">
      <c r="O9458" s="193">
        <v>15969</v>
      </c>
      <c r="P9458" s="229">
        <v>2</v>
      </c>
    </row>
    <row r="9459" spans="15:16" x14ac:dyDescent="0.25">
      <c r="O9459" s="193">
        <v>15972</v>
      </c>
      <c r="P9459" s="229">
        <v>1</v>
      </c>
    </row>
    <row r="9460" spans="15:16" x14ac:dyDescent="0.25">
      <c r="O9460" s="193">
        <v>15973</v>
      </c>
      <c r="P9460" s="229">
        <v>1</v>
      </c>
    </row>
    <row r="9461" spans="15:16" x14ac:dyDescent="0.25">
      <c r="O9461" s="193">
        <v>15974</v>
      </c>
      <c r="P9461" s="229">
        <v>1</v>
      </c>
    </row>
    <row r="9462" spans="15:16" x14ac:dyDescent="0.25">
      <c r="O9462" s="193">
        <v>15975</v>
      </c>
      <c r="P9462" s="229">
        <v>1</v>
      </c>
    </row>
    <row r="9463" spans="15:16" x14ac:dyDescent="0.25">
      <c r="O9463" s="193">
        <v>15976</v>
      </c>
      <c r="P9463" s="229">
        <v>1</v>
      </c>
    </row>
    <row r="9464" spans="15:16" x14ac:dyDescent="0.25">
      <c r="O9464" s="193">
        <v>15978</v>
      </c>
      <c r="P9464" s="229">
        <v>3</v>
      </c>
    </row>
    <row r="9465" spans="15:16" x14ac:dyDescent="0.25">
      <c r="O9465" s="193">
        <v>15979</v>
      </c>
      <c r="P9465" s="229">
        <v>1</v>
      </c>
    </row>
    <row r="9466" spans="15:16" x14ac:dyDescent="0.25">
      <c r="O9466" s="193">
        <v>15980</v>
      </c>
      <c r="P9466" s="229">
        <v>1</v>
      </c>
    </row>
    <row r="9467" spans="15:16" x14ac:dyDescent="0.25">
      <c r="O9467" s="193">
        <v>15981</v>
      </c>
      <c r="P9467" s="229">
        <v>2</v>
      </c>
    </row>
    <row r="9468" spans="15:16" x14ac:dyDescent="0.25">
      <c r="O9468" s="193">
        <v>15984</v>
      </c>
      <c r="P9468" s="229">
        <v>1</v>
      </c>
    </row>
    <row r="9469" spans="15:16" x14ac:dyDescent="0.25">
      <c r="O9469" s="193">
        <v>15986</v>
      </c>
      <c r="P9469" s="229">
        <v>2</v>
      </c>
    </row>
    <row r="9470" spans="15:16" x14ac:dyDescent="0.25">
      <c r="O9470" s="193">
        <v>15988</v>
      </c>
      <c r="P9470" s="229">
        <v>1</v>
      </c>
    </row>
    <row r="9471" spans="15:16" x14ac:dyDescent="0.25">
      <c r="O9471" s="193">
        <v>15990</v>
      </c>
      <c r="P9471" s="229">
        <v>1</v>
      </c>
    </row>
    <row r="9472" spans="15:16" x14ac:dyDescent="0.25">
      <c r="O9472" s="193">
        <v>15994</v>
      </c>
      <c r="P9472" s="229">
        <v>1</v>
      </c>
    </row>
    <row r="9473" spans="15:16" x14ac:dyDescent="0.25">
      <c r="O9473" s="193">
        <v>15996</v>
      </c>
      <c r="P9473" s="229">
        <v>1</v>
      </c>
    </row>
    <row r="9474" spans="15:16" x14ac:dyDescent="0.25">
      <c r="O9474" s="193">
        <v>15999</v>
      </c>
      <c r="P9474" s="229">
        <v>1</v>
      </c>
    </row>
    <row r="9475" spans="15:16" x14ac:dyDescent="0.25">
      <c r="O9475" s="193">
        <v>16002</v>
      </c>
      <c r="P9475" s="229">
        <v>1</v>
      </c>
    </row>
    <row r="9476" spans="15:16" x14ac:dyDescent="0.25">
      <c r="O9476" s="193">
        <v>16003</v>
      </c>
      <c r="P9476" s="229">
        <v>1</v>
      </c>
    </row>
    <row r="9477" spans="15:16" x14ac:dyDescent="0.25">
      <c r="O9477" s="193">
        <v>16009</v>
      </c>
      <c r="P9477" s="229">
        <v>1</v>
      </c>
    </row>
    <row r="9478" spans="15:16" x14ac:dyDescent="0.25">
      <c r="O9478" s="193">
        <v>16011</v>
      </c>
      <c r="P9478" s="229">
        <v>1</v>
      </c>
    </row>
    <row r="9479" spans="15:16" x14ac:dyDescent="0.25">
      <c r="O9479" s="193">
        <v>16013</v>
      </c>
      <c r="P9479" s="229">
        <v>1</v>
      </c>
    </row>
    <row r="9480" spans="15:16" x14ac:dyDescent="0.25">
      <c r="O9480" s="193">
        <v>16015</v>
      </c>
      <c r="P9480" s="229">
        <v>2</v>
      </c>
    </row>
    <row r="9481" spans="15:16" x14ac:dyDescent="0.25">
      <c r="O9481" s="193">
        <v>16017</v>
      </c>
      <c r="P9481" s="229">
        <v>1</v>
      </c>
    </row>
    <row r="9482" spans="15:16" x14ac:dyDescent="0.25">
      <c r="O9482" s="193">
        <v>16020</v>
      </c>
      <c r="P9482" s="229">
        <v>1</v>
      </c>
    </row>
    <row r="9483" spans="15:16" x14ac:dyDescent="0.25">
      <c r="O9483" s="193">
        <v>16021</v>
      </c>
      <c r="P9483" s="229">
        <v>2</v>
      </c>
    </row>
    <row r="9484" spans="15:16" x14ac:dyDescent="0.25">
      <c r="O9484" s="193">
        <v>16025</v>
      </c>
      <c r="P9484" s="229">
        <v>1</v>
      </c>
    </row>
    <row r="9485" spans="15:16" x14ac:dyDescent="0.25">
      <c r="O9485" s="193">
        <v>16027</v>
      </c>
      <c r="P9485" s="229">
        <v>2</v>
      </c>
    </row>
    <row r="9486" spans="15:16" x14ac:dyDescent="0.25">
      <c r="O9486" s="193">
        <v>16029</v>
      </c>
      <c r="P9486" s="229">
        <v>1</v>
      </c>
    </row>
    <row r="9487" spans="15:16" x14ac:dyDescent="0.25">
      <c r="O9487" s="193">
        <v>16030</v>
      </c>
      <c r="P9487" s="229">
        <v>1</v>
      </c>
    </row>
    <row r="9488" spans="15:16" x14ac:dyDescent="0.25">
      <c r="O9488" s="193">
        <v>16031</v>
      </c>
      <c r="P9488" s="229">
        <v>1</v>
      </c>
    </row>
    <row r="9489" spans="15:16" x14ac:dyDescent="0.25">
      <c r="O9489" s="193">
        <v>16033</v>
      </c>
      <c r="P9489" s="229">
        <v>1</v>
      </c>
    </row>
    <row r="9490" spans="15:16" x14ac:dyDescent="0.25">
      <c r="O9490" s="193">
        <v>16034</v>
      </c>
      <c r="P9490" s="229">
        <v>1</v>
      </c>
    </row>
    <row r="9491" spans="15:16" x14ac:dyDescent="0.25">
      <c r="O9491" s="193">
        <v>16036</v>
      </c>
      <c r="P9491" s="229">
        <v>1</v>
      </c>
    </row>
    <row r="9492" spans="15:16" x14ac:dyDescent="0.25">
      <c r="O9492" s="193">
        <v>16037</v>
      </c>
      <c r="P9492" s="229">
        <v>1</v>
      </c>
    </row>
    <row r="9493" spans="15:16" x14ac:dyDescent="0.25">
      <c r="O9493" s="193">
        <v>16039</v>
      </c>
      <c r="P9493" s="229">
        <v>3</v>
      </c>
    </row>
    <row r="9494" spans="15:16" x14ac:dyDescent="0.25">
      <c r="O9494" s="193">
        <v>16041</v>
      </c>
      <c r="P9494" s="229">
        <v>1</v>
      </c>
    </row>
    <row r="9495" spans="15:16" x14ac:dyDescent="0.25">
      <c r="O9495" s="193">
        <v>16044</v>
      </c>
      <c r="P9495" s="229">
        <v>2</v>
      </c>
    </row>
    <row r="9496" spans="15:16" x14ac:dyDescent="0.25">
      <c r="O9496" s="193">
        <v>16045</v>
      </c>
      <c r="P9496" s="229">
        <v>1</v>
      </c>
    </row>
    <row r="9497" spans="15:16" x14ac:dyDescent="0.25">
      <c r="O9497" s="193">
        <v>16046</v>
      </c>
      <c r="P9497" s="229">
        <v>1</v>
      </c>
    </row>
    <row r="9498" spans="15:16" x14ac:dyDescent="0.25">
      <c r="O9498" s="193">
        <v>16049</v>
      </c>
      <c r="P9498" s="229">
        <v>2</v>
      </c>
    </row>
    <row r="9499" spans="15:16" x14ac:dyDescent="0.25">
      <c r="O9499" s="193">
        <v>16051</v>
      </c>
      <c r="P9499" s="229">
        <v>1</v>
      </c>
    </row>
    <row r="9500" spans="15:16" x14ac:dyDescent="0.25">
      <c r="O9500" s="193">
        <v>16052</v>
      </c>
      <c r="P9500" s="229">
        <v>1</v>
      </c>
    </row>
    <row r="9501" spans="15:16" x14ac:dyDescent="0.25">
      <c r="O9501" s="193">
        <v>16058</v>
      </c>
      <c r="P9501" s="229">
        <v>1</v>
      </c>
    </row>
    <row r="9502" spans="15:16" x14ac:dyDescent="0.25">
      <c r="O9502" s="193">
        <v>16062</v>
      </c>
      <c r="P9502" s="229">
        <v>2</v>
      </c>
    </row>
    <row r="9503" spans="15:16" x14ac:dyDescent="0.25">
      <c r="O9503" s="193">
        <v>16065</v>
      </c>
      <c r="P9503" s="229">
        <v>2</v>
      </c>
    </row>
    <row r="9504" spans="15:16" x14ac:dyDescent="0.25">
      <c r="O9504" s="193">
        <v>16071</v>
      </c>
      <c r="P9504" s="229">
        <v>2</v>
      </c>
    </row>
    <row r="9505" spans="15:16" x14ac:dyDescent="0.25">
      <c r="O9505" s="193">
        <v>16076</v>
      </c>
      <c r="P9505" s="229">
        <v>1</v>
      </c>
    </row>
    <row r="9506" spans="15:16" x14ac:dyDescent="0.25">
      <c r="O9506" s="193">
        <v>16079</v>
      </c>
      <c r="P9506" s="229">
        <v>2</v>
      </c>
    </row>
    <row r="9507" spans="15:16" x14ac:dyDescent="0.25">
      <c r="O9507" s="193">
        <v>16080</v>
      </c>
      <c r="P9507" s="229">
        <v>2</v>
      </c>
    </row>
    <row r="9508" spans="15:16" x14ac:dyDescent="0.25">
      <c r="O9508" s="193">
        <v>16081</v>
      </c>
      <c r="P9508" s="229">
        <v>1</v>
      </c>
    </row>
    <row r="9509" spans="15:16" x14ac:dyDescent="0.25">
      <c r="O9509" s="193">
        <v>16084</v>
      </c>
      <c r="P9509" s="229">
        <v>1</v>
      </c>
    </row>
    <row r="9510" spans="15:16" x14ac:dyDescent="0.25">
      <c r="O9510" s="193">
        <v>16086</v>
      </c>
      <c r="P9510" s="229">
        <v>1</v>
      </c>
    </row>
    <row r="9511" spans="15:16" x14ac:dyDescent="0.25">
      <c r="O9511" s="193">
        <v>16089</v>
      </c>
      <c r="P9511" s="229">
        <v>1</v>
      </c>
    </row>
    <row r="9512" spans="15:16" x14ac:dyDescent="0.25">
      <c r="O9512" s="193">
        <v>16093</v>
      </c>
      <c r="P9512" s="229">
        <v>3</v>
      </c>
    </row>
    <row r="9513" spans="15:16" x14ac:dyDescent="0.25">
      <c r="O9513" s="193">
        <v>16095</v>
      </c>
      <c r="P9513" s="229">
        <v>2</v>
      </c>
    </row>
    <row r="9514" spans="15:16" x14ac:dyDescent="0.25">
      <c r="O9514" s="193">
        <v>16097</v>
      </c>
      <c r="P9514" s="229">
        <v>1</v>
      </c>
    </row>
    <row r="9515" spans="15:16" x14ac:dyDescent="0.25">
      <c r="O9515" s="193">
        <v>16099</v>
      </c>
      <c r="P9515" s="229">
        <v>1</v>
      </c>
    </row>
    <row r="9516" spans="15:16" x14ac:dyDescent="0.25">
      <c r="O9516" s="193">
        <v>16109</v>
      </c>
      <c r="P9516" s="229">
        <v>1</v>
      </c>
    </row>
    <row r="9517" spans="15:16" x14ac:dyDescent="0.25">
      <c r="O9517" s="193">
        <v>16111</v>
      </c>
      <c r="P9517" s="229">
        <v>1</v>
      </c>
    </row>
    <row r="9518" spans="15:16" x14ac:dyDescent="0.25">
      <c r="O9518" s="193">
        <v>16112</v>
      </c>
      <c r="P9518" s="229">
        <v>1</v>
      </c>
    </row>
    <row r="9519" spans="15:16" x14ac:dyDescent="0.25">
      <c r="O9519" s="193">
        <v>16113</v>
      </c>
      <c r="P9519" s="229">
        <v>1</v>
      </c>
    </row>
    <row r="9520" spans="15:16" x14ac:dyDescent="0.25">
      <c r="O9520" s="193">
        <v>16116</v>
      </c>
      <c r="P9520" s="229">
        <v>1</v>
      </c>
    </row>
    <row r="9521" spans="15:16" x14ac:dyDescent="0.25">
      <c r="O9521" s="193">
        <v>16117</v>
      </c>
      <c r="P9521" s="229">
        <v>1</v>
      </c>
    </row>
    <row r="9522" spans="15:16" x14ac:dyDescent="0.25">
      <c r="O9522" s="193">
        <v>16122</v>
      </c>
      <c r="P9522" s="229">
        <v>2</v>
      </c>
    </row>
    <row r="9523" spans="15:16" x14ac:dyDescent="0.25">
      <c r="O9523" s="193">
        <v>16127</v>
      </c>
      <c r="P9523" s="229">
        <v>1</v>
      </c>
    </row>
    <row r="9524" spans="15:16" x14ac:dyDescent="0.25">
      <c r="O9524" s="193">
        <v>16129</v>
      </c>
      <c r="P9524" s="229">
        <v>1</v>
      </c>
    </row>
    <row r="9525" spans="15:16" x14ac:dyDescent="0.25">
      <c r="O9525" s="193">
        <v>16133</v>
      </c>
      <c r="P9525" s="229">
        <v>1</v>
      </c>
    </row>
    <row r="9526" spans="15:16" x14ac:dyDescent="0.25">
      <c r="O9526" s="193">
        <v>16135</v>
      </c>
      <c r="P9526" s="229">
        <v>2</v>
      </c>
    </row>
    <row r="9527" spans="15:16" x14ac:dyDescent="0.25">
      <c r="O9527" s="193">
        <v>16139</v>
      </c>
      <c r="P9527" s="229">
        <v>1</v>
      </c>
    </row>
    <row r="9528" spans="15:16" x14ac:dyDescent="0.25">
      <c r="O9528" s="193">
        <v>16140</v>
      </c>
      <c r="P9528" s="229">
        <v>1</v>
      </c>
    </row>
    <row r="9529" spans="15:16" x14ac:dyDescent="0.25">
      <c r="O9529" s="193">
        <v>16141</v>
      </c>
      <c r="P9529" s="229">
        <v>1</v>
      </c>
    </row>
    <row r="9530" spans="15:16" x14ac:dyDescent="0.25">
      <c r="O9530" s="193">
        <v>16144</v>
      </c>
      <c r="P9530" s="229">
        <v>1</v>
      </c>
    </row>
    <row r="9531" spans="15:16" x14ac:dyDescent="0.25">
      <c r="O9531" s="193">
        <v>16145</v>
      </c>
      <c r="P9531" s="229">
        <v>1</v>
      </c>
    </row>
    <row r="9532" spans="15:16" x14ac:dyDescent="0.25">
      <c r="O9532" s="193">
        <v>16146</v>
      </c>
      <c r="P9532" s="229">
        <v>1</v>
      </c>
    </row>
    <row r="9533" spans="15:16" x14ac:dyDescent="0.25">
      <c r="O9533" s="193">
        <v>16153</v>
      </c>
      <c r="P9533" s="229">
        <v>2</v>
      </c>
    </row>
    <row r="9534" spans="15:16" x14ac:dyDescent="0.25">
      <c r="O9534" s="193">
        <v>16161</v>
      </c>
      <c r="P9534" s="229">
        <v>1</v>
      </c>
    </row>
    <row r="9535" spans="15:16" x14ac:dyDescent="0.25">
      <c r="O9535" s="193">
        <v>16163</v>
      </c>
      <c r="P9535" s="229">
        <v>1</v>
      </c>
    </row>
    <row r="9536" spans="15:16" x14ac:dyDescent="0.25">
      <c r="O9536" s="193">
        <v>16164</v>
      </c>
      <c r="P9536" s="229">
        <v>1</v>
      </c>
    </row>
    <row r="9537" spans="15:16" x14ac:dyDescent="0.25">
      <c r="O9537" s="193">
        <v>16167</v>
      </c>
      <c r="P9537" s="229">
        <v>1</v>
      </c>
    </row>
    <row r="9538" spans="15:16" x14ac:dyDescent="0.25">
      <c r="O9538" s="193">
        <v>16169</v>
      </c>
      <c r="P9538" s="229">
        <v>2</v>
      </c>
    </row>
    <row r="9539" spans="15:16" x14ac:dyDescent="0.25">
      <c r="O9539" s="193">
        <v>16170</v>
      </c>
      <c r="P9539" s="229">
        <v>1</v>
      </c>
    </row>
    <row r="9540" spans="15:16" x14ac:dyDescent="0.25">
      <c r="O9540" s="193">
        <v>16173</v>
      </c>
      <c r="P9540" s="229">
        <v>1</v>
      </c>
    </row>
    <row r="9541" spans="15:16" x14ac:dyDescent="0.25">
      <c r="O9541" s="193">
        <v>16176</v>
      </c>
      <c r="P9541" s="229">
        <v>1</v>
      </c>
    </row>
    <row r="9542" spans="15:16" x14ac:dyDescent="0.25">
      <c r="O9542" s="193">
        <v>16177</v>
      </c>
      <c r="P9542" s="229">
        <v>1</v>
      </c>
    </row>
    <row r="9543" spans="15:16" x14ac:dyDescent="0.25">
      <c r="O9543" s="193">
        <v>16180</v>
      </c>
      <c r="P9543" s="229">
        <v>1</v>
      </c>
    </row>
    <row r="9544" spans="15:16" x14ac:dyDescent="0.25">
      <c r="O9544" s="193">
        <v>16181</v>
      </c>
      <c r="P9544" s="229">
        <v>1</v>
      </c>
    </row>
    <row r="9545" spans="15:16" x14ac:dyDescent="0.25">
      <c r="O9545" s="193">
        <v>16182</v>
      </c>
      <c r="P9545" s="229">
        <v>1</v>
      </c>
    </row>
    <row r="9546" spans="15:16" x14ac:dyDescent="0.25">
      <c r="O9546" s="193">
        <v>16183</v>
      </c>
      <c r="P9546" s="229">
        <v>1</v>
      </c>
    </row>
    <row r="9547" spans="15:16" x14ac:dyDescent="0.25">
      <c r="O9547" s="193">
        <v>16184</v>
      </c>
      <c r="P9547" s="229">
        <v>1</v>
      </c>
    </row>
    <row r="9548" spans="15:16" x14ac:dyDescent="0.25">
      <c r="O9548" s="193">
        <v>16185</v>
      </c>
      <c r="P9548" s="229">
        <v>1</v>
      </c>
    </row>
    <row r="9549" spans="15:16" x14ac:dyDescent="0.25">
      <c r="O9549" s="193">
        <v>16187</v>
      </c>
      <c r="P9549" s="229">
        <v>1</v>
      </c>
    </row>
    <row r="9550" spans="15:16" x14ac:dyDescent="0.25">
      <c r="O9550" s="193">
        <v>16190</v>
      </c>
      <c r="P9550" s="229">
        <v>1</v>
      </c>
    </row>
    <row r="9551" spans="15:16" x14ac:dyDescent="0.25">
      <c r="O9551" s="193">
        <v>16199</v>
      </c>
      <c r="P9551" s="229">
        <v>1</v>
      </c>
    </row>
    <row r="9552" spans="15:16" x14ac:dyDescent="0.25">
      <c r="O9552" s="193">
        <v>16201</v>
      </c>
      <c r="P9552" s="229">
        <v>1</v>
      </c>
    </row>
    <row r="9553" spans="15:16" x14ac:dyDescent="0.25">
      <c r="O9553" s="193">
        <v>16210</v>
      </c>
      <c r="P9553" s="229">
        <v>1</v>
      </c>
    </row>
    <row r="9554" spans="15:16" x14ac:dyDescent="0.25">
      <c r="O9554" s="193">
        <v>16213</v>
      </c>
      <c r="P9554" s="229">
        <v>1</v>
      </c>
    </row>
    <row r="9555" spans="15:16" x14ac:dyDescent="0.25">
      <c r="O9555" s="193">
        <v>16214</v>
      </c>
      <c r="P9555" s="229">
        <v>1</v>
      </c>
    </row>
    <row r="9556" spans="15:16" x14ac:dyDescent="0.25">
      <c r="O9556" s="193">
        <v>16217</v>
      </c>
      <c r="P9556" s="229">
        <v>1</v>
      </c>
    </row>
    <row r="9557" spans="15:16" x14ac:dyDescent="0.25">
      <c r="O9557" s="193">
        <v>16222</v>
      </c>
      <c r="P9557" s="229">
        <v>1</v>
      </c>
    </row>
    <row r="9558" spans="15:16" x14ac:dyDescent="0.25">
      <c r="O9558" s="193">
        <v>16226</v>
      </c>
      <c r="P9558" s="229">
        <v>1</v>
      </c>
    </row>
    <row r="9559" spans="15:16" x14ac:dyDescent="0.25">
      <c r="O9559" s="193">
        <v>16231</v>
      </c>
      <c r="P9559" s="229">
        <v>1</v>
      </c>
    </row>
    <row r="9560" spans="15:16" x14ac:dyDescent="0.25">
      <c r="O9560" s="193">
        <v>16236</v>
      </c>
      <c r="P9560" s="229">
        <v>1</v>
      </c>
    </row>
    <row r="9561" spans="15:16" x14ac:dyDescent="0.25">
      <c r="O9561" s="193">
        <v>16259</v>
      </c>
      <c r="P9561" s="229">
        <v>1</v>
      </c>
    </row>
    <row r="9562" spans="15:16" x14ac:dyDescent="0.25">
      <c r="O9562" s="193">
        <v>16265</v>
      </c>
      <c r="P9562" s="229">
        <v>1</v>
      </c>
    </row>
    <row r="9563" spans="15:16" x14ac:dyDescent="0.25">
      <c r="O9563" s="193">
        <v>16269</v>
      </c>
      <c r="P9563" s="229">
        <v>1</v>
      </c>
    </row>
    <row r="9564" spans="15:16" x14ac:dyDescent="0.25">
      <c r="O9564" s="193">
        <v>16270</v>
      </c>
      <c r="P9564" s="229">
        <v>1</v>
      </c>
    </row>
    <row r="9565" spans="15:16" x14ac:dyDescent="0.25">
      <c r="O9565" s="193">
        <v>16271</v>
      </c>
      <c r="P9565" s="229">
        <v>1</v>
      </c>
    </row>
    <row r="9566" spans="15:16" x14ac:dyDescent="0.25">
      <c r="O9566" s="193">
        <v>16276</v>
      </c>
      <c r="P9566" s="229">
        <v>1</v>
      </c>
    </row>
    <row r="9567" spans="15:16" x14ac:dyDescent="0.25">
      <c r="O9567" s="193">
        <v>16279</v>
      </c>
      <c r="P9567" s="229">
        <v>1</v>
      </c>
    </row>
    <row r="9568" spans="15:16" x14ac:dyDescent="0.25">
      <c r="O9568" s="193">
        <v>16282</v>
      </c>
      <c r="P9568" s="229">
        <v>1</v>
      </c>
    </row>
    <row r="9569" spans="15:16" x14ac:dyDescent="0.25">
      <c r="O9569" s="193">
        <v>16288</v>
      </c>
      <c r="P9569" s="229">
        <v>2</v>
      </c>
    </row>
    <row r="9570" spans="15:16" x14ac:dyDescent="0.25">
      <c r="O9570" s="193">
        <v>16294</v>
      </c>
      <c r="P9570" s="229">
        <v>1</v>
      </c>
    </row>
    <row r="9571" spans="15:16" x14ac:dyDescent="0.25">
      <c r="O9571" s="193">
        <v>16298</v>
      </c>
      <c r="P9571" s="229">
        <v>1</v>
      </c>
    </row>
    <row r="9572" spans="15:16" x14ac:dyDescent="0.25">
      <c r="O9572" s="193">
        <v>16303</v>
      </c>
      <c r="P9572" s="229">
        <v>1</v>
      </c>
    </row>
    <row r="9573" spans="15:16" x14ac:dyDescent="0.25">
      <c r="O9573" s="193">
        <v>16304</v>
      </c>
      <c r="P9573" s="229">
        <v>1</v>
      </c>
    </row>
    <row r="9574" spans="15:16" x14ac:dyDescent="0.25">
      <c r="O9574" s="193">
        <v>16307</v>
      </c>
      <c r="P9574" s="229">
        <v>1</v>
      </c>
    </row>
    <row r="9575" spans="15:16" x14ac:dyDescent="0.25">
      <c r="O9575" s="193">
        <v>16310</v>
      </c>
      <c r="P9575" s="229">
        <v>1</v>
      </c>
    </row>
    <row r="9576" spans="15:16" x14ac:dyDescent="0.25">
      <c r="O9576" s="193">
        <v>16313</v>
      </c>
      <c r="P9576" s="229">
        <v>1</v>
      </c>
    </row>
    <row r="9577" spans="15:16" x14ac:dyDescent="0.25">
      <c r="O9577" s="193">
        <v>16319</v>
      </c>
      <c r="P9577" s="229">
        <v>1</v>
      </c>
    </row>
    <row r="9578" spans="15:16" x14ac:dyDescent="0.25">
      <c r="O9578" s="193">
        <v>16332</v>
      </c>
      <c r="P9578" s="229">
        <v>1</v>
      </c>
    </row>
    <row r="9579" spans="15:16" x14ac:dyDescent="0.25">
      <c r="O9579" s="193">
        <v>16337</v>
      </c>
      <c r="P9579" s="229">
        <v>1</v>
      </c>
    </row>
    <row r="9580" spans="15:16" x14ac:dyDescent="0.25">
      <c r="O9580" s="193">
        <v>16344</v>
      </c>
      <c r="P9580" s="229">
        <v>1</v>
      </c>
    </row>
    <row r="9581" spans="15:16" x14ac:dyDescent="0.25">
      <c r="O9581" s="193">
        <v>16351</v>
      </c>
      <c r="P9581" s="229">
        <v>2</v>
      </c>
    </row>
    <row r="9582" spans="15:16" x14ac:dyDescent="0.25">
      <c r="O9582" s="193">
        <v>16355</v>
      </c>
      <c r="P9582" s="229">
        <v>1</v>
      </c>
    </row>
    <row r="9583" spans="15:16" x14ac:dyDescent="0.25">
      <c r="O9583" s="193">
        <v>16357</v>
      </c>
      <c r="P9583" s="229">
        <v>1</v>
      </c>
    </row>
    <row r="9584" spans="15:16" x14ac:dyDescent="0.25">
      <c r="O9584" s="193">
        <v>16364</v>
      </c>
      <c r="P9584" s="229">
        <v>1</v>
      </c>
    </row>
    <row r="9585" spans="15:16" x14ac:dyDescent="0.25">
      <c r="O9585" s="193">
        <v>16371</v>
      </c>
      <c r="P9585" s="229">
        <v>1</v>
      </c>
    </row>
    <row r="9586" spans="15:16" x14ac:dyDescent="0.25">
      <c r="O9586" s="193">
        <v>16376</v>
      </c>
      <c r="P9586" s="229">
        <v>1</v>
      </c>
    </row>
    <row r="9587" spans="15:16" x14ac:dyDescent="0.25">
      <c r="O9587" s="193">
        <v>16380</v>
      </c>
      <c r="P9587" s="229">
        <v>1</v>
      </c>
    </row>
    <row r="9588" spans="15:16" x14ac:dyDescent="0.25">
      <c r="O9588" s="193">
        <v>16385</v>
      </c>
      <c r="P9588" s="229">
        <v>1</v>
      </c>
    </row>
    <row r="9589" spans="15:16" x14ac:dyDescent="0.25">
      <c r="O9589" s="193">
        <v>16389</v>
      </c>
      <c r="P9589" s="229">
        <v>1</v>
      </c>
    </row>
    <row r="9590" spans="15:16" x14ac:dyDescent="0.25">
      <c r="O9590" s="193">
        <v>16398</v>
      </c>
      <c r="P9590" s="229">
        <v>1</v>
      </c>
    </row>
    <row r="9591" spans="15:16" x14ac:dyDescent="0.25">
      <c r="O9591" s="193">
        <v>16403</v>
      </c>
      <c r="P9591" s="229">
        <v>1</v>
      </c>
    </row>
    <row r="9592" spans="15:16" x14ac:dyDescent="0.25">
      <c r="O9592" s="193">
        <v>16413</v>
      </c>
      <c r="P9592" s="229">
        <v>1</v>
      </c>
    </row>
    <row r="9593" spans="15:16" x14ac:dyDescent="0.25">
      <c r="O9593" s="193">
        <v>16416</v>
      </c>
      <c r="P9593" s="229">
        <v>1</v>
      </c>
    </row>
    <row r="9594" spans="15:16" x14ac:dyDescent="0.25">
      <c r="O9594" s="193">
        <v>16417</v>
      </c>
      <c r="P9594" s="229">
        <v>1</v>
      </c>
    </row>
    <row r="9595" spans="15:16" x14ac:dyDescent="0.25">
      <c r="O9595" s="193">
        <v>16419</v>
      </c>
      <c r="P9595" s="229">
        <v>1</v>
      </c>
    </row>
    <row r="9596" spans="15:16" x14ac:dyDescent="0.25">
      <c r="O9596" s="193">
        <v>16426</v>
      </c>
      <c r="P9596" s="229">
        <v>1</v>
      </c>
    </row>
    <row r="9597" spans="15:16" x14ac:dyDescent="0.25">
      <c r="O9597" s="193">
        <v>16429</v>
      </c>
      <c r="P9597" s="229">
        <v>1</v>
      </c>
    </row>
    <row r="9598" spans="15:16" x14ac:dyDescent="0.25">
      <c r="O9598" s="193">
        <v>16440</v>
      </c>
      <c r="P9598" s="229">
        <v>1</v>
      </c>
    </row>
    <row r="9599" spans="15:16" x14ac:dyDescent="0.25">
      <c r="O9599" s="193">
        <v>16443</v>
      </c>
      <c r="P9599" s="229">
        <v>1</v>
      </c>
    </row>
    <row r="9600" spans="15:16" x14ac:dyDescent="0.25">
      <c r="O9600" s="193">
        <v>16458</v>
      </c>
      <c r="P9600" s="229">
        <v>1</v>
      </c>
    </row>
    <row r="9601" spans="15:16" x14ac:dyDescent="0.25">
      <c r="O9601" s="193">
        <v>16480</v>
      </c>
      <c r="P9601" s="229">
        <v>1</v>
      </c>
    </row>
    <row r="9602" spans="15:16" x14ac:dyDescent="0.25">
      <c r="O9602" s="193">
        <v>16488</v>
      </c>
      <c r="P9602" s="229">
        <v>1</v>
      </c>
    </row>
    <row r="9603" spans="15:16" x14ac:dyDescent="0.25">
      <c r="O9603" s="193">
        <v>16490</v>
      </c>
      <c r="P9603" s="229">
        <v>1</v>
      </c>
    </row>
    <row r="9604" spans="15:16" x14ac:dyDescent="0.25">
      <c r="O9604" s="193">
        <v>16492</v>
      </c>
      <c r="P9604" s="229">
        <v>1</v>
      </c>
    </row>
    <row r="9605" spans="15:16" x14ac:dyDescent="0.25">
      <c r="O9605" s="193">
        <v>16509</v>
      </c>
      <c r="P9605" s="229">
        <v>1</v>
      </c>
    </row>
    <row r="9606" spans="15:16" x14ac:dyDescent="0.25">
      <c r="O9606" s="193">
        <v>16517</v>
      </c>
      <c r="P9606" s="229">
        <v>1</v>
      </c>
    </row>
    <row r="9607" spans="15:16" x14ac:dyDescent="0.25">
      <c r="O9607" s="193">
        <v>16521</v>
      </c>
      <c r="P9607" s="229">
        <v>1</v>
      </c>
    </row>
    <row r="9608" spans="15:16" x14ac:dyDescent="0.25">
      <c r="O9608" s="193">
        <v>16525</v>
      </c>
      <c r="P9608" s="229">
        <v>1</v>
      </c>
    </row>
    <row r="9609" spans="15:16" x14ac:dyDescent="0.25">
      <c r="O9609" s="193">
        <v>16530</v>
      </c>
      <c r="P9609" s="229">
        <v>1</v>
      </c>
    </row>
    <row r="9610" spans="15:16" x14ac:dyDescent="0.25">
      <c r="O9610" s="193">
        <v>16535</v>
      </c>
      <c r="P9610" s="229">
        <v>1</v>
      </c>
    </row>
    <row r="9611" spans="15:16" x14ac:dyDescent="0.25">
      <c r="O9611" s="193">
        <v>16542</v>
      </c>
      <c r="P9611" s="229">
        <v>1</v>
      </c>
    </row>
    <row r="9612" spans="15:16" x14ac:dyDescent="0.25">
      <c r="O9612" s="193">
        <v>16552</v>
      </c>
      <c r="P9612" s="229">
        <v>1</v>
      </c>
    </row>
    <row r="9613" spans="15:16" x14ac:dyDescent="0.25">
      <c r="O9613" s="193">
        <v>16558</v>
      </c>
      <c r="P9613" s="229">
        <v>1</v>
      </c>
    </row>
    <row r="9614" spans="15:16" x14ac:dyDescent="0.25">
      <c r="O9614" s="193">
        <v>16565</v>
      </c>
      <c r="P9614" s="229">
        <v>1</v>
      </c>
    </row>
    <row r="9615" spans="15:16" x14ac:dyDescent="0.25">
      <c r="O9615" s="193">
        <v>16597</v>
      </c>
      <c r="P9615" s="229">
        <v>1</v>
      </c>
    </row>
    <row r="9616" spans="15:16" x14ac:dyDescent="0.25">
      <c r="O9616" s="193">
        <v>16607</v>
      </c>
      <c r="P9616" s="229">
        <v>1</v>
      </c>
    </row>
    <row r="9617" spans="15:16" x14ac:dyDescent="0.25">
      <c r="O9617" s="193">
        <v>16634</v>
      </c>
      <c r="P9617" s="229">
        <v>1</v>
      </c>
    </row>
    <row r="9618" spans="15:16" x14ac:dyDescent="0.25">
      <c r="O9618" s="193">
        <v>16635</v>
      </c>
      <c r="P9618" s="229">
        <v>1</v>
      </c>
    </row>
    <row r="9619" spans="15:16" x14ac:dyDescent="0.25">
      <c r="O9619" s="193">
        <v>16640</v>
      </c>
      <c r="P9619" s="229">
        <v>1</v>
      </c>
    </row>
    <row r="9620" spans="15:16" x14ac:dyDescent="0.25">
      <c r="O9620" s="193">
        <v>16643</v>
      </c>
      <c r="P9620" s="229">
        <v>1</v>
      </c>
    </row>
    <row r="9621" spans="15:16" x14ac:dyDescent="0.25">
      <c r="O9621" s="193">
        <v>16647</v>
      </c>
      <c r="P9621" s="229">
        <v>2</v>
      </c>
    </row>
    <row r="9622" spans="15:16" x14ac:dyDescent="0.25">
      <c r="O9622" s="193">
        <v>16657</v>
      </c>
      <c r="P9622" s="229">
        <v>1</v>
      </c>
    </row>
    <row r="9623" spans="15:16" x14ac:dyDescent="0.25">
      <c r="O9623" s="193">
        <v>16676</v>
      </c>
      <c r="P9623" s="229">
        <v>2</v>
      </c>
    </row>
    <row r="9624" spans="15:16" x14ac:dyDescent="0.25">
      <c r="O9624" s="193">
        <v>16690</v>
      </c>
      <c r="P9624" s="229">
        <v>1</v>
      </c>
    </row>
    <row r="9625" spans="15:16" x14ac:dyDescent="0.25">
      <c r="O9625" s="193">
        <v>16697</v>
      </c>
      <c r="P9625" s="229">
        <v>1</v>
      </c>
    </row>
    <row r="9626" spans="15:16" x14ac:dyDescent="0.25">
      <c r="O9626" s="193">
        <v>16706</v>
      </c>
      <c r="P9626" s="229">
        <v>1</v>
      </c>
    </row>
    <row r="9627" spans="15:16" x14ac:dyDescent="0.25">
      <c r="O9627" s="193">
        <v>16725</v>
      </c>
      <c r="P9627" s="229">
        <v>1</v>
      </c>
    </row>
    <row r="9628" spans="15:16" x14ac:dyDescent="0.25">
      <c r="O9628" s="193">
        <v>16737</v>
      </c>
      <c r="P9628" s="229">
        <v>1</v>
      </c>
    </row>
    <row r="9629" spans="15:16" x14ac:dyDescent="0.25">
      <c r="O9629" s="193">
        <v>16754</v>
      </c>
      <c r="P9629" s="229">
        <v>1</v>
      </c>
    </row>
    <row r="9630" spans="15:16" x14ac:dyDescent="0.25">
      <c r="O9630" s="193">
        <v>16759</v>
      </c>
      <c r="P9630" s="229">
        <v>1</v>
      </c>
    </row>
    <row r="9631" spans="15:16" x14ac:dyDescent="0.25">
      <c r="O9631" s="193">
        <v>16785</v>
      </c>
      <c r="P9631" s="229">
        <v>1</v>
      </c>
    </row>
    <row r="9632" spans="15:16" x14ac:dyDescent="0.25">
      <c r="O9632" s="193">
        <v>16791</v>
      </c>
      <c r="P9632" s="229">
        <v>1</v>
      </c>
    </row>
    <row r="9633" spans="15:16" x14ac:dyDescent="0.25">
      <c r="O9633" s="193">
        <v>16801</v>
      </c>
      <c r="P9633" s="229">
        <v>1</v>
      </c>
    </row>
    <row r="9634" spans="15:16" x14ac:dyDescent="0.25">
      <c r="O9634" s="193">
        <v>16825</v>
      </c>
      <c r="P9634" s="229">
        <v>1</v>
      </c>
    </row>
    <row r="9635" spans="15:16" x14ac:dyDescent="0.25">
      <c r="O9635" s="193">
        <v>16834</v>
      </c>
      <c r="P9635" s="229">
        <v>1</v>
      </c>
    </row>
    <row r="9636" spans="15:16" x14ac:dyDescent="0.25">
      <c r="O9636" s="193">
        <v>16849</v>
      </c>
      <c r="P9636" s="229">
        <v>1</v>
      </c>
    </row>
    <row r="9637" spans="15:16" x14ac:dyDescent="0.25">
      <c r="O9637" s="193">
        <v>16875</v>
      </c>
      <c r="P9637" s="229">
        <v>1</v>
      </c>
    </row>
    <row r="9638" spans="15:16" x14ac:dyDescent="0.25">
      <c r="O9638" s="193">
        <v>16878</v>
      </c>
      <c r="P9638" s="229">
        <v>1</v>
      </c>
    </row>
    <row r="9639" spans="15:16" x14ac:dyDescent="0.25">
      <c r="O9639" s="193">
        <v>16899</v>
      </c>
      <c r="P9639" s="229">
        <v>1</v>
      </c>
    </row>
    <row r="9640" spans="15:16" x14ac:dyDescent="0.25">
      <c r="O9640" s="193">
        <v>16957</v>
      </c>
      <c r="P9640" s="229">
        <v>2</v>
      </c>
    </row>
    <row r="9641" spans="15:16" x14ac:dyDescent="0.25">
      <c r="O9641" s="193">
        <v>16994</v>
      </c>
      <c r="P9641" s="229">
        <v>1</v>
      </c>
    </row>
    <row r="9642" spans="15:16" x14ac:dyDescent="0.25">
      <c r="O9642" s="193">
        <v>17041</v>
      </c>
      <c r="P9642" s="229">
        <v>1</v>
      </c>
    </row>
    <row r="9643" spans="15:16" x14ac:dyDescent="0.25">
      <c r="O9643" s="193">
        <v>17050</v>
      </c>
      <c r="P9643" s="229">
        <v>1</v>
      </c>
    </row>
    <row r="9644" spans="15:16" x14ac:dyDescent="0.25">
      <c r="O9644" s="193">
        <v>17089</v>
      </c>
      <c r="P9644" s="229">
        <v>1</v>
      </c>
    </row>
    <row r="9645" spans="15:16" x14ac:dyDescent="0.25">
      <c r="O9645" s="193">
        <v>17157</v>
      </c>
      <c r="P9645" s="229">
        <v>1</v>
      </c>
    </row>
    <row r="9646" spans="15:16" x14ac:dyDescent="0.25">
      <c r="O9646" s="193">
        <v>17159</v>
      </c>
      <c r="P9646" s="229">
        <v>1</v>
      </c>
    </row>
    <row r="9647" spans="15:16" x14ac:dyDescent="0.25">
      <c r="O9647" s="193">
        <v>17204</v>
      </c>
      <c r="P9647" s="229">
        <v>1</v>
      </c>
    </row>
    <row r="9648" spans="15:16" x14ac:dyDescent="0.25">
      <c r="O9648" s="193">
        <v>17223</v>
      </c>
      <c r="P9648" s="229">
        <v>1</v>
      </c>
    </row>
    <row r="9649" spans="15:16" x14ac:dyDescent="0.25">
      <c r="O9649" s="193">
        <v>17281</v>
      </c>
      <c r="P9649" s="229">
        <v>1</v>
      </c>
    </row>
    <row r="9650" spans="15:16" x14ac:dyDescent="0.25">
      <c r="O9650" s="193">
        <v>17345</v>
      </c>
      <c r="P9650" s="229">
        <v>1</v>
      </c>
    </row>
    <row r="9651" spans="15:16" x14ac:dyDescent="0.25">
      <c r="O9651" s="193">
        <v>17389</v>
      </c>
      <c r="P9651" s="229">
        <v>1</v>
      </c>
    </row>
    <row r="9652" spans="15:16" x14ac:dyDescent="0.25">
      <c r="O9652" s="193">
        <v>17430</v>
      </c>
      <c r="P9652" s="229">
        <v>1</v>
      </c>
    </row>
    <row r="9653" spans="15:16" x14ac:dyDescent="0.25">
      <c r="O9653" s="193">
        <v>17455</v>
      </c>
      <c r="P9653" s="229">
        <v>1</v>
      </c>
    </row>
    <row r="9654" spans="15:16" x14ac:dyDescent="0.25">
      <c r="O9654" s="193">
        <v>17500</v>
      </c>
      <c r="P9654" s="229">
        <v>1</v>
      </c>
    </row>
    <row r="9655" spans="15:16" x14ac:dyDescent="0.25">
      <c r="O9655" s="193">
        <v>17601</v>
      </c>
      <c r="P9655" s="229">
        <v>1</v>
      </c>
    </row>
    <row r="9656" spans="15:16" x14ac:dyDescent="0.25">
      <c r="O9656" s="193">
        <v>17767</v>
      </c>
      <c r="P9656" s="229">
        <v>1</v>
      </c>
    </row>
    <row r="9657" spans="15:16" x14ac:dyDescent="0.25">
      <c r="O9657" s="193">
        <v>17793</v>
      </c>
      <c r="P9657" s="229">
        <v>1</v>
      </c>
    </row>
    <row r="9658" spans="15:16" x14ac:dyDescent="0.25">
      <c r="O9658" s="193">
        <v>17798</v>
      </c>
      <c r="P9658" s="229">
        <v>1</v>
      </c>
    </row>
    <row r="9659" spans="15:16" x14ac:dyDescent="0.25">
      <c r="O9659" s="193">
        <v>18180</v>
      </c>
      <c r="P9659" s="229">
        <v>1</v>
      </c>
    </row>
    <row r="9660" spans="15:16" x14ac:dyDescent="0.25">
      <c r="O9660" s="193">
        <v>18281</v>
      </c>
      <c r="P9660" s="229">
        <v>1</v>
      </c>
    </row>
    <row r="9661" spans="15:16" x14ac:dyDescent="0.25">
      <c r="O9661" s="193">
        <v>18360</v>
      </c>
      <c r="P9661" s="229">
        <v>1</v>
      </c>
    </row>
    <row r="9662" spans="15:16" x14ac:dyDescent="0.25">
      <c r="O9662" s="193">
        <v>18466</v>
      </c>
      <c r="P9662" s="229">
        <v>2</v>
      </c>
    </row>
    <row r="9663" spans="15:16" x14ac:dyDescent="0.25">
      <c r="O9663" s="193">
        <v>18681</v>
      </c>
      <c r="P9663" s="229">
        <v>1</v>
      </c>
    </row>
    <row r="9664" spans="15:16" x14ac:dyDescent="0.25">
      <c r="O9664" s="193">
        <v>18789</v>
      </c>
      <c r="P9664" s="229">
        <v>1</v>
      </c>
    </row>
    <row r="9665" spans="15:16" x14ac:dyDescent="0.25">
      <c r="O9665" s="193">
        <v>18793</v>
      </c>
      <c r="P9665" s="229">
        <v>1</v>
      </c>
    </row>
    <row r="9666" spans="15:16" x14ac:dyDescent="0.25">
      <c r="O9666" s="193">
        <v>18888</v>
      </c>
      <c r="P9666" s="229">
        <v>1</v>
      </c>
    </row>
    <row r="9667" spans="15:16" x14ac:dyDescent="0.25">
      <c r="O9667" s="193">
        <v>19149</v>
      </c>
      <c r="P9667" s="229">
        <v>1</v>
      </c>
    </row>
    <row r="9668" spans="15:16" x14ac:dyDescent="0.25">
      <c r="O9668" s="193">
        <v>19279</v>
      </c>
      <c r="P9668" s="229">
        <v>1</v>
      </c>
    </row>
    <row r="9669" spans="15:16" x14ac:dyDescent="0.25">
      <c r="O9669" s="193">
        <v>19387</v>
      </c>
      <c r="P9669" s="229">
        <v>1</v>
      </c>
    </row>
    <row r="9670" spans="15:16" x14ac:dyDescent="0.25">
      <c r="O9670" s="193">
        <v>19816</v>
      </c>
      <c r="P9670" s="229">
        <v>1</v>
      </c>
    </row>
    <row r="9671" spans="15:16" x14ac:dyDescent="0.25">
      <c r="O9671" s="193">
        <v>19820</v>
      </c>
      <c r="P9671" s="229">
        <v>1</v>
      </c>
    </row>
    <row r="9672" spans="15:16" x14ac:dyDescent="0.25">
      <c r="O9672" s="193">
        <v>19993</v>
      </c>
      <c r="P9672" s="229">
        <v>1</v>
      </c>
    </row>
    <row r="9673" spans="15:16" x14ac:dyDescent="0.25">
      <c r="O9673" s="193">
        <v>20001</v>
      </c>
      <c r="P9673" s="229">
        <v>7</v>
      </c>
    </row>
    <row r="9674" spans="15:16" x14ac:dyDescent="0.25">
      <c r="O9674" s="193">
        <v>20007</v>
      </c>
      <c r="P9674" s="229">
        <v>1</v>
      </c>
    </row>
    <row r="9675" spans="15:16" x14ac:dyDescent="0.25">
      <c r="O9675" s="193">
        <v>20013</v>
      </c>
      <c r="P9675" s="229">
        <v>1</v>
      </c>
    </row>
    <row r="9676" spans="15:16" x14ac:dyDescent="0.25">
      <c r="O9676" s="193">
        <v>20029</v>
      </c>
      <c r="P9676" s="229">
        <v>2</v>
      </c>
    </row>
    <row r="9677" spans="15:16" x14ac:dyDescent="0.25">
      <c r="O9677" s="193">
        <v>20033</v>
      </c>
      <c r="P9677" s="229">
        <v>1</v>
      </c>
    </row>
    <row r="9678" spans="15:16" x14ac:dyDescent="0.25">
      <c r="O9678" s="193">
        <v>20035</v>
      </c>
      <c r="P9678" s="229">
        <v>2</v>
      </c>
    </row>
    <row r="9679" spans="15:16" x14ac:dyDescent="0.25">
      <c r="O9679" s="193">
        <v>20036</v>
      </c>
      <c r="P9679" s="229">
        <v>2</v>
      </c>
    </row>
    <row r="9680" spans="15:16" x14ac:dyDescent="0.25">
      <c r="O9680" s="193">
        <v>20041</v>
      </c>
      <c r="P9680" s="229">
        <v>3</v>
      </c>
    </row>
    <row r="9681" spans="15:16" x14ac:dyDescent="0.25">
      <c r="O9681" s="193">
        <v>20042</v>
      </c>
      <c r="P9681" s="229">
        <v>1</v>
      </c>
    </row>
    <row r="9682" spans="15:16" x14ac:dyDescent="0.25">
      <c r="O9682" s="193">
        <v>20043</v>
      </c>
      <c r="P9682" s="229">
        <v>2</v>
      </c>
    </row>
    <row r="9683" spans="15:16" x14ac:dyDescent="0.25">
      <c r="O9683" s="193">
        <v>20045</v>
      </c>
      <c r="P9683" s="229">
        <v>3</v>
      </c>
    </row>
    <row r="9684" spans="15:16" x14ac:dyDescent="0.25">
      <c r="O9684" s="193">
        <v>20048</v>
      </c>
      <c r="P9684" s="229">
        <v>1</v>
      </c>
    </row>
    <row r="9685" spans="15:16" x14ac:dyDescent="0.25">
      <c r="O9685" s="193">
        <v>20049</v>
      </c>
      <c r="P9685" s="229">
        <v>1</v>
      </c>
    </row>
    <row r="9686" spans="15:16" x14ac:dyDescent="0.25">
      <c r="O9686" s="193">
        <v>20051</v>
      </c>
      <c r="P9686" s="229">
        <v>1</v>
      </c>
    </row>
    <row r="9687" spans="15:16" x14ac:dyDescent="0.25">
      <c r="O9687" s="193">
        <v>20053</v>
      </c>
      <c r="P9687" s="229">
        <v>3</v>
      </c>
    </row>
    <row r="9688" spans="15:16" x14ac:dyDescent="0.25">
      <c r="O9688" s="193">
        <v>20056</v>
      </c>
      <c r="P9688" s="229">
        <v>1</v>
      </c>
    </row>
    <row r="9689" spans="15:16" x14ac:dyDescent="0.25">
      <c r="O9689" s="193">
        <v>20062</v>
      </c>
      <c r="P9689" s="229">
        <v>1</v>
      </c>
    </row>
    <row r="9690" spans="15:16" x14ac:dyDescent="0.25">
      <c r="O9690" s="193">
        <v>20063</v>
      </c>
      <c r="P9690" s="229">
        <v>1</v>
      </c>
    </row>
    <row r="9691" spans="15:16" x14ac:dyDescent="0.25">
      <c r="O9691" s="193">
        <v>20065</v>
      </c>
      <c r="P9691" s="229">
        <v>2</v>
      </c>
    </row>
    <row r="9692" spans="15:16" x14ac:dyDescent="0.25">
      <c r="O9692" s="193">
        <v>20067</v>
      </c>
      <c r="P9692" s="229">
        <v>1</v>
      </c>
    </row>
    <row r="9693" spans="15:16" x14ac:dyDescent="0.25">
      <c r="O9693" s="193">
        <v>20069</v>
      </c>
      <c r="P9693" s="229">
        <v>3</v>
      </c>
    </row>
    <row r="9694" spans="15:16" x14ac:dyDescent="0.25">
      <c r="O9694" s="193">
        <v>20076</v>
      </c>
      <c r="P9694" s="229">
        <v>1</v>
      </c>
    </row>
    <row r="9695" spans="15:16" x14ac:dyDescent="0.25">
      <c r="O9695" s="193">
        <v>20077</v>
      </c>
      <c r="P9695" s="229">
        <v>2</v>
      </c>
    </row>
    <row r="9696" spans="15:16" x14ac:dyDescent="0.25">
      <c r="O9696" s="193">
        <v>20079</v>
      </c>
      <c r="P9696" s="229">
        <v>1</v>
      </c>
    </row>
    <row r="9697" spans="15:16" x14ac:dyDescent="0.25">
      <c r="O9697" s="193">
        <v>20081</v>
      </c>
      <c r="P9697" s="229">
        <v>2</v>
      </c>
    </row>
    <row r="9698" spans="15:16" x14ac:dyDescent="0.25">
      <c r="O9698" s="193">
        <v>20085</v>
      </c>
      <c r="P9698" s="229">
        <v>1</v>
      </c>
    </row>
    <row r="9699" spans="15:16" x14ac:dyDescent="0.25">
      <c r="O9699" s="193">
        <v>20089</v>
      </c>
      <c r="P9699" s="229">
        <v>2</v>
      </c>
    </row>
    <row r="9700" spans="15:16" x14ac:dyDescent="0.25">
      <c r="O9700" s="193">
        <v>20093</v>
      </c>
      <c r="P9700" s="229">
        <v>1</v>
      </c>
    </row>
    <row r="9701" spans="15:16" x14ac:dyDescent="0.25">
      <c r="O9701" s="193">
        <v>20096</v>
      </c>
      <c r="P9701" s="229">
        <v>1</v>
      </c>
    </row>
    <row r="9702" spans="15:16" x14ac:dyDescent="0.25">
      <c r="O9702" s="193">
        <v>20097</v>
      </c>
      <c r="P9702" s="229">
        <v>1</v>
      </c>
    </row>
    <row r="9703" spans="15:16" x14ac:dyDescent="0.25">
      <c r="O9703" s="193">
        <v>20099</v>
      </c>
      <c r="P9703" s="229">
        <v>1</v>
      </c>
    </row>
    <row r="9704" spans="15:16" x14ac:dyDescent="0.25">
      <c r="O9704" s="193">
        <v>20101</v>
      </c>
      <c r="P9704" s="229">
        <v>1</v>
      </c>
    </row>
    <row r="9705" spans="15:16" x14ac:dyDescent="0.25">
      <c r="O9705" s="193">
        <v>20103</v>
      </c>
      <c r="P9705" s="229">
        <v>2</v>
      </c>
    </row>
    <row r="9706" spans="15:16" x14ac:dyDescent="0.25">
      <c r="O9706" s="193">
        <v>20105</v>
      </c>
      <c r="P9706" s="229">
        <v>2</v>
      </c>
    </row>
    <row r="9707" spans="15:16" x14ac:dyDescent="0.25">
      <c r="O9707" s="193">
        <v>20106</v>
      </c>
      <c r="P9707" s="229">
        <v>1</v>
      </c>
    </row>
    <row r="9708" spans="15:16" x14ac:dyDescent="0.25">
      <c r="O9708" s="193">
        <v>20109</v>
      </c>
      <c r="P9708" s="229">
        <v>2</v>
      </c>
    </row>
    <row r="9709" spans="15:16" x14ac:dyDescent="0.25">
      <c r="O9709" s="193">
        <v>20113</v>
      </c>
      <c r="P9709" s="229">
        <v>3</v>
      </c>
    </row>
    <row r="9710" spans="15:16" x14ac:dyDescent="0.25">
      <c r="O9710" s="193">
        <v>20114</v>
      </c>
      <c r="P9710" s="229">
        <v>1</v>
      </c>
    </row>
    <row r="9711" spans="15:16" x14ac:dyDescent="0.25">
      <c r="O9711" s="193">
        <v>20117</v>
      </c>
      <c r="P9711" s="229">
        <v>1</v>
      </c>
    </row>
    <row r="9712" spans="15:16" x14ac:dyDescent="0.25">
      <c r="O9712" s="193">
        <v>20121</v>
      </c>
      <c r="P9712" s="229">
        <v>1</v>
      </c>
    </row>
    <row r="9713" spans="15:16" x14ac:dyDescent="0.25">
      <c r="O9713" s="193">
        <v>20123</v>
      </c>
      <c r="P9713" s="229">
        <v>1</v>
      </c>
    </row>
    <row r="9714" spans="15:16" x14ac:dyDescent="0.25">
      <c r="O9714" s="193">
        <v>20124</v>
      </c>
      <c r="P9714" s="229">
        <v>1</v>
      </c>
    </row>
    <row r="9715" spans="15:16" x14ac:dyDescent="0.25">
      <c r="O9715" s="193">
        <v>20125</v>
      </c>
      <c r="P9715" s="229">
        <v>3</v>
      </c>
    </row>
    <row r="9716" spans="15:16" x14ac:dyDescent="0.25">
      <c r="O9716" s="193">
        <v>20126</v>
      </c>
      <c r="P9716" s="229">
        <v>2</v>
      </c>
    </row>
    <row r="9717" spans="15:16" x14ac:dyDescent="0.25">
      <c r="O9717" s="193">
        <v>20130</v>
      </c>
      <c r="P9717" s="229">
        <v>2</v>
      </c>
    </row>
    <row r="9718" spans="15:16" x14ac:dyDescent="0.25">
      <c r="O9718" s="193">
        <v>20133</v>
      </c>
      <c r="P9718" s="229">
        <v>4</v>
      </c>
    </row>
    <row r="9719" spans="15:16" x14ac:dyDescent="0.25">
      <c r="O9719" s="193">
        <v>20134</v>
      </c>
      <c r="P9719" s="229">
        <v>1</v>
      </c>
    </row>
    <row r="9720" spans="15:16" x14ac:dyDescent="0.25">
      <c r="O9720" s="193">
        <v>20137</v>
      </c>
      <c r="P9720" s="229">
        <v>3</v>
      </c>
    </row>
    <row r="9721" spans="15:16" x14ac:dyDescent="0.25">
      <c r="O9721" s="193">
        <v>20139</v>
      </c>
      <c r="P9721" s="229">
        <v>2</v>
      </c>
    </row>
    <row r="9722" spans="15:16" x14ac:dyDescent="0.25">
      <c r="O9722" s="193">
        <v>20141</v>
      </c>
      <c r="P9722" s="229">
        <v>3</v>
      </c>
    </row>
    <row r="9723" spans="15:16" x14ac:dyDescent="0.25">
      <c r="O9723" s="193">
        <v>20142</v>
      </c>
      <c r="P9723" s="229">
        <v>1</v>
      </c>
    </row>
    <row r="9724" spans="15:16" x14ac:dyDescent="0.25">
      <c r="O9724" s="193">
        <v>20143</v>
      </c>
      <c r="P9724" s="229">
        <v>2</v>
      </c>
    </row>
    <row r="9725" spans="15:16" x14ac:dyDescent="0.25">
      <c r="O9725" s="193">
        <v>20145</v>
      </c>
      <c r="P9725" s="229">
        <v>1</v>
      </c>
    </row>
    <row r="9726" spans="15:16" x14ac:dyDescent="0.25">
      <c r="O9726" s="193">
        <v>20147</v>
      </c>
      <c r="P9726" s="229">
        <v>1</v>
      </c>
    </row>
    <row r="9727" spans="15:16" x14ac:dyDescent="0.25">
      <c r="O9727" s="193">
        <v>20149</v>
      </c>
      <c r="P9727" s="229">
        <v>1</v>
      </c>
    </row>
    <row r="9728" spans="15:16" x14ac:dyDescent="0.25">
      <c r="O9728" s="193">
        <v>20150</v>
      </c>
      <c r="P9728" s="229">
        <v>1</v>
      </c>
    </row>
    <row r="9729" spans="15:16" x14ac:dyDescent="0.25">
      <c r="O9729" s="193">
        <v>20151</v>
      </c>
      <c r="P9729" s="229">
        <v>1</v>
      </c>
    </row>
    <row r="9730" spans="15:16" x14ac:dyDescent="0.25">
      <c r="O9730" s="193">
        <v>20153</v>
      </c>
      <c r="P9730" s="229">
        <v>1</v>
      </c>
    </row>
    <row r="9731" spans="15:16" x14ac:dyDescent="0.25">
      <c r="O9731" s="193">
        <v>20154</v>
      </c>
      <c r="P9731" s="229">
        <v>1</v>
      </c>
    </row>
    <row r="9732" spans="15:16" x14ac:dyDescent="0.25">
      <c r="O9732" s="193">
        <v>20155</v>
      </c>
      <c r="P9732" s="229">
        <v>1</v>
      </c>
    </row>
    <row r="9733" spans="15:16" x14ac:dyDescent="0.25">
      <c r="O9733" s="193">
        <v>20159</v>
      </c>
      <c r="P9733" s="229">
        <v>2</v>
      </c>
    </row>
    <row r="9734" spans="15:16" x14ac:dyDescent="0.25">
      <c r="O9734" s="193">
        <v>20160</v>
      </c>
      <c r="P9734" s="229">
        <v>1</v>
      </c>
    </row>
    <row r="9735" spans="15:16" x14ac:dyDescent="0.25">
      <c r="O9735" s="193">
        <v>20161</v>
      </c>
      <c r="P9735" s="229">
        <v>2</v>
      </c>
    </row>
    <row r="9736" spans="15:16" x14ac:dyDescent="0.25">
      <c r="O9736" s="193">
        <v>20162</v>
      </c>
      <c r="P9736" s="229">
        <v>2</v>
      </c>
    </row>
    <row r="9737" spans="15:16" x14ac:dyDescent="0.25">
      <c r="O9737" s="193">
        <v>20163</v>
      </c>
      <c r="P9737" s="229">
        <v>1</v>
      </c>
    </row>
    <row r="9738" spans="15:16" x14ac:dyDescent="0.25">
      <c r="O9738" s="193">
        <v>20164</v>
      </c>
      <c r="P9738" s="229">
        <v>1</v>
      </c>
    </row>
    <row r="9739" spans="15:16" x14ac:dyDescent="0.25">
      <c r="O9739" s="193">
        <v>20165</v>
      </c>
      <c r="P9739" s="229">
        <v>3</v>
      </c>
    </row>
    <row r="9740" spans="15:16" x14ac:dyDescent="0.25">
      <c r="O9740" s="193">
        <v>20169</v>
      </c>
      <c r="P9740" s="229">
        <v>1</v>
      </c>
    </row>
    <row r="9741" spans="15:16" x14ac:dyDescent="0.25">
      <c r="O9741" s="193">
        <v>20170</v>
      </c>
      <c r="P9741" s="229">
        <v>1</v>
      </c>
    </row>
    <row r="9742" spans="15:16" x14ac:dyDescent="0.25">
      <c r="O9742" s="193">
        <v>20171</v>
      </c>
      <c r="P9742" s="229">
        <v>2</v>
      </c>
    </row>
    <row r="9743" spans="15:16" x14ac:dyDescent="0.25">
      <c r="O9743" s="193">
        <v>20172</v>
      </c>
      <c r="P9743" s="229">
        <v>1</v>
      </c>
    </row>
    <row r="9744" spans="15:16" x14ac:dyDescent="0.25">
      <c r="O9744" s="193">
        <v>20173</v>
      </c>
      <c r="P9744" s="229">
        <v>6</v>
      </c>
    </row>
    <row r="9745" spans="15:16" x14ac:dyDescent="0.25">
      <c r="O9745" s="193">
        <v>20174</v>
      </c>
      <c r="P9745" s="229">
        <v>1</v>
      </c>
    </row>
    <row r="9746" spans="15:16" x14ac:dyDescent="0.25">
      <c r="O9746" s="193">
        <v>20175</v>
      </c>
      <c r="P9746" s="229">
        <v>2</v>
      </c>
    </row>
    <row r="9747" spans="15:16" x14ac:dyDescent="0.25">
      <c r="O9747" s="193">
        <v>20177</v>
      </c>
      <c r="P9747" s="229">
        <v>4</v>
      </c>
    </row>
    <row r="9748" spans="15:16" x14ac:dyDescent="0.25">
      <c r="O9748" s="193">
        <v>20179</v>
      </c>
      <c r="P9748" s="229">
        <v>2</v>
      </c>
    </row>
    <row r="9749" spans="15:16" x14ac:dyDescent="0.25">
      <c r="O9749" s="193">
        <v>20181</v>
      </c>
      <c r="P9749" s="229">
        <v>2</v>
      </c>
    </row>
    <row r="9750" spans="15:16" x14ac:dyDescent="0.25">
      <c r="O9750" s="193">
        <v>20183</v>
      </c>
      <c r="P9750" s="229">
        <v>1</v>
      </c>
    </row>
    <row r="9751" spans="15:16" x14ac:dyDescent="0.25">
      <c r="O9751" s="193">
        <v>20184</v>
      </c>
      <c r="P9751" s="229">
        <v>2</v>
      </c>
    </row>
    <row r="9752" spans="15:16" x14ac:dyDescent="0.25">
      <c r="O9752" s="193">
        <v>20185</v>
      </c>
      <c r="P9752" s="229">
        <v>7</v>
      </c>
    </row>
    <row r="9753" spans="15:16" x14ac:dyDescent="0.25">
      <c r="O9753" s="193">
        <v>20186</v>
      </c>
      <c r="P9753" s="229">
        <v>1</v>
      </c>
    </row>
    <row r="9754" spans="15:16" x14ac:dyDescent="0.25">
      <c r="O9754" s="193">
        <v>20187</v>
      </c>
      <c r="P9754" s="229">
        <v>2</v>
      </c>
    </row>
    <row r="9755" spans="15:16" x14ac:dyDescent="0.25">
      <c r="O9755" s="193">
        <v>20191</v>
      </c>
      <c r="P9755" s="229">
        <v>2</v>
      </c>
    </row>
    <row r="9756" spans="15:16" x14ac:dyDescent="0.25">
      <c r="O9756" s="193">
        <v>20192</v>
      </c>
      <c r="P9756" s="229">
        <v>1</v>
      </c>
    </row>
    <row r="9757" spans="15:16" x14ac:dyDescent="0.25">
      <c r="O9757" s="193">
        <v>20193</v>
      </c>
      <c r="P9757" s="229">
        <v>1</v>
      </c>
    </row>
    <row r="9758" spans="15:16" x14ac:dyDescent="0.25">
      <c r="O9758" s="193">
        <v>20194</v>
      </c>
      <c r="P9758" s="229">
        <v>1</v>
      </c>
    </row>
    <row r="9759" spans="15:16" x14ac:dyDescent="0.25">
      <c r="O9759" s="193">
        <v>20195</v>
      </c>
      <c r="P9759" s="229">
        <v>2</v>
      </c>
    </row>
    <row r="9760" spans="15:16" x14ac:dyDescent="0.25">
      <c r="O9760" s="193">
        <v>20197</v>
      </c>
      <c r="P9760" s="229">
        <v>3</v>
      </c>
    </row>
    <row r="9761" spans="15:16" x14ac:dyDescent="0.25">
      <c r="O9761" s="193">
        <v>20198</v>
      </c>
      <c r="P9761" s="229">
        <v>1</v>
      </c>
    </row>
    <row r="9762" spans="15:16" x14ac:dyDescent="0.25">
      <c r="O9762" s="193">
        <v>20199</v>
      </c>
      <c r="P9762" s="229">
        <v>3</v>
      </c>
    </row>
    <row r="9763" spans="15:16" x14ac:dyDescent="0.25">
      <c r="O9763" s="193">
        <v>20200</v>
      </c>
      <c r="P9763" s="229">
        <v>2</v>
      </c>
    </row>
    <row r="9764" spans="15:16" x14ac:dyDescent="0.25">
      <c r="O9764" s="193">
        <v>20201</v>
      </c>
      <c r="P9764" s="229">
        <v>3</v>
      </c>
    </row>
    <row r="9765" spans="15:16" x14ac:dyDescent="0.25">
      <c r="O9765" s="193">
        <v>20202</v>
      </c>
      <c r="P9765" s="229">
        <v>1</v>
      </c>
    </row>
    <row r="9766" spans="15:16" x14ac:dyDescent="0.25">
      <c r="O9766" s="193">
        <v>20204</v>
      </c>
      <c r="P9766" s="229">
        <v>1</v>
      </c>
    </row>
    <row r="9767" spans="15:16" x14ac:dyDescent="0.25">
      <c r="O9767" s="193">
        <v>20205</v>
      </c>
      <c r="P9767" s="229">
        <v>4</v>
      </c>
    </row>
    <row r="9768" spans="15:16" x14ac:dyDescent="0.25">
      <c r="O9768" s="193">
        <v>20209</v>
      </c>
      <c r="P9768" s="229">
        <v>2</v>
      </c>
    </row>
    <row r="9769" spans="15:16" x14ac:dyDescent="0.25">
      <c r="O9769" s="193">
        <v>20211</v>
      </c>
      <c r="P9769" s="229">
        <v>1</v>
      </c>
    </row>
    <row r="9770" spans="15:16" x14ac:dyDescent="0.25">
      <c r="O9770" s="193">
        <v>20212</v>
      </c>
      <c r="P9770" s="229">
        <v>1</v>
      </c>
    </row>
    <row r="9771" spans="15:16" x14ac:dyDescent="0.25">
      <c r="O9771" s="193">
        <v>20213</v>
      </c>
      <c r="P9771" s="229">
        <v>1</v>
      </c>
    </row>
    <row r="9772" spans="15:16" x14ac:dyDescent="0.25">
      <c r="O9772" s="193">
        <v>20215</v>
      </c>
      <c r="P9772" s="229">
        <v>1</v>
      </c>
    </row>
    <row r="9773" spans="15:16" x14ac:dyDescent="0.25">
      <c r="O9773" s="193">
        <v>20216</v>
      </c>
      <c r="P9773" s="229">
        <v>1</v>
      </c>
    </row>
    <row r="9774" spans="15:16" x14ac:dyDescent="0.25">
      <c r="O9774" s="193">
        <v>20217</v>
      </c>
      <c r="P9774" s="229">
        <v>3</v>
      </c>
    </row>
    <row r="9775" spans="15:16" x14ac:dyDescent="0.25">
      <c r="O9775" s="193">
        <v>20219</v>
      </c>
      <c r="P9775" s="229">
        <v>2</v>
      </c>
    </row>
    <row r="9776" spans="15:16" x14ac:dyDescent="0.25">
      <c r="O9776" s="193">
        <v>20221</v>
      </c>
      <c r="P9776" s="229">
        <v>3</v>
      </c>
    </row>
    <row r="9777" spans="15:16" x14ac:dyDescent="0.25">
      <c r="O9777" s="193">
        <v>20222</v>
      </c>
      <c r="P9777" s="229">
        <v>1</v>
      </c>
    </row>
    <row r="9778" spans="15:16" x14ac:dyDescent="0.25">
      <c r="O9778" s="193">
        <v>20223</v>
      </c>
      <c r="P9778" s="229">
        <v>1</v>
      </c>
    </row>
    <row r="9779" spans="15:16" x14ac:dyDescent="0.25">
      <c r="O9779" s="193">
        <v>20224</v>
      </c>
      <c r="P9779" s="229">
        <v>1</v>
      </c>
    </row>
    <row r="9780" spans="15:16" x14ac:dyDescent="0.25">
      <c r="O9780" s="193">
        <v>20225</v>
      </c>
      <c r="P9780" s="229">
        <v>1</v>
      </c>
    </row>
    <row r="9781" spans="15:16" x14ac:dyDescent="0.25">
      <c r="O9781" s="193">
        <v>20226</v>
      </c>
      <c r="P9781" s="229">
        <v>1</v>
      </c>
    </row>
    <row r="9782" spans="15:16" x14ac:dyDescent="0.25">
      <c r="O9782" s="193">
        <v>20227</v>
      </c>
      <c r="P9782" s="229">
        <v>1</v>
      </c>
    </row>
    <row r="9783" spans="15:16" x14ac:dyDescent="0.25">
      <c r="O9783" s="193">
        <v>20229</v>
      </c>
      <c r="P9783" s="229">
        <v>2</v>
      </c>
    </row>
    <row r="9784" spans="15:16" x14ac:dyDescent="0.25">
      <c r="O9784" s="193">
        <v>20230</v>
      </c>
      <c r="P9784" s="229">
        <v>1</v>
      </c>
    </row>
    <row r="9785" spans="15:16" x14ac:dyDescent="0.25">
      <c r="O9785" s="193">
        <v>20231</v>
      </c>
      <c r="P9785" s="229">
        <v>1</v>
      </c>
    </row>
    <row r="9786" spans="15:16" x14ac:dyDescent="0.25">
      <c r="O9786" s="193">
        <v>20233</v>
      </c>
      <c r="P9786" s="229">
        <v>2</v>
      </c>
    </row>
    <row r="9787" spans="15:16" x14ac:dyDescent="0.25">
      <c r="O9787" s="193">
        <v>20235</v>
      </c>
      <c r="P9787" s="229">
        <v>1</v>
      </c>
    </row>
    <row r="9788" spans="15:16" x14ac:dyDescent="0.25">
      <c r="O9788" s="193">
        <v>20237</v>
      </c>
      <c r="P9788" s="229">
        <v>1</v>
      </c>
    </row>
    <row r="9789" spans="15:16" x14ac:dyDescent="0.25">
      <c r="O9789" s="193">
        <v>20240</v>
      </c>
      <c r="P9789" s="229">
        <v>1</v>
      </c>
    </row>
    <row r="9790" spans="15:16" x14ac:dyDescent="0.25">
      <c r="O9790" s="193">
        <v>20243</v>
      </c>
      <c r="P9790" s="229">
        <v>1</v>
      </c>
    </row>
    <row r="9791" spans="15:16" x14ac:dyDescent="0.25">
      <c r="O9791" s="193">
        <v>20245</v>
      </c>
      <c r="P9791" s="229">
        <v>2</v>
      </c>
    </row>
    <row r="9792" spans="15:16" x14ac:dyDescent="0.25">
      <c r="O9792" s="193">
        <v>20249</v>
      </c>
      <c r="P9792" s="229">
        <v>2</v>
      </c>
    </row>
    <row r="9793" spans="15:16" x14ac:dyDescent="0.25">
      <c r="O9793" s="193">
        <v>20250</v>
      </c>
      <c r="P9793" s="229">
        <v>1</v>
      </c>
    </row>
    <row r="9794" spans="15:16" x14ac:dyDescent="0.25">
      <c r="O9794" s="193">
        <v>20252</v>
      </c>
      <c r="P9794" s="229">
        <v>1</v>
      </c>
    </row>
    <row r="9795" spans="15:16" x14ac:dyDescent="0.25">
      <c r="O9795" s="193">
        <v>20253</v>
      </c>
      <c r="P9795" s="229">
        <v>2</v>
      </c>
    </row>
    <row r="9796" spans="15:16" x14ac:dyDescent="0.25">
      <c r="O9796" s="193">
        <v>20255</v>
      </c>
      <c r="P9796" s="229">
        <v>1</v>
      </c>
    </row>
    <row r="9797" spans="15:16" x14ac:dyDescent="0.25">
      <c r="O9797" s="193">
        <v>20260</v>
      </c>
      <c r="P9797" s="229">
        <v>1</v>
      </c>
    </row>
    <row r="9798" spans="15:16" x14ac:dyDescent="0.25">
      <c r="O9798" s="193">
        <v>20265</v>
      </c>
      <c r="P9798" s="229">
        <v>1</v>
      </c>
    </row>
    <row r="9799" spans="15:16" x14ac:dyDescent="0.25">
      <c r="O9799" s="193">
        <v>20266</v>
      </c>
      <c r="P9799" s="229">
        <v>1</v>
      </c>
    </row>
    <row r="9800" spans="15:16" x14ac:dyDescent="0.25">
      <c r="O9800" s="193">
        <v>20267</v>
      </c>
      <c r="P9800" s="229">
        <v>1</v>
      </c>
    </row>
    <row r="9801" spans="15:16" x14ac:dyDescent="0.25">
      <c r="O9801" s="193">
        <v>20269</v>
      </c>
      <c r="P9801" s="229">
        <v>2</v>
      </c>
    </row>
    <row r="9802" spans="15:16" x14ac:dyDescent="0.25">
      <c r="O9802" s="193">
        <v>20271</v>
      </c>
      <c r="P9802" s="229">
        <v>1</v>
      </c>
    </row>
    <row r="9803" spans="15:16" x14ac:dyDescent="0.25">
      <c r="O9803" s="193">
        <v>20275</v>
      </c>
      <c r="P9803" s="229">
        <v>2</v>
      </c>
    </row>
    <row r="9804" spans="15:16" x14ac:dyDescent="0.25">
      <c r="O9804" s="193">
        <v>20276</v>
      </c>
      <c r="P9804" s="229">
        <v>3</v>
      </c>
    </row>
    <row r="9805" spans="15:16" x14ac:dyDescent="0.25">
      <c r="O9805" s="193">
        <v>20277</v>
      </c>
      <c r="P9805" s="229">
        <v>2</v>
      </c>
    </row>
    <row r="9806" spans="15:16" x14ac:dyDescent="0.25">
      <c r="O9806" s="193">
        <v>20281</v>
      </c>
      <c r="P9806" s="229">
        <v>2</v>
      </c>
    </row>
    <row r="9807" spans="15:16" x14ac:dyDescent="0.25">
      <c r="O9807" s="193">
        <v>20282</v>
      </c>
      <c r="P9807" s="229">
        <v>1</v>
      </c>
    </row>
    <row r="9808" spans="15:16" x14ac:dyDescent="0.25">
      <c r="O9808" s="193">
        <v>20283</v>
      </c>
      <c r="P9808" s="229">
        <v>2</v>
      </c>
    </row>
    <row r="9809" spans="15:16" x14ac:dyDescent="0.25">
      <c r="O9809" s="193">
        <v>20284</v>
      </c>
      <c r="P9809" s="229">
        <v>2</v>
      </c>
    </row>
    <row r="9810" spans="15:16" x14ac:dyDescent="0.25">
      <c r="O9810" s="193">
        <v>20285</v>
      </c>
      <c r="P9810" s="229">
        <v>1</v>
      </c>
    </row>
    <row r="9811" spans="15:16" x14ac:dyDescent="0.25">
      <c r="O9811" s="193">
        <v>20286</v>
      </c>
      <c r="P9811" s="229">
        <v>1</v>
      </c>
    </row>
    <row r="9812" spans="15:16" x14ac:dyDescent="0.25">
      <c r="O9812" s="193">
        <v>20289</v>
      </c>
      <c r="P9812" s="229">
        <v>3</v>
      </c>
    </row>
    <row r="9813" spans="15:16" x14ac:dyDescent="0.25">
      <c r="O9813" s="193">
        <v>20291</v>
      </c>
      <c r="P9813" s="229">
        <v>1</v>
      </c>
    </row>
    <row r="9814" spans="15:16" x14ac:dyDescent="0.25">
      <c r="O9814" s="193">
        <v>20292</v>
      </c>
      <c r="P9814" s="229">
        <v>1</v>
      </c>
    </row>
    <row r="9815" spans="15:16" x14ac:dyDescent="0.25">
      <c r="O9815" s="193">
        <v>20293</v>
      </c>
      <c r="P9815" s="229">
        <v>2</v>
      </c>
    </row>
    <row r="9816" spans="15:16" x14ac:dyDescent="0.25">
      <c r="O9816" s="193">
        <v>20294</v>
      </c>
      <c r="P9816" s="229">
        <v>1</v>
      </c>
    </row>
    <row r="9817" spans="15:16" x14ac:dyDescent="0.25">
      <c r="O9817" s="193">
        <v>20297</v>
      </c>
      <c r="P9817" s="229">
        <v>1</v>
      </c>
    </row>
    <row r="9818" spans="15:16" x14ac:dyDescent="0.25">
      <c r="O9818" s="193">
        <v>20299</v>
      </c>
      <c r="P9818" s="229">
        <v>1</v>
      </c>
    </row>
    <row r="9819" spans="15:16" x14ac:dyDescent="0.25">
      <c r="O9819" s="193">
        <v>20301</v>
      </c>
      <c r="P9819" s="229">
        <v>2</v>
      </c>
    </row>
    <row r="9820" spans="15:16" x14ac:dyDescent="0.25">
      <c r="O9820" s="193">
        <v>20303</v>
      </c>
      <c r="P9820" s="229">
        <v>2</v>
      </c>
    </row>
    <row r="9821" spans="15:16" x14ac:dyDescent="0.25">
      <c r="O9821" s="193">
        <v>20304</v>
      </c>
      <c r="P9821" s="229">
        <v>1</v>
      </c>
    </row>
    <row r="9822" spans="15:16" x14ac:dyDescent="0.25">
      <c r="O9822" s="193">
        <v>20306</v>
      </c>
      <c r="P9822" s="229">
        <v>1</v>
      </c>
    </row>
    <row r="9823" spans="15:16" x14ac:dyDescent="0.25">
      <c r="O9823" s="193">
        <v>20309</v>
      </c>
      <c r="P9823" s="229">
        <v>2</v>
      </c>
    </row>
    <row r="9824" spans="15:16" x14ac:dyDescent="0.25">
      <c r="O9824" s="193">
        <v>20311</v>
      </c>
      <c r="P9824" s="229">
        <v>1</v>
      </c>
    </row>
    <row r="9825" spans="15:16" x14ac:dyDescent="0.25">
      <c r="O9825" s="193">
        <v>20313</v>
      </c>
      <c r="P9825" s="229">
        <v>1</v>
      </c>
    </row>
    <row r="9826" spans="15:16" x14ac:dyDescent="0.25">
      <c r="O9826" s="193">
        <v>20315</v>
      </c>
      <c r="P9826" s="229">
        <v>3</v>
      </c>
    </row>
    <row r="9827" spans="15:16" x14ac:dyDescent="0.25">
      <c r="O9827" s="193">
        <v>20317</v>
      </c>
      <c r="P9827" s="229">
        <v>2</v>
      </c>
    </row>
    <row r="9828" spans="15:16" x14ac:dyDescent="0.25">
      <c r="O9828" s="193">
        <v>20319</v>
      </c>
      <c r="P9828" s="229">
        <v>2</v>
      </c>
    </row>
    <row r="9829" spans="15:16" x14ac:dyDescent="0.25">
      <c r="O9829" s="193">
        <v>20322</v>
      </c>
      <c r="P9829" s="229">
        <v>2</v>
      </c>
    </row>
    <row r="9830" spans="15:16" x14ac:dyDescent="0.25">
      <c r="O9830" s="193">
        <v>20323</v>
      </c>
      <c r="P9830" s="229">
        <v>2</v>
      </c>
    </row>
    <row r="9831" spans="15:16" x14ac:dyDescent="0.25">
      <c r="O9831" s="193">
        <v>20327</v>
      </c>
      <c r="P9831" s="229">
        <v>1</v>
      </c>
    </row>
    <row r="9832" spans="15:16" x14ac:dyDescent="0.25">
      <c r="O9832" s="193">
        <v>20329</v>
      </c>
      <c r="P9832" s="229">
        <v>3</v>
      </c>
    </row>
    <row r="9833" spans="15:16" x14ac:dyDescent="0.25">
      <c r="O9833" s="193">
        <v>20331</v>
      </c>
      <c r="P9833" s="229">
        <v>1</v>
      </c>
    </row>
    <row r="9834" spans="15:16" x14ac:dyDescent="0.25">
      <c r="O9834" s="193">
        <v>20333</v>
      </c>
      <c r="P9834" s="229">
        <v>1</v>
      </c>
    </row>
    <row r="9835" spans="15:16" x14ac:dyDescent="0.25">
      <c r="O9835" s="193">
        <v>20335</v>
      </c>
      <c r="P9835" s="229">
        <v>2</v>
      </c>
    </row>
    <row r="9836" spans="15:16" x14ac:dyDescent="0.25">
      <c r="O9836" s="193">
        <v>20338</v>
      </c>
      <c r="P9836" s="229">
        <v>1</v>
      </c>
    </row>
    <row r="9837" spans="15:16" x14ac:dyDescent="0.25">
      <c r="O9837" s="193">
        <v>20343</v>
      </c>
      <c r="P9837" s="229">
        <v>2</v>
      </c>
    </row>
    <row r="9838" spans="15:16" x14ac:dyDescent="0.25">
      <c r="O9838" s="193">
        <v>20345</v>
      </c>
      <c r="P9838" s="229">
        <v>4</v>
      </c>
    </row>
    <row r="9839" spans="15:16" x14ac:dyDescent="0.25">
      <c r="O9839" s="193">
        <v>20347</v>
      </c>
      <c r="P9839" s="229">
        <v>1</v>
      </c>
    </row>
    <row r="9840" spans="15:16" x14ac:dyDescent="0.25">
      <c r="O9840" s="193">
        <v>20349</v>
      </c>
      <c r="P9840" s="229">
        <v>1</v>
      </c>
    </row>
    <row r="9841" spans="15:16" x14ac:dyDescent="0.25">
      <c r="O9841" s="193">
        <v>20351</v>
      </c>
      <c r="P9841" s="229">
        <v>2</v>
      </c>
    </row>
    <row r="9842" spans="15:16" x14ac:dyDescent="0.25">
      <c r="O9842" s="193">
        <v>20352</v>
      </c>
      <c r="P9842" s="229">
        <v>1</v>
      </c>
    </row>
    <row r="9843" spans="15:16" x14ac:dyDescent="0.25">
      <c r="O9843" s="193">
        <v>20353</v>
      </c>
      <c r="P9843" s="229">
        <v>2</v>
      </c>
    </row>
    <row r="9844" spans="15:16" x14ac:dyDescent="0.25">
      <c r="O9844" s="193">
        <v>20354</v>
      </c>
      <c r="P9844" s="229">
        <v>1</v>
      </c>
    </row>
    <row r="9845" spans="15:16" x14ac:dyDescent="0.25">
      <c r="O9845" s="193">
        <v>20357</v>
      </c>
      <c r="P9845" s="229">
        <v>1</v>
      </c>
    </row>
    <row r="9846" spans="15:16" x14ac:dyDescent="0.25">
      <c r="O9846" s="193">
        <v>20359</v>
      </c>
      <c r="P9846" s="229">
        <v>1</v>
      </c>
    </row>
    <row r="9847" spans="15:16" x14ac:dyDescent="0.25">
      <c r="O9847" s="193">
        <v>20361</v>
      </c>
      <c r="P9847" s="229">
        <v>2</v>
      </c>
    </row>
    <row r="9848" spans="15:16" x14ac:dyDescent="0.25">
      <c r="O9848" s="193">
        <v>20362</v>
      </c>
      <c r="P9848" s="229">
        <v>1</v>
      </c>
    </row>
    <row r="9849" spans="15:16" x14ac:dyDescent="0.25">
      <c r="O9849" s="193">
        <v>20364</v>
      </c>
      <c r="P9849" s="229">
        <v>1</v>
      </c>
    </row>
    <row r="9850" spans="15:16" x14ac:dyDescent="0.25">
      <c r="O9850" s="193">
        <v>20365</v>
      </c>
      <c r="P9850" s="229">
        <v>3</v>
      </c>
    </row>
    <row r="9851" spans="15:16" x14ac:dyDescent="0.25">
      <c r="O9851" s="193">
        <v>20371</v>
      </c>
      <c r="P9851" s="229">
        <v>1</v>
      </c>
    </row>
    <row r="9852" spans="15:16" x14ac:dyDescent="0.25">
      <c r="O9852" s="193">
        <v>20374</v>
      </c>
      <c r="P9852" s="229">
        <v>2</v>
      </c>
    </row>
    <row r="9853" spans="15:16" x14ac:dyDescent="0.25">
      <c r="O9853" s="193">
        <v>20377</v>
      </c>
      <c r="P9853" s="229">
        <v>1</v>
      </c>
    </row>
    <row r="9854" spans="15:16" x14ac:dyDescent="0.25">
      <c r="O9854" s="193">
        <v>20379</v>
      </c>
      <c r="P9854" s="229">
        <v>1</v>
      </c>
    </row>
    <row r="9855" spans="15:16" x14ac:dyDescent="0.25">
      <c r="O9855" s="193">
        <v>20381</v>
      </c>
      <c r="P9855" s="229">
        <v>3</v>
      </c>
    </row>
    <row r="9856" spans="15:16" x14ac:dyDescent="0.25">
      <c r="O9856" s="193">
        <v>20385</v>
      </c>
      <c r="P9856" s="229">
        <v>2</v>
      </c>
    </row>
    <row r="9857" spans="15:16" x14ac:dyDescent="0.25">
      <c r="O9857" s="193">
        <v>20386</v>
      </c>
      <c r="P9857" s="229">
        <v>1</v>
      </c>
    </row>
    <row r="9858" spans="15:16" x14ac:dyDescent="0.25">
      <c r="O9858" s="193">
        <v>20388</v>
      </c>
      <c r="P9858" s="229">
        <v>1</v>
      </c>
    </row>
    <row r="9859" spans="15:16" x14ac:dyDescent="0.25">
      <c r="O9859" s="193">
        <v>20389</v>
      </c>
      <c r="P9859" s="229">
        <v>2</v>
      </c>
    </row>
    <row r="9860" spans="15:16" x14ac:dyDescent="0.25">
      <c r="O9860" s="193">
        <v>20390</v>
      </c>
      <c r="P9860" s="229">
        <v>2</v>
      </c>
    </row>
    <row r="9861" spans="15:16" x14ac:dyDescent="0.25">
      <c r="O9861" s="193">
        <v>20392</v>
      </c>
      <c r="P9861" s="229">
        <v>2</v>
      </c>
    </row>
    <row r="9862" spans="15:16" x14ac:dyDescent="0.25">
      <c r="O9862" s="193">
        <v>20395</v>
      </c>
      <c r="P9862" s="229">
        <v>1</v>
      </c>
    </row>
    <row r="9863" spans="15:16" x14ac:dyDescent="0.25">
      <c r="O9863" s="193">
        <v>20399</v>
      </c>
      <c r="P9863" s="229">
        <v>1</v>
      </c>
    </row>
    <row r="9864" spans="15:16" x14ac:dyDescent="0.25">
      <c r="O9864" s="193">
        <v>20401</v>
      </c>
      <c r="P9864" s="229">
        <v>1</v>
      </c>
    </row>
    <row r="9865" spans="15:16" x14ac:dyDescent="0.25">
      <c r="O9865" s="193">
        <v>20403</v>
      </c>
      <c r="P9865" s="229">
        <v>1</v>
      </c>
    </row>
    <row r="9866" spans="15:16" x14ac:dyDescent="0.25">
      <c r="O9866" s="193">
        <v>20405</v>
      </c>
      <c r="P9866" s="229">
        <v>1</v>
      </c>
    </row>
    <row r="9867" spans="15:16" x14ac:dyDescent="0.25">
      <c r="O9867" s="193">
        <v>20408</v>
      </c>
      <c r="P9867" s="229">
        <v>1</v>
      </c>
    </row>
    <row r="9868" spans="15:16" x14ac:dyDescent="0.25">
      <c r="O9868" s="193">
        <v>20409</v>
      </c>
      <c r="P9868" s="229">
        <v>2</v>
      </c>
    </row>
    <row r="9869" spans="15:16" x14ac:dyDescent="0.25">
      <c r="O9869" s="193">
        <v>20412</v>
      </c>
      <c r="P9869" s="229">
        <v>1</v>
      </c>
    </row>
    <row r="9870" spans="15:16" x14ac:dyDescent="0.25">
      <c r="O9870" s="193">
        <v>20420</v>
      </c>
      <c r="P9870" s="229">
        <v>1</v>
      </c>
    </row>
    <row r="9871" spans="15:16" x14ac:dyDescent="0.25">
      <c r="O9871" s="193">
        <v>20425</v>
      </c>
      <c r="P9871" s="229">
        <v>1</v>
      </c>
    </row>
    <row r="9872" spans="15:16" x14ac:dyDescent="0.25">
      <c r="O9872" s="193">
        <v>20433</v>
      </c>
      <c r="P9872" s="229">
        <v>2</v>
      </c>
    </row>
    <row r="9873" spans="15:16" x14ac:dyDescent="0.25">
      <c r="O9873" s="193">
        <v>20435</v>
      </c>
      <c r="P9873" s="229">
        <v>2</v>
      </c>
    </row>
    <row r="9874" spans="15:16" x14ac:dyDescent="0.25">
      <c r="O9874" s="193">
        <v>20437</v>
      </c>
      <c r="P9874" s="229">
        <v>1</v>
      </c>
    </row>
    <row r="9875" spans="15:16" x14ac:dyDescent="0.25">
      <c r="O9875" s="193">
        <v>20438</v>
      </c>
      <c r="P9875" s="229">
        <v>2</v>
      </c>
    </row>
    <row r="9876" spans="15:16" x14ac:dyDescent="0.25">
      <c r="O9876" s="193">
        <v>20439</v>
      </c>
      <c r="P9876" s="229">
        <v>1</v>
      </c>
    </row>
    <row r="9877" spans="15:16" x14ac:dyDescent="0.25">
      <c r="O9877" s="193">
        <v>20441</v>
      </c>
      <c r="P9877" s="229">
        <v>1</v>
      </c>
    </row>
    <row r="9878" spans="15:16" x14ac:dyDescent="0.25">
      <c r="O9878" s="193">
        <v>20442</v>
      </c>
      <c r="P9878" s="229">
        <v>1</v>
      </c>
    </row>
    <row r="9879" spans="15:16" x14ac:dyDescent="0.25">
      <c r="O9879" s="193">
        <v>20445</v>
      </c>
      <c r="P9879" s="229">
        <v>1</v>
      </c>
    </row>
    <row r="9880" spans="15:16" x14ac:dyDescent="0.25">
      <c r="O9880" s="193">
        <v>20448</v>
      </c>
      <c r="P9880" s="229">
        <v>1</v>
      </c>
    </row>
    <row r="9881" spans="15:16" x14ac:dyDescent="0.25">
      <c r="O9881" s="193">
        <v>20451</v>
      </c>
      <c r="P9881" s="229">
        <v>1</v>
      </c>
    </row>
    <row r="9882" spans="15:16" x14ac:dyDescent="0.25">
      <c r="O9882" s="193">
        <v>20452</v>
      </c>
      <c r="P9882" s="229">
        <v>1</v>
      </c>
    </row>
    <row r="9883" spans="15:16" x14ac:dyDescent="0.25">
      <c r="O9883" s="193">
        <v>20453</v>
      </c>
      <c r="P9883" s="229">
        <v>3</v>
      </c>
    </row>
    <row r="9884" spans="15:16" x14ac:dyDescent="0.25">
      <c r="O9884" s="193">
        <v>20456</v>
      </c>
      <c r="P9884" s="229">
        <v>1</v>
      </c>
    </row>
    <row r="9885" spans="15:16" x14ac:dyDescent="0.25">
      <c r="O9885" s="193">
        <v>20457</v>
      </c>
      <c r="P9885" s="229">
        <v>2</v>
      </c>
    </row>
    <row r="9886" spans="15:16" x14ac:dyDescent="0.25">
      <c r="O9886" s="193">
        <v>20459</v>
      </c>
      <c r="P9886" s="229">
        <v>1</v>
      </c>
    </row>
    <row r="9887" spans="15:16" x14ac:dyDescent="0.25">
      <c r="O9887" s="193">
        <v>20461</v>
      </c>
      <c r="P9887" s="229">
        <v>1</v>
      </c>
    </row>
    <row r="9888" spans="15:16" x14ac:dyDescent="0.25">
      <c r="O9888" s="193">
        <v>20462</v>
      </c>
      <c r="P9888" s="229">
        <v>1</v>
      </c>
    </row>
    <row r="9889" spans="15:16" x14ac:dyDescent="0.25">
      <c r="O9889" s="193">
        <v>20464</v>
      </c>
      <c r="P9889" s="229">
        <v>1</v>
      </c>
    </row>
    <row r="9890" spans="15:16" x14ac:dyDescent="0.25">
      <c r="O9890" s="193">
        <v>20465</v>
      </c>
      <c r="P9890" s="229">
        <v>1</v>
      </c>
    </row>
    <row r="9891" spans="15:16" x14ac:dyDescent="0.25">
      <c r="O9891" s="193">
        <v>20469</v>
      </c>
      <c r="P9891" s="229">
        <v>1</v>
      </c>
    </row>
    <row r="9892" spans="15:16" x14ac:dyDescent="0.25">
      <c r="O9892" s="193">
        <v>20472</v>
      </c>
      <c r="P9892" s="229">
        <v>2</v>
      </c>
    </row>
    <row r="9893" spans="15:16" x14ac:dyDescent="0.25">
      <c r="O9893" s="193">
        <v>20477</v>
      </c>
      <c r="P9893" s="229">
        <v>1</v>
      </c>
    </row>
    <row r="9894" spans="15:16" x14ac:dyDescent="0.25">
      <c r="O9894" s="193">
        <v>20482</v>
      </c>
      <c r="P9894" s="229">
        <v>1</v>
      </c>
    </row>
    <row r="9895" spans="15:16" x14ac:dyDescent="0.25">
      <c r="O9895" s="193">
        <v>20483</v>
      </c>
      <c r="P9895" s="229">
        <v>1</v>
      </c>
    </row>
    <row r="9896" spans="15:16" x14ac:dyDescent="0.25">
      <c r="O9896" s="193">
        <v>20484</v>
      </c>
      <c r="P9896" s="229">
        <v>1</v>
      </c>
    </row>
    <row r="9897" spans="15:16" x14ac:dyDescent="0.25">
      <c r="O9897" s="193">
        <v>20486</v>
      </c>
      <c r="P9897" s="229">
        <v>1</v>
      </c>
    </row>
    <row r="9898" spans="15:16" x14ac:dyDescent="0.25">
      <c r="O9898" s="193">
        <v>20490</v>
      </c>
      <c r="P9898" s="229">
        <v>1</v>
      </c>
    </row>
    <row r="9899" spans="15:16" x14ac:dyDescent="0.25">
      <c r="O9899" s="193">
        <v>20492</v>
      </c>
      <c r="P9899" s="229">
        <v>1</v>
      </c>
    </row>
    <row r="9900" spans="15:16" x14ac:dyDescent="0.25">
      <c r="O9900" s="193">
        <v>20497</v>
      </c>
      <c r="P9900" s="229">
        <v>1</v>
      </c>
    </row>
    <row r="9901" spans="15:16" x14ac:dyDescent="0.25">
      <c r="O9901" s="193">
        <v>20500</v>
      </c>
      <c r="P9901" s="229">
        <v>2</v>
      </c>
    </row>
    <row r="9902" spans="15:16" x14ac:dyDescent="0.25">
      <c r="O9902" s="193">
        <v>20502</v>
      </c>
      <c r="P9902" s="229">
        <v>1</v>
      </c>
    </row>
    <row r="9903" spans="15:16" x14ac:dyDescent="0.25">
      <c r="O9903" s="193">
        <v>20505</v>
      </c>
      <c r="P9903" s="229">
        <v>2</v>
      </c>
    </row>
    <row r="9904" spans="15:16" x14ac:dyDescent="0.25">
      <c r="O9904" s="193">
        <v>20507</v>
      </c>
      <c r="P9904" s="229">
        <v>2</v>
      </c>
    </row>
    <row r="9905" spans="15:16" x14ac:dyDescent="0.25">
      <c r="O9905" s="193">
        <v>20509</v>
      </c>
      <c r="P9905" s="229">
        <v>1</v>
      </c>
    </row>
    <row r="9906" spans="15:16" x14ac:dyDescent="0.25">
      <c r="O9906" s="193">
        <v>20511</v>
      </c>
      <c r="P9906" s="229">
        <v>1</v>
      </c>
    </row>
    <row r="9907" spans="15:16" x14ac:dyDescent="0.25">
      <c r="O9907" s="193">
        <v>20512</v>
      </c>
      <c r="P9907" s="229">
        <v>1</v>
      </c>
    </row>
    <row r="9908" spans="15:16" x14ac:dyDescent="0.25">
      <c r="O9908" s="193">
        <v>20513</v>
      </c>
      <c r="P9908" s="229">
        <v>2</v>
      </c>
    </row>
    <row r="9909" spans="15:16" x14ac:dyDescent="0.25">
      <c r="O9909" s="193">
        <v>20520</v>
      </c>
      <c r="P9909" s="229">
        <v>2</v>
      </c>
    </row>
    <row r="9910" spans="15:16" x14ac:dyDescent="0.25">
      <c r="O9910" s="193">
        <v>20523</v>
      </c>
      <c r="P9910" s="229">
        <v>1</v>
      </c>
    </row>
    <row r="9911" spans="15:16" x14ac:dyDescent="0.25">
      <c r="O9911" s="193">
        <v>20525</v>
      </c>
      <c r="P9911" s="229">
        <v>1</v>
      </c>
    </row>
    <row r="9912" spans="15:16" x14ac:dyDescent="0.25">
      <c r="O9912" s="193">
        <v>20527</v>
      </c>
      <c r="P9912" s="229">
        <v>1</v>
      </c>
    </row>
    <row r="9913" spans="15:16" x14ac:dyDescent="0.25">
      <c r="O9913" s="193">
        <v>20531</v>
      </c>
      <c r="P9913" s="229">
        <v>1</v>
      </c>
    </row>
    <row r="9914" spans="15:16" x14ac:dyDescent="0.25">
      <c r="O9914" s="193">
        <v>20539</v>
      </c>
      <c r="P9914" s="229">
        <v>1</v>
      </c>
    </row>
    <row r="9915" spans="15:16" x14ac:dyDescent="0.25">
      <c r="O9915" s="193">
        <v>20541</v>
      </c>
      <c r="P9915" s="229">
        <v>1</v>
      </c>
    </row>
    <row r="9916" spans="15:16" x14ac:dyDescent="0.25">
      <c r="O9916" s="193">
        <v>20544</v>
      </c>
      <c r="P9916" s="229">
        <v>1</v>
      </c>
    </row>
    <row r="9917" spans="15:16" x14ac:dyDescent="0.25">
      <c r="O9917" s="193">
        <v>20545</v>
      </c>
      <c r="P9917" s="229">
        <v>1</v>
      </c>
    </row>
    <row r="9918" spans="15:16" x14ac:dyDescent="0.25">
      <c r="O9918" s="193">
        <v>20547</v>
      </c>
      <c r="P9918" s="229">
        <v>1</v>
      </c>
    </row>
    <row r="9919" spans="15:16" x14ac:dyDescent="0.25">
      <c r="O9919" s="193">
        <v>20549</v>
      </c>
      <c r="P9919" s="229">
        <v>1</v>
      </c>
    </row>
    <row r="9920" spans="15:16" x14ac:dyDescent="0.25">
      <c r="O9920" s="193">
        <v>20552</v>
      </c>
      <c r="P9920" s="229">
        <v>1</v>
      </c>
    </row>
    <row r="9921" spans="15:16" x14ac:dyDescent="0.25">
      <c r="O9921" s="193">
        <v>20553</v>
      </c>
      <c r="P9921" s="229">
        <v>1</v>
      </c>
    </row>
    <row r="9922" spans="15:16" x14ac:dyDescent="0.25">
      <c r="O9922" s="193">
        <v>20554</v>
      </c>
      <c r="P9922" s="229">
        <v>2</v>
      </c>
    </row>
    <row r="9923" spans="15:16" x14ac:dyDescent="0.25">
      <c r="O9923" s="193">
        <v>20555</v>
      </c>
      <c r="P9923" s="229">
        <v>1</v>
      </c>
    </row>
    <row r="9924" spans="15:16" x14ac:dyDescent="0.25">
      <c r="O9924" s="193">
        <v>20557</v>
      </c>
      <c r="P9924" s="229">
        <v>2</v>
      </c>
    </row>
    <row r="9925" spans="15:16" x14ac:dyDescent="0.25">
      <c r="O9925" s="193">
        <v>20561</v>
      </c>
      <c r="P9925" s="229">
        <v>1</v>
      </c>
    </row>
    <row r="9926" spans="15:16" x14ac:dyDescent="0.25">
      <c r="O9926" s="193">
        <v>20563</v>
      </c>
      <c r="P9926" s="229">
        <v>1</v>
      </c>
    </row>
    <row r="9927" spans="15:16" x14ac:dyDescent="0.25">
      <c r="O9927" s="193">
        <v>20566</v>
      </c>
      <c r="P9927" s="229">
        <v>1</v>
      </c>
    </row>
    <row r="9928" spans="15:16" x14ac:dyDescent="0.25">
      <c r="O9928" s="193">
        <v>20577</v>
      </c>
      <c r="P9928" s="229">
        <v>1</v>
      </c>
    </row>
    <row r="9929" spans="15:16" x14ac:dyDescent="0.25">
      <c r="O9929" s="193">
        <v>20578</v>
      </c>
      <c r="P9929" s="229">
        <v>1</v>
      </c>
    </row>
    <row r="9930" spans="15:16" x14ac:dyDescent="0.25">
      <c r="O9930" s="193">
        <v>20585</v>
      </c>
      <c r="P9930" s="229">
        <v>2</v>
      </c>
    </row>
    <row r="9931" spans="15:16" x14ac:dyDescent="0.25">
      <c r="O9931" s="193">
        <v>20591</v>
      </c>
      <c r="P9931" s="229">
        <v>1</v>
      </c>
    </row>
    <row r="9932" spans="15:16" x14ac:dyDescent="0.25">
      <c r="O9932" s="193">
        <v>20601</v>
      </c>
      <c r="P9932" s="229">
        <v>1</v>
      </c>
    </row>
    <row r="9933" spans="15:16" x14ac:dyDescent="0.25">
      <c r="O9933" s="193">
        <v>20605</v>
      </c>
      <c r="P9933" s="229">
        <v>1</v>
      </c>
    </row>
    <row r="9934" spans="15:16" x14ac:dyDescent="0.25">
      <c r="O9934" s="193">
        <v>20606</v>
      </c>
      <c r="P9934" s="229">
        <v>1</v>
      </c>
    </row>
    <row r="9935" spans="15:16" x14ac:dyDescent="0.25">
      <c r="O9935" s="193">
        <v>20610</v>
      </c>
      <c r="P9935" s="229">
        <v>1</v>
      </c>
    </row>
    <row r="9936" spans="15:16" x14ac:dyDescent="0.25">
      <c r="O9936" s="193">
        <v>20611</v>
      </c>
      <c r="P9936" s="229">
        <v>1</v>
      </c>
    </row>
    <row r="9937" spans="15:16" x14ac:dyDescent="0.25">
      <c r="O9937" s="193">
        <v>20612</v>
      </c>
      <c r="P9937" s="229">
        <v>1</v>
      </c>
    </row>
    <row r="9938" spans="15:16" x14ac:dyDescent="0.25">
      <c r="O9938" s="193">
        <v>20625</v>
      </c>
      <c r="P9938" s="229">
        <v>1</v>
      </c>
    </row>
    <row r="9939" spans="15:16" x14ac:dyDescent="0.25">
      <c r="O9939" s="193">
        <v>20627</v>
      </c>
      <c r="P9939" s="229">
        <v>2</v>
      </c>
    </row>
    <row r="9940" spans="15:16" x14ac:dyDescent="0.25">
      <c r="O9940" s="193">
        <v>20629</v>
      </c>
      <c r="P9940" s="229">
        <v>1</v>
      </c>
    </row>
    <row r="9941" spans="15:16" x14ac:dyDescent="0.25">
      <c r="O9941" s="193">
        <v>20635</v>
      </c>
      <c r="P9941" s="229">
        <v>1</v>
      </c>
    </row>
    <row r="9942" spans="15:16" x14ac:dyDescent="0.25">
      <c r="O9942" s="193">
        <v>20642</v>
      </c>
      <c r="P9942" s="229">
        <v>2</v>
      </c>
    </row>
    <row r="9943" spans="15:16" x14ac:dyDescent="0.25">
      <c r="O9943" s="193">
        <v>20644</v>
      </c>
      <c r="P9943" s="229">
        <v>1</v>
      </c>
    </row>
    <row r="9944" spans="15:16" x14ac:dyDescent="0.25">
      <c r="O9944" s="193">
        <v>20650</v>
      </c>
      <c r="P9944" s="229">
        <v>1</v>
      </c>
    </row>
    <row r="9945" spans="15:16" x14ac:dyDescent="0.25">
      <c r="O9945" s="193">
        <v>20652</v>
      </c>
      <c r="P9945" s="229">
        <v>2</v>
      </c>
    </row>
    <row r="9946" spans="15:16" x14ac:dyDescent="0.25">
      <c r="O9946" s="193">
        <v>20655</v>
      </c>
      <c r="P9946" s="229">
        <v>1</v>
      </c>
    </row>
    <row r="9947" spans="15:16" x14ac:dyDescent="0.25">
      <c r="O9947" s="193">
        <v>20658</v>
      </c>
      <c r="P9947" s="229">
        <v>1</v>
      </c>
    </row>
    <row r="9948" spans="15:16" x14ac:dyDescent="0.25">
      <c r="O9948" s="193">
        <v>20659</v>
      </c>
      <c r="P9948" s="229">
        <v>1</v>
      </c>
    </row>
    <row r="9949" spans="15:16" x14ac:dyDescent="0.25">
      <c r="O9949" s="193">
        <v>20661</v>
      </c>
      <c r="P9949" s="229">
        <v>1</v>
      </c>
    </row>
    <row r="9950" spans="15:16" x14ac:dyDescent="0.25">
      <c r="O9950" s="193">
        <v>20663</v>
      </c>
      <c r="P9950" s="229">
        <v>1</v>
      </c>
    </row>
    <row r="9951" spans="15:16" x14ac:dyDescent="0.25">
      <c r="O9951" s="193">
        <v>20669</v>
      </c>
      <c r="P9951" s="229">
        <v>1</v>
      </c>
    </row>
    <row r="9952" spans="15:16" x14ac:dyDescent="0.25">
      <c r="O9952" s="193">
        <v>20671</v>
      </c>
      <c r="P9952" s="229">
        <v>1</v>
      </c>
    </row>
    <row r="9953" spans="15:16" x14ac:dyDescent="0.25">
      <c r="O9953" s="193">
        <v>20673</v>
      </c>
      <c r="P9953" s="229">
        <v>2</v>
      </c>
    </row>
    <row r="9954" spans="15:16" x14ac:dyDescent="0.25">
      <c r="O9954" s="193">
        <v>20675</v>
      </c>
      <c r="P9954" s="229">
        <v>1</v>
      </c>
    </row>
    <row r="9955" spans="15:16" x14ac:dyDescent="0.25">
      <c r="O9955" s="193">
        <v>20683</v>
      </c>
      <c r="P9955" s="229">
        <v>1</v>
      </c>
    </row>
    <row r="9956" spans="15:16" x14ac:dyDescent="0.25">
      <c r="O9956" s="193">
        <v>20684</v>
      </c>
      <c r="P9956" s="229">
        <v>1</v>
      </c>
    </row>
    <row r="9957" spans="15:16" x14ac:dyDescent="0.25">
      <c r="O9957" s="193">
        <v>20685</v>
      </c>
      <c r="P9957" s="229">
        <v>1</v>
      </c>
    </row>
    <row r="9958" spans="15:16" x14ac:dyDescent="0.25">
      <c r="O9958" s="193">
        <v>20687</v>
      </c>
      <c r="P9958" s="229">
        <v>1</v>
      </c>
    </row>
    <row r="9959" spans="15:16" x14ac:dyDescent="0.25">
      <c r="O9959" s="193">
        <v>20688</v>
      </c>
      <c r="P9959" s="229">
        <v>1</v>
      </c>
    </row>
    <row r="9960" spans="15:16" x14ac:dyDescent="0.25">
      <c r="O9960" s="193">
        <v>20691</v>
      </c>
      <c r="P9960" s="229">
        <v>1</v>
      </c>
    </row>
    <row r="9961" spans="15:16" x14ac:dyDescent="0.25">
      <c r="O9961" s="193">
        <v>20693</v>
      </c>
      <c r="P9961" s="229">
        <v>1</v>
      </c>
    </row>
    <row r="9962" spans="15:16" x14ac:dyDescent="0.25">
      <c r="O9962" s="193">
        <v>20696</v>
      </c>
      <c r="P9962" s="229">
        <v>1</v>
      </c>
    </row>
    <row r="9963" spans="15:16" x14ac:dyDescent="0.25">
      <c r="O9963" s="193">
        <v>20699</v>
      </c>
      <c r="P9963" s="229">
        <v>2</v>
      </c>
    </row>
    <row r="9964" spans="15:16" x14ac:dyDescent="0.25">
      <c r="O9964" s="193">
        <v>20701</v>
      </c>
      <c r="P9964" s="229">
        <v>1</v>
      </c>
    </row>
    <row r="9965" spans="15:16" x14ac:dyDescent="0.25">
      <c r="O9965" s="193">
        <v>20702</v>
      </c>
      <c r="P9965" s="229">
        <v>1</v>
      </c>
    </row>
    <row r="9966" spans="15:16" x14ac:dyDescent="0.25">
      <c r="O9966" s="193">
        <v>20709</v>
      </c>
      <c r="P9966" s="229">
        <v>1</v>
      </c>
    </row>
    <row r="9967" spans="15:16" x14ac:dyDescent="0.25">
      <c r="O9967" s="193">
        <v>20711</v>
      </c>
      <c r="P9967" s="229">
        <v>2</v>
      </c>
    </row>
    <row r="9968" spans="15:16" x14ac:dyDescent="0.25">
      <c r="O9968" s="193">
        <v>20716</v>
      </c>
      <c r="P9968" s="229">
        <v>1</v>
      </c>
    </row>
    <row r="9969" spans="15:16" x14ac:dyDescent="0.25">
      <c r="O9969" s="193">
        <v>20719</v>
      </c>
      <c r="P9969" s="229">
        <v>1</v>
      </c>
    </row>
    <row r="9970" spans="15:16" x14ac:dyDescent="0.25">
      <c r="O9970" s="193">
        <v>20725</v>
      </c>
      <c r="P9970" s="229">
        <v>1</v>
      </c>
    </row>
    <row r="9971" spans="15:16" x14ac:dyDescent="0.25">
      <c r="O9971" s="193">
        <v>20730</v>
      </c>
      <c r="P9971" s="229">
        <v>1</v>
      </c>
    </row>
    <row r="9972" spans="15:16" x14ac:dyDescent="0.25">
      <c r="O9972" s="193">
        <v>20746</v>
      </c>
      <c r="P9972" s="229">
        <v>1</v>
      </c>
    </row>
    <row r="9973" spans="15:16" x14ac:dyDescent="0.25">
      <c r="O9973" s="193">
        <v>20750</v>
      </c>
      <c r="P9973" s="229">
        <v>1</v>
      </c>
    </row>
    <row r="9974" spans="15:16" x14ac:dyDescent="0.25">
      <c r="O9974" s="193">
        <v>20751</v>
      </c>
      <c r="P9974" s="229">
        <v>1</v>
      </c>
    </row>
    <row r="9975" spans="15:16" x14ac:dyDescent="0.25">
      <c r="O9975" s="193">
        <v>20753</v>
      </c>
      <c r="P9975" s="229">
        <v>1</v>
      </c>
    </row>
    <row r="9976" spans="15:16" x14ac:dyDescent="0.25">
      <c r="O9976" s="193">
        <v>20759</v>
      </c>
      <c r="P9976" s="229">
        <v>1</v>
      </c>
    </row>
    <row r="9977" spans="15:16" x14ac:dyDescent="0.25">
      <c r="O9977" s="193">
        <v>20760</v>
      </c>
      <c r="P9977" s="229">
        <v>1</v>
      </c>
    </row>
    <row r="9978" spans="15:16" x14ac:dyDescent="0.25">
      <c r="O9978" s="193">
        <v>20761</v>
      </c>
      <c r="P9978" s="229">
        <v>1</v>
      </c>
    </row>
    <row r="9979" spans="15:16" x14ac:dyDescent="0.25">
      <c r="O9979" s="193">
        <v>20773</v>
      </c>
      <c r="P9979" s="229">
        <v>1</v>
      </c>
    </row>
    <row r="9980" spans="15:16" x14ac:dyDescent="0.25">
      <c r="O9980" s="193">
        <v>20780</v>
      </c>
      <c r="P9980" s="229">
        <v>1</v>
      </c>
    </row>
    <row r="9981" spans="15:16" x14ac:dyDescent="0.25">
      <c r="O9981" s="193">
        <v>20785</v>
      </c>
      <c r="P9981" s="229">
        <v>2</v>
      </c>
    </row>
    <row r="9982" spans="15:16" x14ac:dyDescent="0.25">
      <c r="O9982" s="193">
        <v>20788</v>
      </c>
      <c r="P9982" s="229">
        <v>1</v>
      </c>
    </row>
    <row r="9983" spans="15:16" x14ac:dyDescent="0.25">
      <c r="O9983" s="193">
        <v>20794</v>
      </c>
      <c r="P9983" s="229">
        <v>1</v>
      </c>
    </row>
    <row r="9984" spans="15:16" x14ac:dyDescent="0.25">
      <c r="O9984" s="193">
        <v>20805</v>
      </c>
      <c r="P9984" s="229">
        <v>1</v>
      </c>
    </row>
    <row r="9985" spans="15:16" x14ac:dyDescent="0.25">
      <c r="O9985" s="193">
        <v>20807</v>
      </c>
      <c r="P9985" s="229">
        <v>1</v>
      </c>
    </row>
    <row r="9986" spans="15:16" x14ac:dyDescent="0.25">
      <c r="O9986" s="193">
        <v>20809</v>
      </c>
      <c r="P9986" s="229">
        <v>1</v>
      </c>
    </row>
    <row r="9987" spans="15:16" x14ac:dyDescent="0.25">
      <c r="O9987" s="193">
        <v>20813</v>
      </c>
      <c r="P9987" s="229">
        <v>1</v>
      </c>
    </row>
    <row r="9988" spans="15:16" x14ac:dyDescent="0.25">
      <c r="O9988" s="193">
        <v>20821</v>
      </c>
      <c r="P9988" s="229">
        <v>1</v>
      </c>
    </row>
    <row r="9989" spans="15:16" x14ac:dyDescent="0.25">
      <c r="O9989" s="193">
        <v>20824</v>
      </c>
      <c r="P9989" s="229">
        <v>1</v>
      </c>
    </row>
    <row r="9990" spans="15:16" x14ac:dyDescent="0.25">
      <c r="O9990" s="193">
        <v>20825</v>
      </c>
      <c r="P9990" s="229">
        <v>1</v>
      </c>
    </row>
    <row r="9991" spans="15:16" x14ac:dyDescent="0.25">
      <c r="O9991" s="193">
        <v>20831</v>
      </c>
      <c r="P9991" s="229">
        <v>1</v>
      </c>
    </row>
    <row r="9992" spans="15:16" x14ac:dyDescent="0.25">
      <c r="O9992" s="193">
        <v>20833</v>
      </c>
      <c r="P9992" s="229">
        <v>1</v>
      </c>
    </row>
    <row r="9993" spans="15:16" x14ac:dyDescent="0.25">
      <c r="O9993" s="193">
        <v>20840</v>
      </c>
      <c r="P9993" s="229">
        <v>1</v>
      </c>
    </row>
    <row r="9994" spans="15:16" x14ac:dyDescent="0.25">
      <c r="O9994" s="193">
        <v>20845</v>
      </c>
      <c r="P9994" s="229">
        <v>1</v>
      </c>
    </row>
    <row r="9995" spans="15:16" x14ac:dyDescent="0.25">
      <c r="O9995" s="193">
        <v>20860</v>
      </c>
      <c r="P9995" s="229">
        <v>1</v>
      </c>
    </row>
    <row r="9996" spans="15:16" x14ac:dyDescent="0.25">
      <c r="O9996" s="193">
        <v>20863</v>
      </c>
      <c r="P9996" s="229">
        <v>1</v>
      </c>
    </row>
    <row r="9997" spans="15:16" x14ac:dyDescent="0.25">
      <c r="O9997" s="193">
        <v>20866</v>
      </c>
      <c r="P9997" s="229">
        <v>1</v>
      </c>
    </row>
    <row r="9998" spans="15:16" x14ac:dyDescent="0.25">
      <c r="O9998" s="193">
        <v>20876</v>
      </c>
      <c r="P9998" s="229">
        <v>1</v>
      </c>
    </row>
    <row r="9999" spans="15:16" x14ac:dyDescent="0.25">
      <c r="O9999" s="193">
        <v>20882</v>
      </c>
      <c r="P9999" s="229">
        <v>1</v>
      </c>
    </row>
    <row r="10000" spans="15:16" x14ac:dyDescent="0.25">
      <c r="O10000" s="193">
        <v>20885</v>
      </c>
      <c r="P10000" s="229">
        <v>1</v>
      </c>
    </row>
    <row r="10001" spans="15:16" x14ac:dyDescent="0.25">
      <c r="O10001" s="193">
        <v>20891</v>
      </c>
      <c r="P10001" s="229">
        <v>1</v>
      </c>
    </row>
    <row r="10002" spans="15:16" x14ac:dyDescent="0.25">
      <c r="O10002" s="193">
        <v>20893</v>
      </c>
      <c r="P10002" s="229">
        <v>1</v>
      </c>
    </row>
    <row r="10003" spans="15:16" x14ac:dyDescent="0.25">
      <c r="O10003" s="193">
        <v>20900</v>
      </c>
      <c r="P10003" s="229">
        <v>1</v>
      </c>
    </row>
    <row r="10004" spans="15:16" x14ac:dyDescent="0.25">
      <c r="O10004" s="193">
        <v>20901</v>
      </c>
      <c r="P10004" s="229">
        <v>2</v>
      </c>
    </row>
    <row r="10005" spans="15:16" x14ac:dyDescent="0.25">
      <c r="O10005" s="193">
        <v>20903</v>
      </c>
      <c r="P10005" s="229">
        <v>1</v>
      </c>
    </row>
    <row r="10006" spans="15:16" x14ac:dyDescent="0.25">
      <c r="O10006" s="193">
        <v>20907</v>
      </c>
      <c r="P10006" s="229">
        <v>1</v>
      </c>
    </row>
    <row r="10007" spans="15:16" x14ac:dyDescent="0.25">
      <c r="O10007" s="193">
        <v>20909</v>
      </c>
      <c r="P10007" s="229">
        <v>1</v>
      </c>
    </row>
    <row r="10008" spans="15:16" x14ac:dyDescent="0.25">
      <c r="O10008" s="193">
        <v>20934</v>
      </c>
      <c r="P10008" s="229">
        <v>1</v>
      </c>
    </row>
    <row r="10009" spans="15:16" x14ac:dyDescent="0.25">
      <c r="O10009" s="193">
        <v>20936</v>
      </c>
      <c r="P10009" s="229">
        <v>1</v>
      </c>
    </row>
    <row r="10010" spans="15:16" x14ac:dyDescent="0.25">
      <c r="O10010" s="193">
        <v>20946</v>
      </c>
      <c r="P10010" s="229">
        <v>1</v>
      </c>
    </row>
    <row r="10011" spans="15:16" x14ac:dyDescent="0.25">
      <c r="O10011" s="193">
        <v>20951</v>
      </c>
      <c r="P10011" s="229">
        <v>1</v>
      </c>
    </row>
    <row r="10012" spans="15:16" x14ac:dyDescent="0.25">
      <c r="O10012" s="193">
        <v>20986</v>
      </c>
      <c r="P10012" s="229">
        <v>1</v>
      </c>
    </row>
    <row r="10013" spans="15:16" x14ac:dyDescent="0.25">
      <c r="O10013" s="193">
        <v>20991</v>
      </c>
      <c r="P10013" s="229">
        <v>1</v>
      </c>
    </row>
    <row r="10014" spans="15:16" x14ac:dyDescent="0.25">
      <c r="O10014" s="193">
        <v>20993</v>
      </c>
      <c r="P10014" s="229">
        <v>1</v>
      </c>
    </row>
    <row r="10015" spans="15:16" x14ac:dyDescent="0.25">
      <c r="O10015" s="193">
        <v>20998</v>
      </c>
      <c r="P10015" s="229">
        <v>1</v>
      </c>
    </row>
    <row r="10016" spans="15:16" x14ac:dyDescent="0.25">
      <c r="O10016" s="193">
        <v>21004</v>
      </c>
      <c r="P10016" s="229">
        <v>1</v>
      </c>
    </row>
    <row r="10017" spans="15:16" x14ac:dyDescent="0.25">
      <c r="O10017" s="193">
        <v>21007</v>
      </c>
      <c r="P10017" s="229">
        <v>1</v>
      </c>
    </row>
    <row r="10018" spans="15:16" x14ac:dyDescent="0.25">
      <c r="O10018" s="193">
        <v>21017</v>
      </c>
      <c r="P10018" s="229">
        <v>1</v>
      </c>
    </row>
    <row r="10019" spans="15:16" x14ac:dyDescent="0.25">
      <c r="O10019" s="193">
        <v>21021</v>
      </c>
      <c r="P10019" s="229">
        <v>1</v>
      </c>
    </row>
    <row r="10020" spans="15:16" x14ac:dyDescent="0.25">
      <c r="O10020" s="193">
        <v>21034</v>
      </c>
      <c r="P10020" s="229">
        <v>1</v>
      </c>
    </row>
    <row r="10021" spans="15:16" x14ac:dyDescent="0.25">
      <c r="O10021" s="193">
        <v>21038</v>
      </c>
      <c r="P10021" s="229">
        <v>1</v>
      </c>
    </row>
    <row r="10022" spans="15:16" x14ac:dyDescent="0.25">
      <c r="O10022" s="193">
        <v>21043</v>
      </c>
      <c r="P10022" s="229">
        <v>1</v>
      </c>
    </row>
    <row r="10023" spans="15:16" x14ac:dyDescent="0.25">
      <c r="O10023" s="193">
        <v>21047</v>
      </c>
      <c r="P10023" s="229">
        <v>1</v>
      </c>
    </row>
    <row r="10024" spans="15:16" x14ac:dyDescent="0.25">
      <c r="O10024" s="193">
        <v>21064</v>
      </c>
      <c r="P10024" s="229">
        <v>1</v>
      </c>
    </row>
    <row r="10025" spans="15:16" x14ac:dyDescent="0.25">
      <c r="O10025" s="193">
        <v>21078</v>
      </c>
      <c r="P10025" s="229">
        <v>2</v>
      </c>
    </row>
    <row r="10026" spans="15:16" x14ac:dyDescent="0.25">
      <c r="O10026" s="193">
        <v>21084</v>
      </c>
      <c r="P10026" s="229">
        <v>1</v>
      </c>
    </row>
    <row r="10027" spans="15:16" x14ac:dyDescent="0.25">
      <c r="O10027" s="193">
        <v>21085</v>
      </c>
      <c r="P10027" s="229">
        <v>1</v>
      </c>
    </row>
    <row r="10028" spans="15:16" x14ac:dyDescent="0.25">
      <c r="O10028" s="193">
        <v>21086</v>
      </c>
      <c r="P10028" s="229">
        <v>1</v>
      </c>
    </row>
    <row r="10029" spans="15:16" x14ac:dyDescent="0.25">
      <c r="O10029" s="193">
        <v>21088</v>
      </c>
      <c r="P10029" s="229">
        <v>1</v>
      </c>
    </row>
    <row r="10030" spans="15:16" x14ac:dyDescent="0.25">
      <c r="O10030" s="193">
        <v>21102</v>
      </c>
      <c r="P10030" s="229">
        <v>1</v>
      </c>
    </row>
    <row r="10031" spans="15:16" x14ac:dyDescent="0.25">
      <c r="O10031" s="193">
        <v>21110</v>
      </c>
      <c r="P10031" s="229">
        <v>1</v>
      </c>
    </row>
    <row r="10032" spans="15:16" x14ac:dyDescent="0.25">
      <c r="O10032" s="193">
        <v>21113</v>
      </c>
      <c r="P10032" s="229">
        <v>1</v>
      </c>
    </row>
    <row r="10033" spans="15:16" x14ac:dyDescent="0.25">
      <c r="O10033" s="193">
        <v>21118</v>
      </c>
      <c r="P10033" s="229">
        <v>1</v>
      </c>
    </row>
    <row r="10034" spans="15:16" x14ac:dyDescent="0.25">
      <c r="O10034" s="193">
        <v>21133</v>
      </c>
      <c r="P10034" s="229">
        <v>1</v>
      </c>
    </row>
    <row r="10035" spans="15:16" x14ac:dyDescent="0.25">
      <c r="O10035" s="193">
        <v>21137</v>
      </c>
      <c r="P10035" s="229">
        <v>1</v>
      </c>
    </row>
    <row r="10036" spans="15:16" x14ac:dyDescent="0.25">
      <c r="O10036" s="193">
        <v>21139</v>
      </c>
      <c r="P10036" s="229">
        <v>1</v>
      </c>
    </row>
    <row r="10037" spans="15:16" x14ac:dyDescent="0.25">
      <c r="O10037" s="193">
        <v>21143</v>
      </c>
      <c r="P10037" s="229">
        <v>2</v>
      </c>
    </row>
    <row r="10038" spans="15:16" x14ac:dyDescent="0.25">
      <c r="O10038" s="193">
        <v>21157</v>
      </c>
      <c r="P10038" s="229">
        <v>1</v>
      </c>
    </row>
    <row r="10039" spans="15:16" x14ac:dyDescent="0.25">
      <c r="O10039" s="193">
        <v>21162</v>
      </c>
      <c r="P10039" s="229">
        <v>1</v>
      </c>
    </row>
    <row r="10040" spans="15:16" x14ac:dyDescent="0.25">
      <c r="O10040" s="193">
        <v>21167</v>
      </c>
      <c r="P10040" s="229">
        <v>1</v>
      </c>
    </row>
    <row r="10041" spans="15:16" x14ac:dyDescent="0.25">
      <c r="O10041" s="193">
        <v>21168</v>
      </c>
      <c r="P10041" s="229">
        <v>1</v>
      </c>
    </row>
    <row r="10042" spans="15:16" x14ac:dyDescent="0.25">
      <c r="O10042" s="193">
        <v>21179</v>
      </c>
      <c r="P10042" s="229">
        <v>1</v>
      </c>
    </row>
    <row r="10043" spans="15:16" x14ac:dyDescent="0.25">
      <c r="O10043" s="193">
        <v>21180</v>
      </c>
      <c r="P10043" s="229">
        <v>1</v>
      </c>
    </row>
    <row r="10044" spans="15:16" x14ac:dyDescent="0.25">
      <c r="O10044" s="193">
        <v>21187</v>
      </c>
      <c r="P10044" s="229">
        <v>1</v>
      </c>
    </row>
    <row r="10045" spans="15:16" x14ac:dyDescent="0.25">
      <c r="O10045" s="193">
        <v>21205</v>
      </c>
      <c r="P10045" s="229">
        <v>1</v>
      </c>
    </row>
    <row r="10046" spans="15:16" x14ac:dyDescent="0.25">
      <c r="O10046" s="193">
        <v>21207</v>
      </c>
      <c r="P10046" s="229">
        <v>1</v>
      </c>
    </row>
    <row r="10047" spans="15:16" x14ac:dyDescent="0.25">
      <c r="O10047" s="193">
        <v>21209</v>
      </c>
      <c r="P10047" s="229">
        <v>1</v>
      </c>
    </row>
    <row r="10048" spans="15:16" x14ac:dyDescent="0.25">
      <c r="O10048" s="193">
        <v>21216</v>
      </c>
      <c r="P10048" s="229">
        <v>1</v>
      </c>
    </row>
    <row r="10049" spans="15:16" x14ac:dyDescent="0.25">
      <c r="O10049" s="193">
        <v>21219</v>
      </c>
      <c r="P10049" s="229">
        <v>1</v>
      </c>
    </row>
    <row r="10050" spans="15:16" x14ac:dyDescent="0.25">
      <c r="O10050" s="193">
        <v>21269</v>
      </c>
      <c r="P10050" s="229">
        <v>1</v>
      </c>
    </row>
    <row r="10051" spans="15:16" x14ac:dyDescent="0.25">
      <c r="O10051" s="193">
        <v>21270</v>
      </c>
      <c r="P10051" s="229">
        <v>1</v>
      </c>
    </row>
    <row r="10052" spans="15:16" x14ac:dyDescent="0.25">
      <c r="O10052" s="193">
        <v>21271</v>
      </c>
      <c r="P10052" s="229">
        <v>1</v>
      </c>
    </row>
    <row r="10053" spans="15:16" x14ac:dyDescent="0.25">
      <c r="O10053" s="193">
        <v>21275</v>
      </c>
      <c r="P10053" s="229">
        <v>1</v>
      </c>
    </row>
    <row r="10054" spans="15:16" x14ac:dyDescent="0.25">
      <c r="O10054" s="193">
        <v>21279</v>
      </c>
      <c r="P10054" s="229">
        <v>1</v>
      </c>
    </row>
    <row r="10055" spans="15:16" x14ac:dyDescent="0.25">
      <c r="O10055" s="193">
        <v>21291</v>
      </c>
      <c r="P10055" s="229">
        <v>1</v>
      </c>
    </row>
    <row r="10056" spans="15:16" x14ac:dyDescent="0.25">
      <c r="O10056" s="193">
        <v>21301</v>
      </c>
      <c r="P10056" s="229">
        <v>1</v>
      </c>
    </row>
    <row r="10057" spans="15:16" x14ac:dyDescent="0.25">
      <c r="O10057" s="193">
        <v>21316</v>
      </c>
      <c r="P10057" s="229">
        <v>1</v>
      </c>
    </row>
    <row r="10058" spans="15:16" x14ac:dyDescent="0.25">
      <c r="O10058" s="193">
        <v>21319</v>
      </c>
      <c r="P10058" s="229">
        <v>1</v>
      </c>
    </row>
    <row r="10059" spans="15:16" x14ac:dyDescent="0.25">
      <c r="O10059" s="193">
        <v>21324</v>
      </c>
      <c r="P10059" s="229">
        <v>1</v>
      </c>
    </row>
    <row r="10060" spans="15:16" x14ac:dyDescent="0.25">
      <c r="O10060" s="193">
        <v>21341</v>
      </c>
      <c r="P10060" s="229">
        <v>2</v>
      </c>
    </row>
    <row r="10061" spans="15:16" x14ac:dyDescent="0.25">
      <c r="O10061" s="193">
        <v>21348</v>
      </c>
      <c r="P10061" s="229">
        <v>1</v>
      </c>
    </row>
    <row r="10062" spans="15:16" x14ac:dyDescent="0.25">
      <c r="O10062" s="193">
        <v>21372</v>
      </c>
      <c r="P10062" s="229">
        <v>1</v>
      </c>
    </row>
    <row r="10063" spans="15:16" x14ac:dyDescent="0.25">
      <c r="O10063" s="193">
        <v>21404</v>
      </c>
      <c r="P10063" s="229">
        <v>1</v>
      </c>
    </row>
    <row r="10064" spans="15:16" x14ac:dyDescent="0.25">
      <c r="O10064" s="193">
        <v>21415</v>
      </c>
      <c r="P10064" s="229">
        <v>1</v>
      </c>
    </row>
    <row r="10065" spans="15:16" x14ac:dyDescent="0.25">
      <c r="O10065" s="193">
        <v>21452</v>
      </c>
      <c r="P10065" s="229">
        <v>1</v>
      </c>
    </row>
    <row r="10066" spans="15:16" x14ac:dyDescent="0.25">
      <c r="O10066" s="193">
        <v>21482</v>
      </c>
      <c r="P10066" s="229">
        <v>1</v>
      </c>
    </row>
    <row r="10067" spans="15:16" x14ac:dyDescent="0.25">
      <c r="O10067" s="193">
        <v>21531</v>
      </c>
      <c r="P10067" s="229">
        <v>1</v>
      </c>
    </row>
    <row r="10068" spans="15:16" x14ac:dyDescent="0.25">
      <c r="O10068" s="193">
        <v>21585</v>
      </c>
      <c r="P10068" s="229">
        <v>1</v>
      </c>
    </row>
    <row r="10069" spans="15:16" x14ac:dyDescent="0.25">
      <c r="O10069" s="193">
        <v>21628</v>
      </c>
      <c r="P10069" s="229">
        <v>1</v>
      </c>
    </row>
    <row r="10070" spans="15:16" x14ac:dyDescent="0.25">
      <c r="O10070" s="193">
        <v>21708</v>
      </c>
      <c r="P10070" s="229">
        <v>1</v>
      </c>
    </row>
    <row r="10071" spans="15:16" x14ac:dyDescent="0.25">
      <c r="O10071" s="193">
        <v>21754</v>
      </c>
      <c r="P10071" s="229">
        <v>1</v>
      </c>
    </row>
    <row r="10072" spans="15:16" x14ac:dyDescent="0.25">
      <c r="O10072" s="193">
        <v>21795</v>
      </c>
      <c r="P10072" s="229">
        <v>1</v>
      </c>
    </row>
    <row r="10073" spans="15:16" x14ac:dyDescent="0.25">
      <c r="O10073" s="193">
        <v>21827</v>
      </c>
      <c r="P10073" s="229">
        <v>1</v>
      </c>
    </row>
    <row r="10074" spans="15:16" x14ac:dyDescent="0.25">
      <c r="O10074" s="193">
        <v>21843</v>
      </c>
      <c r="P10074" s="229">
        <v>1</v>
      </c>
    </row>
    <row r="10075" spans="15:16" x14ac:dyDescent="0.25">
      <c r="O10075" s="193">
        <v>22143</v>
      </c>
      <c r="P10075" s="229">
        <v>1</v>
      </c>
    </row>
    <row r="10076" spans="15:16" x14ac:dyDescent="0.25">
      <c r="O10076" s="193">
        <v>22334</v>
      </c>
      <c r="P10076" s="229">
        <v>1</v>
      </c>
    </row>
    <row r="10077" spans="15:16" x14ac:dyDescent="0.25">
      <c r="O10077" s="193">
        <v>22476</v>
      </c>
      <c r="P10077" s="229">
        <v>1</v>
      </c>
    </row>
    <row r="10078" spans="15:16" x14ac:dyDescent="0.25">
      <c r="O10078" s="193">
        <v>22735</v>
      </c>
      <c r="P10078" s="229">
        <v>1</v>
      </c>
    </row>
    <row r="10079" spans="15:16" x14ac:dyDescent="0.25">
      <c r="O10079" s="193">
        <v>23055</v>
      </c>
      <c r="P10079" s="229">
        <v>1</v>
      </c>
    </row>
    <row r="10080" spans="15:16" x14ac:dyDescent="0.25">
      <c r="O10080" s="193">
        <v>23108</v>
      </c>
      <c r="P10080" s="229">
        <v>1</v>
      </c>
    </row>
    <row r="10081" spans="15:16" x14ac:dyDescent="0.25">
      <c r="O10081" s="193">
        <v>23118</v>
      </c>
      <c r="P10081" s="229">
        <v>1</v>
      </c>
    </row>
    <row r="10082" spans="15:16" x14ac:dyDescent="0.25">
      <c r="O10082" s="193">
        <v>23135</v>
      </c>
      <c r="P10082" s="229">
        <v>1</v>
      </c>
    </row>
    <row r="10083" spans="15:16" x14ac:dyDescent="0.25">
      <c r="O10083" s="193">
        <v>23236</v>
      </c>
      <c r="P10083" s="229">
        <v>1</v>
      </c>
    </row>
    <row r="10084" spans="15:16" x14ac:dyDescent="0.25">
      <c r="O10084" s="193">
        <v>23520</v>
      </c>
      <c r="P10084" s="229">
        <v>1</v>
      </c>
    </row>
    <row r="10085" spans="15:16" x14ac:dyDescent="0.25">
      <c r="O10085" s="193">
        <v>23734</v>
      </c>
      <c r="P10085" s="229">
        <v>1</v>
      </c>
    </row>
    <row r="10086" spans="15:16" x14ac:dyDescent="0.25">
      <c r="O10086" s="193">
        <v>24508</v>
      </c>
      <c r="P10086" s="229">
        <v>1</v>
      </c>
    </row>
    <row r="10087" spans="15:16" x14ac:dyDescent="0.25">
      <c r="O10087" s="193">
        <v>24571</v>
      </c>
      <c r="P10087" s="229">
        <v>1</v>
      </c>
    </row>
    <row r="10088" spans="15:16" x14ac:dyDescent="0.25">
      <c r="O10088" s="193">
        <v>25001</v>
      </c>
      <c r="P10088" s="229">
        <v>1</v>
      </c>
    </row>
    <row r="10089" spans="15:16" x14ac:dyDescent="0.25">
      <c r="O10089" s="193">
        <v>25019</v>
      </c>
      <c r="P10089" s="229">
        <v>1</v>
      </c>
    </row>
    <row r="10090" spans="15:16" x14ac:dyDescent="0.25">
      <c r="O10090" s="193">
        <v>25203</v>
      </c>
      <c r="P10090" s="229">
        <v>1</v>
      </c>
    </row>
    <row r="10091" spans="15:16" x14ac:dyDescent="0.25">
      <c r="O10091" s="193">
        <v>25235</v>
      </c>
      <c r="P10091" s="229">
        <v>1</v>
      </c>
    </row>
    <row r="10092" spans="15:16" x14ac:dyDescent="0.25">
      <c r="O10092" s="193">
        <v>25243</v>
      </c>
      <c r="P10092" s="229">
        <v>1</v>
      </c>
    </row>
    <row r="10093" spans="15:16" x14ac:dyDescent="0.25">
      <c r="O10093" s="193">
        <v>25374</v>
      </c>
      <c r="P10093" s="229">
        <v>1</v>
      </c>
    </row>
    <row r="10094" spans="15:16" x14ac:dyDescent="0.25">
      <c r="O10094" s="193">
        <v>25408</v>
      </c>
      <c r="P10094" s="229">
        <v>1</v>
      </c>
    </row>
    <row r="10095" spans="15:16" x14ac:dyDescent="0.25">
      <c r="O10095" s="193">
        <v>25410</v>
      </c>
      <c r="P10095" s="229">
        <v>1</v>
      </c>
    </row>
    <row r="10096" spans="15:16" x14ac:dyDescent="0.25">
      <c r="O10096" s="193">
        <v>25424</v>
      </c>
      <c r="P10096" s="229">
        <v>1</v>
      </c>
    </row>
    <row r="10097" spans="15:16" x14ac:dyDescent="0.25">
      <c r="O10097" s="193">
        <v>25536</v>
      </c>
      <c r="P10097" s="229">
        <v>1</v>
      </c>
    </row>
    <row r="10098" spans="15:16" x14ac:dyDescent="0.25">
      <c r="O10098" s="193">
        <v>25584</v>
      </c>
      <c r="P10098" s="229">
        <v>1</v>
      </c>
    </row>
    <row r="10099" spans="15:16" x14ac:dyDescent="0.25">
      <c r="O10099" s="193">
        <v>25697</v>
      </c>
      <c r="P10099" s="229">
        <v>1</v>
      </c>
    </row>
    <row r="10100" spans="15:16" x14ac:dyDescent="0.25">
      <c r="O10100" s="193">
        <v>25875</v>
      </c>
      <c r="P10100" s="229">
        <v>1</v>
      </c>
    </row>
    <row r="10101" spans="15:16" x14ac:dyDescent="0.25">
      <c r="O10101" s="193">
        <v>26207</v>
      </c>
      <c r="P10101" s="229">
        <v>1</v>
      </c>
    </row>
    <row r="10102" spans="15:16" x14ac:dyDescent="0.25">
      <c r="O10102" s="193">
        <v>26353</v>
      </c>
      <c r="P10102" s="229">
        <v>1</v>
      </c>
    </row>
    <row r="10103" spans="15:16" x14ac:dyDescent="0.25">
      <c r="O10103" s="193">
        <v>26461</v>
      </c>
      <c r="P10103" s="229">
        <v>1</v>
      </c>
    </row>
    <row r="10104" spans="15:16" x14ac:dyDescent="0.25">
      <c r="O10104" s="193">
        <v>26726</v>
      </c>
      <c r="P10104" s="229">
        <v>1</v>
      </c>
    </row>
    <row r="10105" spans="15:16" x14ac:dyDescent="0.25">
      <c r="O10105" s="193">
        <v>27158</v>
      </c>
      <c r="P10105" s="229">
        <v>1</v>
      </c>
    </row>
    <row r="10106" spans="15:16" x14ac:dyDescent="0.25">
      <c r="O10106" s="193">
        <v>27254</v>
      </c>
      <c r="P10106" s="229">
        <v>1</v>
      </c>
    </row>
    <row r="10107" spans="15:16" x14ac:dyDescent="0.25">
      <c r="O10107" s="193">
        <v>28802</v>
      </c>
      <c r="P10107" s="229">
        <v>1</v>
      </c>
    </row>
    <row r="10108" spans="15:16" x14ac:dyDescent="0.25">
      <c r="O10108" s="193">
        <v>29125</v>
      </c>
      <c r="P10108" s="229">
        <v>1</v>
      </c>
    </row>
    <row r="10109" spans="15:16" x14ac:dyDescent="0.25">
      <c r="O10109" s="193">
        <v>29402</v>
      </c>
      <c r="P10109" s="229">
        <v>1</v>
      </c>
    </row>
    <row r="10110" spans="15:16" x14ac:dyDescent="0.25">
      <c r="O10110" s="193">
        <v>29701</v>
      </c>
      <c r="P10110" s="229">
        <v>1</v>
      </c>
    </row>
    <row r="10111" spans="15:16" x14ac:dyDescent="0.25">
      <c r="O10111" s="193">
        <v>29737</v>
      </c>
      <c r="P10111" s="229">
        <v>1</v>
      </c>
    </row>
    <row r="10112" spans="15:16" x14ac:dyDescent="0.25">
      <c r="O10112" s="193">
        <v>30366</v>
      </c>
      <c r="P10112" s="229">
        <v>1</v>
      </c>
    </row>
    <row r="10113" spans="15:16" x14ac:dyDescent="0.25">
      <c r="O10113" s="193">
        <v>30543</v>
      </c>
      <c r="P10113" s="229">
        <v>1</v>
      </c>
    </row>
    <row r="10114" spans="15:16" x14ac:dyDescent="0.25">
      <c r="O10114" s="193">
        <v>30565</v>
      </c>
      <c r="P10114" s="229">
        <v>1</v>
      </c>
    </row>
    <row r="10115" spans="15:16" x14ac:dyDescent="0.25">
      <c r="O10115" s="193">
        <v>31240</v>
      </c>
      <c r="P10115" s="229">
        <v>1</v>
      </c>
    </row>
    <row r="10116" spans="15:16" x14ac:dyDescent="0.25">
      <c r="O10116" s="193">
        <v>31375</v>
      </c>
      <c r="P10116" s="229">
        <v>1</v>
      </c>
    </row>
    <row r="10117" spans="15:16" x14ac:dyDescent="0.25">
      <c r="O10117" s="193">
        <v>31677</v>
      </c>
      <c r="P10117" s="229">
        <v>1</v>
      </c>
    </row>
    <row r="10118" spans="15:16" x14ac:dyDescent="0.25">
      <c r="O10118" s="193">
        <v>31699</v>
      </c>
      <c r="P10118" s="229">
        <v>1</v>
      </c>
    </row>
    <row r="10119" spans="15:16" x14ac:dyDescent="0.25">
      <c r="O10119" s="193">
        <v>32092</v>
      </c>
      <c r="P10119" s="229">
        <v>1</v>
      </c>
    </row>
    <row r="10120" spans="15:16" x14ac:dyDescent="0.25">
      <c r="O10120" s="193">
        <v>32450</v>
      </c>
      <c r="P10120" s="229">
        <v>1</v>
      </c>
    </row>
    <row r="10121" spans="15:16" x14ac:dyDescent="0.25">
      <c r="O10121" s="193">
        <v>33164</v>
      </c>
      <c r="P10121" s="229">
        <v>1</v>
      </c>
    </row>
    <row r="10122" spans="15:16" x14ac:dyDescent="0.25">
      <c r="O10122" s="193">
        <v>33696</v>
      </c>
      <c r="P10122" s="229">
        <v>2</v>
      </c>
    </row>
    <row r="10123" spans="15:16" x14ac:dyDescent="0.25">
      <c r="O10123" s="193">
        <v>34020</v>
      </c>
      <c r="P10123" s="229">
        <v>1</v>
      </c>
    </row>
    <row r="10124" spans="15:16" x14ac:dyDescent="0.25">
      <c r="O10124" s="193">
        <v>34156</v>
      </c>
      <c r="P10124" s="229">
        <v>1</v>
      </c>
    </row>
    <row r="10125" spans="15:16" x14ac:dyDescent="0.25">
      <c r="O10125" s="193">
        <v>34416</v>
      </c>
      <c r="P10125" s="229">
        <v>1</v>
      </c>
    </row>
    <row r="10126" spans="15:16" x14ac:dyDescent="0.25">
      <c r="O10126" s="193">
        <v>37866</v>
      </c>
      <c r="P10126" s="229">
        <v>1</v>
      </c>
    </row>
    <row r="10127" spans="15:16" x14ac:dyDescent="0.25">
      <c r="O10127" s="193">
        <v>38625</v>
      </c>
      <c r="P10127" s="229">
        <v>1</v>
      </c>
    </row>
    <row r="10128" spans="15:16" x14ac:dyDescent="0.25">
      <c r="O10128" s="193">
        <v>46039</v>
      </c>
      <c r="P10128" s="229">
        <v>1</v>
      </c>
    </row>
    <row r="10129" spans="15:16" x14ac:dyDescent="0.25">
      <c r="O10129" s="193">
        <v>47306</v>
      </c>
      <c r="P10129" s="229">
        <v>1</v>
      </c>
    </row>
    <row r="10130" spans="15:16" x14ac:dyDescent="0.25">
      <c r="O10130" s="193">
        <v>48281</v>
      </c>
      <c r="P10130" s="229">
        <v>1</v>
      </c>
    </row>
    <row r="10131" spans="15:16" x14ac:dyDescent="0.25">
      <c r="O10131" s="193">
        <v>59077</v>
      </c>
      <c r="P10131" s="229">
        <v>1</v>
      </c>
    </row>
    <row r="10132" spans="15:16" x14ac:dyDescent="0.25">
      <c r="O10132" s="193">
        <v>73425</v>
      </c>
      <c r="P10132" s="229">
        <v>1</v>
      </c>
    </row>
    <row r="10133" spans="15:16" x14ac:dyDescent="0.25">
      <c r="O10133" s="193">
        <v>88865</v>
      </c>
      <c r="P10133" s="229">
        <v>1</v>
      </c>
    </row>
    <row r="10134" spans="15:16" x14ac:dyDescent="0.25">
      <c r="O10134" s="193">
        <v>129282</v>
      </c>
      <c r="P10134" s="229">
        <v>1</v>
      </c>
    </row>
    <row r="10135" spans="15:16" x14ac:dyDescent="0.25">
      <c r="O10135" s="193"/>
      <c r="P10135" s="229"/>
    </row>
    <row r="10136" spans="15:16" x14ac:dyDescent="0.25">
      <c r="O10136" s="193" t="s">
        <v>584</v>
      </c>
      <c r="P10136" s="229"/>
    </row>
    <row r="10137" spans="15:16" x14ac:dyDescent="0.25">
      <c r="O10137" s="193" t="s">
        <v>193</v>
      </c>
      <c r="P10137" s="229" t="s">
        <v>503</v>
      </c>
    </row>
    <row r="10138" spans="15:16" x14ac:dyDescent="0.25">
      <c r="O10138" s="193">
        <v>1</v>
      </c>
      <c r="P10138" s="229">
        <v>10476334</v>
      </c>
    </row>
    <row r="10139" spans="15:16" x14ac:dyDescent="0.25">
      <c r="O10139" s="193">
        <v>3</v>
      </c>
      <c r="P10139" s="229">
        <v>9157</v>
      </c>
    </row>
    <row r="10140" spans="15:16" x14ac:dyDescent="0.25">
      <c r="O10140" s="193">
        <v>4</v>
      </c>
      <c r="P10140" s="229">
        <v>3</v>
      </c>
    </row>
    <row r="10141" spans="15:16" x14ac:dyDescent="0.25">
      <c r="O10141" s="193">
        <v>9</v>
      </c>
      <c r="P10141" s="229">
        <v>1615</v>
      </c>
    </row>
    <row r="10142" spans="15:16" x14ac:dyDescent="0.25">
      <c r="O10142" s="193">
        <v>12</v>
      </c>
      <c r="P10142" s="229">
        <v>14</v>
      </c>
    </row>
    <row r="10143" spans="15:16" x14ac:dyDescent="0.25">
      <c r="O10143" s="193">
        <v>27</v>
      </c>
      <c r="P10143" s="229">
        <v>477</v>
      </c>
    </row>
    <row r="10144" spans="15:16" x14ac:dyDescent="0.25">
      <c r="O10144" s="193">
        <v>36</v>
      </c>
      <c r="P10144" s="229">
        <v>38</v>
      </c>
    </row>
    <row r="10145" spans="15:16" x14ac:dyDescent="0.25">
      <c r="O10145" s="193">
        <v>80</v>
      </c>
      <c r="P10145" s="229">
        <v>16</v>
      </c>
    </row>
    <row r="10146" spans="15:16" x14ac:dyDescent="0.25">
      <c r="O10146" s="193"/>
      <c r="P10146" s="229"/>
    </row>
    <row r="10147" spans="15:16" x14ac:dyDescent="0.25">
      <c r="O10147" s="193" t="s">
        <v>585</v>
      </c>
      <c r="P10147" s="229">
        <v>80</v>
      </c>
    </row>
    <row r="10148" spans="15:16" x14ac:dyDescent="0.25">
      <c r="O10148" s="193"/>
      <c r="P10148" s="229"/>
    </row>
    <row r="10149" spans="15:16" x14ac:dyDescent="0.25">
      <c r="O10149" s="193"/>
      <c r="P10149" s="229"/>
    </row>
    <row r="10150" spans="15:16" x14ac:dyDescent="0.25">
      <c r="O10150" s="193"/>
      <c r="P10150" s="229"/>
    </row>
    <row r="10151" spans="15:16" x14ac:dyDescent="0.25">
      <c r="O10151" s="193"/>
      <c r="P10151" s="229"/>
    </row>
    <row r="10152" spans="15:16" x14ac:dyDescent="0.25">
      <c r="O10152" s="193"/>
      <c r="P10152" s="229"/>
    </row>
    <row r="10153" spans="15:16" x14ac:dyDescent="0.25">
      <c r="O10153" s="193"/>
      <c r="P10153" s="229"/>
    </row>
    <row r="10154" spans="15:16" x14ac:dyDescent="0.25">
      <c r="O10154" s="193"/>
      <c r="P10154" s="229"/>
    </row>
    <row r="10155" spans="15:16" x14ac:dyDescent="0.25">
      <c r="O10155" s="193"/>
      <c r="P10155" s="229"/>
    </row>
    <row r="10156" spans="15:16" x14ac:dyDescent="0.25">
      <c r="O10156" s="193"/>
      <c r="P10156" s="229"/>
    </row>
    <row r="10157" spans="15:16" x14ac:dyDescent="0.25">
      <c r="O10157" s="193"/>
      <c r="P10157" s="229"/>
    </row>
    <row r="10158" spans="15:16" x14ac:dyDescent="0.25">
      <c r="O10158" s="193"/>
      <c r="P10158" s="229"/>
    </row>
    <row r="10159" spans="15:16" x14ac:dyDescent="0.25">
      <c r="O10159" s="193"/>
      <c r="P10159" s="229"/>
    </row>
    <row r="10160" spans="15:16" x14ac:dyDescent="0.25">
      <c r="O10160" s="193"/>
      <c r="P10160" s="229"/>
    </row>
    <row r="10161" spans="15:16" x14ac:dyDescent="0.25">
      <c r="O10161" s="193"/>
      <c r="P10161" s="229"/>
    </row>
    <row r="10162" spans="15:16" x14ac:dyDescent="0.25">
      <c r="O10162" s="193"/>
      <c r="P10162" s="229"/>
    </row>
    <row r="10163" spans="15:16" x14ac:dyDescent="0.25">
      <c r="O10163" s="193"/>
      <c r="P10163" s="229"/>
    </row>
    <row r="10164" spans="15:16" x14ac:dyDescent="0.25">
      <c r="O10164" s="193"/>
      <c r="P10164" s="229"/>
    </row>
    <row r="10165" spans="15:16" x14ac:dyDescent="0.25">
      <c r="O10165" s="193"/>
      <c r="P10165" s="229"/>
    </row>
    <row r="10166" spans="15:16" x14ac:dyDescent="0.25">
      <c r="O10166" s="193"/>
      <c r="P10166" s="229"/>
    </row>
    <row r="10167" spans="15:16" x14ac:dyDescent="0.25">
      <c r="O10167" s="193"/>
      <c r="P10167" s="229"/>
    </row>
    <row r="10168" spans="15:16" x14ac:dyDescent="0.25">
      <c r="O10168" s="193"/>
      <c r="P10168" s="229"/>
    </row>
    <row r="10169" spans="15:16" x14ac:dyDescent="0.25">
      <c r="O10169" s="193"/>
      <c r="P10169" s="229"/>
    </row>
    <row r="10170" spans="15:16" x14ac:dyDescent="0.25">
      <c r="O10170" s="193"/>
      <c r="P10170" s="229"/>
    </row>
    <row r="10171" spans="15:16" x14ac:dyDescent="0.25">
      <c r="O10171" s="193"/>
      <c r="P10171" s="229"/>
    </row>
    <row r="10172" spans="15:16" x14ac:dyDescent="0.25">
      <c r="O10172" s="193"/>
      <c r="P10172" s="229"/>
    </row>
    <row r="10173" spans="15:16" x14ac:dyDescent="0.25">
      <c r="O10173" s="193"/>
      <c r="P10173" s="229"/>
    </row>
    <row r="10174" spans="15:16" x14ac:dyDescent="0.25">
      <c r="O10174" s="193"/>
      <c r="P10174" s="229"/>
    </row>
    <row r="10175" spans="15:16" x14ac:dyDescent="0.25">
      <c r="O10175" s="193"/>
      <c r="P10175" s="229"/>
    </row>
    <row r="10176" spans="15:16" x14ac:dyDescent="0.25">
      <c r="O10176" s="193"/>
      <c r="P10176" s="229"/>
    </row>
    <row r="10177" spans="15:16" x14ac:dyDescent="0.25">
      <c r="O10177" s="193"/>
      <c r="P10177" s="229"/>
    </row>
    <row r="10178" spans="15:16" x14ac:dyDescent="0.25">
      <c r="O10178" s="193"/>
      <c r="P10178" s="229"/>
    </row>
    <row r="10179" spans="15:16" x14ac:dyDescent="0.25">
      <c r="O10179" s="193"/>
      <c r="P10179" s="229"/>
    </row>
    <row r="10180" spans="15:16" x14ac:dyDescent="0.25">
      <c r="O10180" s="193"/>
      <c r="P10180" s="229"/>
    </row>
    <row r="10181" spans="15:16" x14ac:dyDescent="0.25">
      <c r="O10181" s="193"/>
      <c r="P10181" s="229"/>
    </row>
    <row r="10182" spans="15:16" x14ac:dyDescent="0.25">
      <c r="O10182" s="193"/>
      <c r="P10182" s="229"/>
    </row>
    <row r="10183" spans="15:16" x14ac:dyDescent="0.25">
      <c r="O10183" s="193"/>
      <c r="P10183" s="229"/>
    </row>
    <row r="10184" spans="15:16" x14ac:dyDescent="0.25">
      <c r="O10184" s="193"/>
      <c r="P10184" s="229"/>
    </row>
    <row r="10185" spans="15:16" x14ac:dyDescent="0.25">
      <c r="O10185" s="193"/>
      <c r="P10185" s="229"/>
    </row>
    <row r="10186" spans="15:16" x14ac:dyDescent="0.25">
      <c r="O10186" s="193"/>
      <c r="P10186" s="229"/>
    </row>
    <row r="10187" spans="15:16" x14ac:dyDescent="0.25">
      <c r="O10187" s="193"/>
      <c r="P10187" s="229"/>
    </row>
    <row r="10188" spans="15:16" x14ac:dyDescent="0.25">
      <c r="O10188" s="193"/>
      <c r="P10188" s="229"/>
    </row>
    <row r="10189" spans="15:16" x14ac:dyDescent="0.25">
      <c r="O10189" s="193"/>
      <c r="P10189" s="229"/>
    </row>
    <row r="10190" spans="15:16" x14ac:dyDescent="0.25">
      <c r="O10190" s="193"/>
      <c r="P10190" s="229"/>
    </row>
    <row r="10191" spans="15:16" x14ac:dyDescent="0.25">
      <c r="O10191" s="193"/>
      <c r="P10191" s="229"/>
    </row>
    <row r="10192" spans="15:16" x14ac:dyDescent="0.25">
      <c r="O10192" s="193"/>
      <c r="P10192" s="229"/>
    </row>
    <row r="10193" spans="15:16" x14ac:dyDescent="0.25">
      <c r="O10193" s="193"/>
      <c r="P10193" s="229"/>
    </row>
    <row r="10194" spans="15:16" x14ac:dyDescent="0.25">
      <c r="O10194" s="193"/>
      <c r="P10194" s="229"/>
    </row>
    <row r="10195" spans="15:16" x14ac:dyDescent="0.25">
      <c r="O10195" s="193"/>
      <c r="P10195" s="229"/>
    </row>
    <row r="10196" spans="15:16" x14ac:dyDescent="0.25">
      <c r="O10196" s="193"/>
      <c r="P10196" s="229"/>
    </row>
    <row r="10197" spans="15:16" x14ac:dyDescent="0.25">
      <c r="O10197" s="193"/>
      <c r="P10197" s="229"/>
    </row>
    <row r="10198" spans="15:16" x14ac:dyDescent="0.25">
      <c r="O10198" s="193"/>
      <c r="P10198" s="229"/>
    </row>
    <row r="10199" spans="15:16" x14ac:dyDescent="0.25">
      <c r="O10199" s="193"/>
      <c r="P10199" s="229"/>
    </row>
    <row r="10200" spans="15:16" x14ac:dyDescent="0.25">
      <c r="O10200" s="193"/>
      <c r="P10200" s="229"/>
    </row>
    <row r="10201" spans="15:16" x14ac:dyDescent="0.25">
      <c r="O10201" s="193"/>
      <c r="P10201" s="229"/>
    </row>
    <row r="10202" spans="15:16" x14ac:dyDescent="0.25">
      <c r="O10202" s="193"/>
      <c r="P10202" s="229"/>
    </row>
    <row r="10203" spans="15:16" x14ac:dyDescent="0.25">
      <c r="O10203" s="193"/>
      <c r="P10203" s="229"/>
    </row>
    <row r="10204" spans="15:16" x14ac:dyDescent="0.25">
      <c r="O10204" s="193"/>
      <c r="P10204" s="229"/>
    </row>
    <row r="10205" spans="15:16" x14ac:dyDescent="0.25">
      <c r="O10205" s="193"/>
      <c r="P10205" s="229"/>
    </row>
    <row r="10206" spans="15:16" x14ac:dyDescent="0.25">
      <c r="O10206" s="193"/>
      <c r="P10206" s="229"/>
    </row>
    <row r="10207" spans="15:16" x14ac:dyDescent="0.25">
      <c r="O10207" s="193"/>
      <c r="P10207" s="229"/>
    </row>
    <row r="10208" spans="15:16" x14ac:dyDescent="0.25">
      <c r="O10208" s="193"/>
      <c r="P10208" s="229"/>
    </row>
    <row r="10209" spans="15:16" x14ac:dyDescent="0.25">
      <c r="O10209" s="193"/>
      <c r="P10209" s="229"/>
    </row>
    <row r="10210" spans="15:16" x14ac:dyDescent="0.25">
      <c r="O10210" s="193"/>
      <c r="P10210" s="229"/>
    </row>
    <row r="10211" spans="15:16" x14ac:dyDescent="0.25">
      <c r="O10211" s="193"/>
      <c r="P10211" s="229"/>
    </row>
    <row r="10212" spans="15:16" x14ac:dyDescent="0.25">
      <c r="O10212" s="193"/>
      <c r="P10212" s="229"/>
    </row>
    <row r="10213" spans="15:16" x14ac:dyDescent="0.25">
      <c r="O10213" s="193"/>
      <c r="P10213" s="229"/>
    </row>
    <row r="10214" spans="15:16" x14ac:dyDescent="0.25">
      <c r="O10214" s="193"/>
      <c r="P10214" s="229"/>
    </row>
    <row r="10215" spans="15:16" x14ac:dyDescent="0.25">
      <c r="O10215" s="193"/>
      <c r="P10215" s="229"/>
    </row>
    <row r="10216" spans="15:16" x14ac:dyDescent="0.25">
      <c r="O10216" s="193"/>
      <c r="P10216" s="229"/>
    </row>
    <row r="10217" spans="15:16" x14ac:dyDescent="0.25">
      <c r="O10217" s="193"/>
      <c r="P10217" s="229"/>
    </row>
    <row r="10218" spans="15:16" x14ac:dyDescent="0.25">
      <c r="O10218" s="193"/>
      <c r="P10218" s="229"/>
    </row>
    <row r="10219" spans="15:16" x14ac:dyDescent="0.25">
      <c r="O10219" s="193"/>
      <c r="P10219" s="229"/>
    </row>
    <row r="10220" spans="15:16" x14ac:dyDescent="0.25">
      <c r="O10220" s="193"/>
      <c r="P10220" s="229"/>
    </row>
    <row r="10221" spans="15:16" x14ac:dyDescent="0.25">
      <c r="O10221" s="193"/>
      <c r="P10221" s="229"/>
    </row>
    <row r="10222" spans="15:16" x14ac:dyDescent="0.25">
      <c r="O10222" s="193"/>
      <c r="P10222" s="229"/>
    </row>
    <row r="10223" spans="15:16" x14ac:dyDescent="0.25">
      <c r="O10223" s="193"/>
      <c r="P10223" s="229"/>
    </row>
    <row r="10224" spans="15:16" x14ac:dyDescent="0.25">
      <c r="O10224" s="193"/>
      <c r="P10224" s="229"/>
    </row>
    <row r="10225" spans="15:16" x14ac:dyDescent="0.25">
      <c r="O10225" s="193"/>
      <c r="P10225" s="229"/>
    </row>
    <row r="10226" spans="15:16" x14ac:dyDescent="0.25">
      <c r="O10226" s="193"/>
      <c r="P10226" s="229"/>
    </row>
    <row r="10227" spans="15:16" x14ac:dyDescent="0.25">
      <c r="O10227" s="193"/>
      <c r="P10227" s="229"/>
    </row>
    <row r="10228" spans="15:16" x14ac:dyDescent="0.25">
      <c r="O10228" s="193"/>
      <c r="P10228" s="229"/>
    </row>
    <row r="10229" spans="15:16" x14ac:dyDescent="0.25">
      <c r="O10229" s="193"/>
      <c r="P10229" s="229"/>
    </row>
    <row r="10230" spans="15:16" x14ac:dyDescent="0.25">
      <c r="O10230" s="193"/>
      <c r="P10230" s="229"/>
    </row>
    <row r="10231" spans="15:16" x14ac:dyDescent="0.25">
      <c r="O10231" s="193"/>
      <c r="P10231" s="229"/>
    </row>
    <row r="10232" spans="15:16" x14ac:dyDescent="0.25">
      <c r="O10232" s="193"/>
      <c r="P10232" s="229"/>
    </row>
    <row r="10233" spans="15:16" x14ac:dyDescent="0.25">
      <c r="O10233" s="193"/>
      <c r="P10233" s="229"/>
    </row>
    <row r="10234" spans="15:16" x14ac:dyDescent="0.25">
      <c r="O10234" s="193"/>
      <c r="P10234" s="229"/>
    </row>
    <row r="10235" spans="15:16" x14ac:dyDescent="0.25">
      <c r="O10235" s="193"/>
      <c r="P10235" s="229"/>
    </row>
    <row r="10236" spans="15:16" x14ac:dyDescent="0.25">
      <c r="O10236" s="193"/>
      <c r="P10236" s="229"/>
    </row>
    <row r="10237" spans="15:16" x14ac:dyDescent="0.25">
      <c r="O10237" s="193"/>
      <c r="P10237" s="229"/>
    </row>
    <row r="10238" spans="15:16" x14ac:dyDescent="0.25">
      <c r="O10238" s="193"/>
      <c r="P10238" s="229"/>
    </row>
    <row r="10239" spans="15:16" x14ac:dyDescent="0.25">
      <c r="O10239" s="193"/>
      <c r="P10239" s="229"/>
    </row>
    <row r="10240" spans="15:16" x14ac:dyDescent="0.25">
      <c r="O10240" s="193"/>
      <c r="P10240" s="229"/>
    </row>
    <row r="10241" spans="15:16" x14ac:dyDescent="0.25">
      <c r="O10241" s="193"/>
      <c r="P10241" s="229"/>
    </row>
    <row r="10242" spans="15:16" x14ac:dyDescent="0.25">
      <c r="O10242" s="193"/>
      <c r="P10242" s="229"/>
    </row>
    <row r="10243" spans="15:16" x14ac:dyDescent="0.25">
      <c r="O10243" s="193"/>
      <c r="P10243" s="229"/>
    </row>
    <row r="10244" spans="15:16" x14ac:dyDescent="0.25">
      <c r="O10244" s="193"/>
      <c r="P10244" s="229"/>
    </row>
    <row r="10245" spans="15:16" x14ac:dyDescent="0.25">
      <c r="O10245" s="193"/>
      <c r="P10245" s="229"/>
    </row>
    <row r="10246" spans="15:16" x14ac:dyDescent="0.25">
      <c r="O10246" s="193"/>
      <c r="P10246" s="229"/>
    </row>
    <row r="10247" spans="15:16" x14ac:dyDescent="0.25">
      <c r="O10247" s="193"/>
      <c r="P10247" s="229"/>
    </row>
    <row r="10248" spans="15:16" x14ac:dyDescent="0.25">
      <c r="O10248" s="193"/>
      <c r="P10248" s="229"/>
    </row>
    <row r="10249" spans="15:16" x14ac:dyDescent="0.25">
      <c r="O10249" s="193"/>
      <c r="P10249" s="229"/>
    </row>
    <row r="10250" spans="15:16" x14ac:dyDescent="0.25">
      <c r="O10250" s="193"/>
      <c r="P10250" s="229"/>
    </row>
    <row r="10251" spans="15:16" x14ac:dyDescent="0.25">
      <c r="O10251" s="193"/>
      <c r="P10251" s="229"/>
    </row>
    <row r="10252" spans="15:16" x14ac:dyDescent="0.25">
      <c r="O10252" s="193"/>
      <c r="P10252" s="229"/>
    </row>
    <row r="10253" spans="15:16" x14ac:dyDescent="0.25">
      <c r="O10253" s="193"/>
      <c r="P10253" s="229"/>
    </row>
    <row r="10254" spans="15:16" x14ac:dyDescent="0.25">
      <c r="O10254" s="193"/>
      <c r="P10254" s="229"/>
    </row>
    <row r="10255" spans="15:16" x14ac:dyDescent="0.25">
      <c r="O10255" s="193"/>
      <c r="P10255" s="229"/>
    </row>
    <row r="10256" spans="15:16" x14ac:dyDescent="0.25">
      <c r="O10256" s="193"/>
      <c r="P10256" s="229"/>
    </row>
    <row r="10257" spans="15:16" x14ac:dyDescent="0.25">
      <c r="O10257" s="193"/>
      <c r="P10257" s="229"/>
    </row>
    <row r="10258" spans="15:16" x14ac:dyDescent="0.25">
      <c r="O10258" s="193"/>
      <c r="P10258" s="229"/>
    </row>
    <row r="10259" spans="15:16" x14ac:dyDescent="0.25">
      <c r="O10259" s="193"/>
      <c r="P10259" s="229"/>
    </row>
    <row r="10260" spans="15:16" x14ac:dyDescent="0.25">
      <c r="O10260" s="193"/>
      <c r="P10260" s="229"/>
    </row>
    <row r="10261" spans="15:16" x14ac:dyDescent="0.25">
      <c r="O10261" s="193"/>
      <c r="P10261" s="229"/>
    </row>
    <row r="10262" spans="15:16" x14ac:dyDescent="0.25">
      <c r="O10262" s="193"/>
      <c r="P10262" s="229"/>
    </row>
    <row r="10263" spans="15:16" x14ac:dyDescent="0.25">
      <c r="O10263" s="193"/>
      <c r="P10263" s="229"/>
    </row>
    <row r="10264" spans="15:16" x14ac:dyDescent="0.25">
      <c r="O10264" s="193"/>
      <c r="P10264" s="229"/>
    </row>
    <row r="10265" spans="15:16" x14ac:dyDescent="0.25">
      <c r="O10265" s="193"/>
      <c r="P10265" s="229"/>
    </row>
    <row r="10266" spans="15:16" x14ac:dyDescent="0.25">
      <c r="O10266" s="193"/>
      <c r="P10266" s="229"/>
    </row>
    <row r="10267" spans="15:16" x14ac:dyDescent="0.25">
      <c r="O10267" s="193"/>
      <c r="P10267" s="229"/>
    </row>
    <row r="10268" spans="15:16" x14ac:dyDescent="0.25">
      <c r="O10268" s="193"/>
      <c r="P10268" s="229"/>
    </row>
    <row r="10269" spans="15:16" x14ac:dyDescent="0.25">
      <c r="O10269" s="193"/>
      <c r="P10269" s="229"/>
    </row>
    <row r="10270" spans="15:16" x14ac:dyDescent="0.25">
      <c r="O10270" s="193"/>
      <c r="P10270" s="229"/>
    </row>
    <row r="10271" spans="15:16" x14ac:dyDescent="0.25">
      <c r="O10271" s="193"/>
      <c r="P10271" s="229"/>
    </row>
    <row r="10272" spans="15:16" x14ac:dyDescent="0.25">
      <c r="O10272" s="193"/>
      <c r="P10272" s="229"/>
    </row>
    <row r="10273" spans="15:16" x14ac:dyDescent="0.25">
      <c r="O10273" s="193"/>
      <c r="P10273" s="229"/>
    </row>
    <row r="10274" spans="15:16" x14ac:dyDescent="0.25">
      <c r="O10274" s="193"/>
      <c r="P10274" s="229"/>
    </row>
    <row r="10275" spans="15:16" x14ac:dyDescent="0.25">
      <c r="O10275" s="193"/>
      <c r="P10275" s="229"/>
    </row>
    <row r="10276" spans="15:16" x14ac:dyDescent="0.25">
      <c r="O10276" s="193"/>
      <c r="P10276" s="229"/>
    </row>
    <row r="10277" spans="15:16" x14ac:dyDescent="0.25">
      <c r="O10277" s="193"/>
      <c r="P10277" s="229"/>
    </row>
    <row r="10278" spans="15:16" x14ac:dyDescent="0.25">
      <c r="O10278" s="193"/>
      <c r="P10278" s="229"/>
    </row>
    <row r="10279" spans="15:16" x14ac:dyDescent="0.25">
      <c r="O10279" s="193"/>
      <c r="P10279" s="229"/>
    </row>
    <row r="10280" spans="15:16" x14ac:dyDescent="0.25">
      <c r="O10280" s="193"/>
      <c r="P10280" s="229"/>
    </row>
    <row r="10281" spans="15:16" x14ac:dyDescent="0.25">
      <c r="O10281" s="193"/>
      <c r="P10281" s="229"/>
    </row>
    <row r="10282" spans="15:16" x14ac:dyDescent="0.25">
      <c r="O10282" s="193"/>
      <c r="P10282" s="229"/>
    </row>
    <row r="10283" spans="15:16" x14ac:dyDescent="0.25">
      <c r="O10283" s="193"/>
      <c r="P10283" s="229"/>
    </row>
    <row r="10284" spans="15:16" x14ac:dyDescent="0.25">
      <c r="O10284" s="193"/>
      <c r="P10284" s="229"/>
    </row>
    <row r="10285" spans="15:16" x14ac:dyDescent="0.25">
      <c r="O10285" s="193"/>
      <c r="P10285" s="229"/>
    </row>
    <row r="10286" spans="15:16" x14ac:dyDescent="0.25">
      <c r="O10286" s="193"/>
      <c r="P10286" s="229"/>
    </row>
    <row r="10287" spans="15:16" x14ac:dyDescent="0.25">
      <c r="O10287" s="193"/>
      <c r="P10287" s="229"/>
    </row>
    <row r="10288" spans="15:16" x14ac:dyDescent="0.25">
      <c r="O10288" s="193"/>
      <c r="P10288" s="229"/>
    </row>
    <row r="10289" spans="15:16" x14ac:dyDescent="0.25">
      <c r="O10289" s="193"/>
      <c r="P10289" s="229"/>
    </row>
    <row r="10290" spans="15:16" x14ac:dyDescent="0.25">
      <c r="O10290" s="193"/>
      <c r="P10290" s="229"/>
    </row>
    <row r="10291" spans="15:16" x14ac:dyDescent="0.25">
      <c r="O10291" s="193"/>
      <c r="P10291" s="229"/>
    </row>
    <row r="10292" spans="15:16" x14ac:dyDescent="0.25">
      <c r="O10292" s="193"/>
      <c r="P10292" s="229"/>
    </row>
    <row r="10293" spans="15:16" x14ac:dyDescent="0.25">
      <c r="O10293" s="193"/>
      <c r="P10293" s="229"/>
    </row>
    <row r="10294" spans="15:16" x14ac:dyDescent="0.25">
      <c r="O10294" s="193"/>
      <c r="P10294" s="229"/>
    </row>
    <row r="10295" spans="15:16" x14ac:dyDescent="0.25">
      <c r="O10295" s="193"/>
      <c r="P10295" s="229"/>
    </row>
    <row r="10296" spans="15:16" x14ac:dyDescent="0.25">
      <c r="O10296" s="193"/>
      <c r="P10296" s="229"/>
    </row>
    <row r="10297" spans="15:16" x14ac:dyDescent="0.25">
      <c r="O10297" s="193"/>
      <c r="P10297" s="229"/>
    </row>
    <row r="10298" spans="15:16" x14ac:dyDescent="0.25">
      <c r="O10298" s="193"/>
      <c r="P10298" s="229"/>
    </row>
    <row r="10299" spans="15:16" x14ac:dyDescent="0.25">
      <c r="O10299" s="193"/>
      <c r="P10299" s="229"/>
    </row>
    <row r="10300" spans="15:16" x14ac:dyDescent="0.25">
      <c r="O10300" s="193"/>
      <c r="P10300" s="229"/>
    </row>
    <row r="10301" spans="15:16" x14ac:dyDescent="0.25">
      <c r="O10301" s="193"/>
      <c r="P10301" s="229"/>
    </row>
    <row r="10302" spans="15:16" x14ac:dyDescent="0.25">
      <c r="O10302" s="193"/>
      <c r="P10302" s="229"/>
    </row>
    <row r="10303" spans="15:16" x14ac:dyDescent="0.25">
      <c r="O10303" s="193"/>
      <c r="P10303" s="229"/>
    </row>
    <row r="10304" spans="15:16" x14ac:dyDescent="0.25">
      <c r="O10304" s="193"/>
      <c r="P10304" s="229"/>
    </row>
    <row r="10305" spans="15:16" x14ac:dyDescent="0.25">
      <c r="O10305" s="193"/>
      <c r="P10305" s="229"/>
    </row>
    <row r="10306" spans="15:16" x14ac:dyDescent="0.25">
      <c r="O10306" s="193"/>
      <c r="P10306" s="229"/>
    </row>
    <row r="10307" spans="15:16" x14ac:dyDescent="0.25">
      <c r="O10307" s="193"/>
      <c r="P10307" s="229"/>
    </row>
    <row r="10308" spans="15:16" x14ac:dyDescent="0.25">
      <c r="O10308" s="193"/>
      <c r="P10308" s="229"/>
    </row>
    <row r="10309" spans="15:16" x14ac:dyDescent="0.25">
      <c r="O10309" s="193"/>
      <c r="P10309" s="229"/>
    </row>
    <row r="10310" spans="15:16" x14ac:dyDescent="0.25">
      <c r="O10310" s="193"/>
      <c r="P10310" s="229"/>
    </row>
    <row r="10311" spans="15:16" x14ac:dyDescent="0.25">
      <c r="O10311" s="193"/>
      <c r="P10311" s="229"/>
    </row>
    <row r="10312" spans="15:16" x14ac:dyDescent="0.25">
      <c r="O10312" s="193"/>
      <c r="P10312" s="229"/>
    </row>
    <row r="10313" spans="15:16" x14ac:dyDescent="0.25">
      <c r="O10313" s="193"/>
      <c r="P10313" s="229"/>
    </row>
    <row r="10314" spans="15:16" x14ac:dyDescent="0.25">
      <c r="O10314" s="193"/>
      <c r="P10314" s="229"/>
    </row>
    <row r="10315" spans="15:16" x14ac:dyDescent="0.25">
      <c r="O10315" s="193"/>
      <c r="P10315" s="229"/>
    </row>
    <row r="10316" spans="15:16" x14ac:dyDescent="0.25">
      <c r="O10316" s="193"/>
      <c r="P10316" s="229"/>
    </row>
    <row r="10317" spans="15:16" x14ac:dyDescent="0.25">
      <c r="O10317" s="193"/>
      <c r="P10317" s="229"/>
    </row>
    <row r="10318" spans="15:16" x14ac:dyDescent="0.25">
      <c r="O10318" s="193"/>
      <c r="P10318" s="229"/>
    </row>
    <row r="10319" spans="15:16" x14ac:dyDescent="0.25">
      <c r="O10319" s="193"/>
      <c r="P10319" s="229"/>
    </row>
    <row r="10320" spans="15:16" x14ac:dyDescent="0.25">
      <c r="O10320" s="193"/>
      <c r="P10320" s="229"/>
    </row>
    <row r="10321" spans="15:16" x14ac:dyDescent="0.25">
      <c r="O10321" s="193"/>
      <c r="P10321" s="229"/>
    </row>
    <row r="10322" spans="15:16" x14ac:dyDescent="0.25">
      <c r="O10322" s="193"/>
      <c r="P10322" s="229"/>
    </row>
    <row r="10323" spans="15:16" x14ac:dyDescent="0.25">
      <c r="O10323" s="193"/>
      <c r="P10323" s="229"/>
    </row>
    <row r="10324" spans="15:16" x14ac:dyDescent="0.25">
      <c r="O10324" s="193"/>
      <c r="P10324" s="229"/>
    </row>
    <row r="10325" spans="15:16" x14ac:dyDescent="0.25">
      <c r="O10325" s="193"/>
      <c r="P10325" s="229"/>
    </row>
    <row r="10326" spans="15:16" x14ac:dyDescent="0.25">
      <c r="O10326" s="193"/>
      <c r="P10326" s="229"/>
    </row>
    <row r="10327" spans="15:16" x14ac:dyDescent="0.25">
      <c r="O10327" s="193"/>
      <c r="P10327" s="229"/>
    </row>
    <row r="10328" spans="15:16" x14ac:dyDescent="0.25">
      <c r="O10328" s="193"/>
      <c r="P10328" s="229"/>
    </row>
    <row r="10329" spans="15:16" x14ac:dyDescent="0.25">
      <c r="O10329" s="193"/>
      <c r="P10329" s="229"/>
    </row>
    <row r="10330" spans="15:16" x14ac:dyDescent="0.25">
      <c r="O10330" s="193"/>
      <c r="P10330" s="229"/>
    </row>
    <row r="10331" spans="15:16" x14ac:dyDescent="0.25">
      <c r="O10331" s="193"/>
      <c r="P10331" s="229"/>
    </row>
    <row r="10332" spans="15:16" x14ac:dyDescent="0.25">
      <c r="O10332" s="193"/>
      <c r="P10332" s="229"/>
    </row>
    <row r="10333" spans="15:16" x14ac:dyDescent="0.25">
      <c r="O10333" s="193"/>
      <c r="P10333" s="229"/>
    </row>
    <row r="10334" spans="15:16" x14ac:dyDescent="0.25">
      <c r="O10334" s="193"/>
      <c r="P10334" s="229"/>
    </row>
    <row r="10335" spans="15:16" x14ac:dyDescent="0.25">
      <c r="O10335" s="193"/>
      <c r="P10335" s="229"/>
    </row>
    <row r="10336" spans="15:16" x14ac:dyDescent="0.25">
      <c r="O10336" s="193"/>
      <c r="P10336" s="229"/>
    </row>
    <row r="10337" spans="15:16" x14ac:dyDescent="0.25">
      <c r="O10337" s="193"/>
      <c r="P10337" s="229"/>
    </row>
    <row r="10338" spans="15:16" x14ac:dyDescent="0.25">
      <c r="O10338" s="193"/>
      <c r="P10338" s="229"/>
    </row>
    <row r="10339" spans="15:16" x14ac:dyDescent="0.25">
      <c r="O10339" s="193"/>
      <c r="P10339" s="229"/>
    </row>
    <row r="10340" spans="15:16" x14ac:dyDescent="0.25">
      <c r="O10340" s="193"/>
      <c r="P10340" s="229"/>
    </row>
    <row r="10341" spans="15:16" x14ac:dyDescent="0.25">
      <c r="O10341" s="193"/>
      <c r="P10341" s="229"/>
    </row>
    <row r="10342" spans="15:16" x14ac:dyDescent="0.25">
      <c r="O10342" s="193"/>
      <c r="P10342" s="229"/>
    </row>
    <row r="10343" spans="15:16" x14ac:dyDescent="0.25">
      <c r="O10343" s="193"/>
      <c r="P10343" s="229"/>
    </row>
    <row r="10344" spans="15:16" x14ac:dyDescent="0.25">
      <c r="O10344" s="193"/>
      <c r="P10344" s="229"/>
    </row>
    <row r="10345" spans="15:16" x14ac:dyDescent="0.25">
      <c r="O10345" s="193"/>
      <c r="P10345" s="229"/>
    </row>
    <row r="10346" spans="15:16" x14ac:dyDescent="0.25">
      <c r="O10346" s="193"/>
      <c r="P10346" s="229"/>
    </row>
    <row r="10347" spans="15:16" x14ac:dyDescent="0.25">
      <c r="O10347" s="193"/>
      <c r="P10347" s="229"/>
    </row>
    <row r="10348" spans="15:16" x14ac:dyDescent="0.25">
      <c r="O10348" s="193"/>
      <c r="P10348" s="229"/>
    </row>
    <row r="10349" spans="15:16" x14ac:dyDescent="0.25">
      <c r="O10349" s="193"/>
      <c r="P10349" s="229"/>
    </row>
    <row r="10350" spans="15:16" x14ac:dyDescent="0.25">
      <c r="O10350" s="193"/>
      <c r="P10350" s="229"/>
    </row>
    <row r="10351" spans="15:16" x14ac:dyDescent="0.25">
      <c r="O10351" s="193"/>
      <c r="P10351" s="229"/>
    </row>
    <row r="10352" spans="15:16" x14ac:dyDescent="0.25">
      <c r="O10352" s="193"/>
      <c r="P10352" s="229"/>
    </row>
    <row r="10353" spans="15:16" x14ac:dyDescent="0.25">
      <c r="O10353" s="193"/>
      <c r="P10353" s="229"/>
    </row>
    <row r="10354" spans="15:16" x14ac:dyDescent="0.25">
      <c r="O10354" s="193"/>
      <c r="P10354" s="229"/>
    </row>
    <row r="10355" spans="15:16" x14ac:dyDescent="0.25">
      <c r="O10355" s="193"/>
      <c r="P10355" s="229"/>
    </row>
    <row r="10356" spans="15:16" x14ac:dyDescent="0.25">
      <c r="O10356" s="193"/>
      <c r="P10356" s="229"/>
    </row>
    <row r="10357" spans="15:16" x14ac:dyDescent="0.25">
      <c r="O10357" s="193"/>
      <c r="P10357" s="229"/>
    </row>
    <row r="10358" spans="15:16" x14ac:dyDescent="0.25">
      <c r="O10358" s="193"/>
      <c r="P10358" s="229"/>
    </row>
    <row r="10359" spans="15:16" x14ac:dyDescent="0.25">
      <c r="O10359" s="193"/>
      <c r="P10359" s="229"/>
    </row>
    <row r="10360" spans="15:16" x14ac:dyDescent="0.25">
      <c r="O10360" s="193"/>
      <c r="P10360" s="229"/>
    </row>
    <row r="10361" spans="15:16" x14ac:dyDescent="0.25">
      <c r="O10361" s="193"/>
      <c r="P10361" s="229"/>
    </row>
    <row r="10362" spans="15:16" x14ac:dyDescent="0.25">
      <c r="O10362" s="193"/>
      <c r="P10362" s="229"/>
    </row>
    <row r="10363" spans="15:16" x14ac:dyDescent="0.25">
      <c r="O10363" s="193"/>
      <c r="P10363" s="229"/>
    </row>
    <row r="10364" spans="15:16" x14ac:dyDescent="0.25">
      <c r="O10364" s="193"/>
      <c r="P10364" s="229"/>
    </row>
    <row r="10365" spans="15:16" x14ac:dyDescent="0.25">
      <c r="O10365" s="193"/>
      <c r="P10365" s="229"/>
    </row>
    <row r="10366" spans="15:16" x14ac:dyDescent="0.25">
      <c r="O10366" s="193"/>
      <c r="P10366" s="229"/>
    </row>
    <row r="10367" spans="15:16" x14ac:dyDescent="0.25">
      <c r="O10367" s="193"/>
      <c r="P10367" s="229"/>
    </row>
    <row r="10368" spans="15:16" x14ac:dyDescent="0.25">
      <c r="O10368" s="193"/>
      <c r="P10368" s="229"/>
    </row>
    <row r="10369" spans="15:16" x14ac:dyDescent="0.25">
      <c r="O10369" s="193"/>
      <c r="P10369" s="229"/>
    </row>
    <row r="10370" spans="15:16" x14ac:dyDescent="0.25">
      <c r="O10370" s="193"/>
      <c r="P10370" s="229"/>
    </row>
    <row r="10371" spans="15:16" x14ac:dyDescent="0.25">
      <c r="O10371" s="193"/>
      <c r="P10371" s="229"/>
    </row>
    <row r="10372" spans="15:16" x14ac:dyDescent="0.25">
      <c r="O10372" s="193"/>
      <c r="P10372" s="229"/>
    </row>
    <row r="10373" spans="15:16" x14ac:dyDescent="0.25">
      <c r="O10373" s="193"/>
      <c r="P10373" s="229"/>
    </row>
    <row r="10374" spans="15:16" x14ac:dyDescent="0.25">
      <c r="O10374" s="193"/>
      <c r="P10374" s="229"/>
    </row>
    <row r="10375" spans="15:16" x14ac:dyDescent="0.25">
      <c r="O10375" s="193"/>
      <c r="P10375" s="229"/>
    </row>
    <row r="10376" spans="15:16" x14ac:dyDescent="0.25">
      <c r="O10376" s="193"/>
      <c r="P10376" s="229"/>
    </row>
    <row r="10377" spans="15:16" x14ac:dyDescent="0.25">
      <c r="O10377" s="193"/>
      <c r="P10377" s="229"/>
    </row>
    <row r="10378" spans="15:16" x14ac:dyDescent="0.25">
      <c r="O10378" s="193"/>
      <c r="P10378" s="229"/>
    </row>
    <row r="10379" spans="15:16" x14ac:dyDescent="0.25">
      <c r="O10379" s="193"/>
      <c r="P10379" s="229"/>
    </row>
    <row r="10380" spans="15:16" x14ac:dyDescent="0.25">
      <c r="O10380" s="193"/>
      <c r="P10380" s="229"/>
    </row>
    <row r="10381" spans="15:16" x14ac:dyDescent="0.25">
      <c r="O10381" s="193"/>
      <c r="P10381" s="229"/>
    </row>
    <row r="10382" spans="15:16" x14ac:dyDescent="0.25">
      <c r="O10382" s="193"/>
      <c r="P10382" s="229"/>
    </row>
    <row r="10383" spans="15:16" x14ac:dyDescent="0.25">
      <c r="O10383" s="193"/>
      <c r="P10383" s="229"/>
    </row>
    <row r="10384" spans="15:16" x14ac:dyDescent="0.25">
      <c r="O10384" s="193"/>
      <c r="P10384" s="229"/>
    </row>
    <row r="10385" spans="15:16" x14ac:dyDescent="0.25">
      <c r="O10385" s="193"/>
      <c r="P10385" s="229"/>
    </row>
    <row r="10386" spans="15:16" x14ac:dyDescent="0.25">
      <c r="O10386" s="193"/>
      <c r="P10386" s="229"/>
    </row>
    <row r="10387" spans="15:16" x14ac:dyDescent="0.25">
      <c r="O10387" s="193"/>
      <c r="P10387" s="229"/>
    </row>
    <row r="10388" spans="15:16" x14ac:dyDescent="0.25">
      <c r="O10388" s="193"/>
      <c r="P10388" s="229"/>
    </row>
    <row r="10389" spans="15:16" x14ac:dyDescent="0.25">
      <c r="O10389" s="193"/>
      <c r="P10389" s="229"/>
    </row>
    <row r="10390" spans="15:16" x14ac:dyDescent="0.25">
      <c r="O10390" s="193"/>
      <c r="P10390" s="229"/>
    </row>
    <row r="10391" spans="15:16" x14ac:dyDescent="0.25">
      <c r="O10391" s="193"/>
      <c r="P10391" s="229"/>
    </row>
    <row r="10392" spans="15:16" x14ac:dyDescent="0.25">
      <c r="O10392" s="193"/>
      <c r="P10392" s="229"/>
    </row>
    <row r="10393" spans="15:16" x14ac:dyDescent="0.25">
      <c r="O10393" s="193"/>
      <c r="P10393" s="229"/>
    </row>
    <row r="10394" spans="15:16" x14ac:dyDescent="0.25">
      <c r="O10394" s="193"/>
      <c r="P10394" s="229"/>
    </row>
    <row r="10395" spans="15:16" x14ac:dyDescent="0.25">
      <c r="O10395" s="193"/>
      <c r="P10395" s="229"/>
    </row>
    <row r="10396" spans="15:16" x14ac:dyDescent="0.25">
      <c r="O10396" s="193"/>
      <c r="P10396" s="229"/>
    </row>
    <row r="10397" spans="15:16" x14ac:dyDescent="0.25">
      <c r="O10397" s="193"/>
      <c r="P10397" s="229"/>
    </row>
    <row r="10398" spans="15:16" x14ac:dyDescent="0.25">
      <c r="O10398" s="193"/>
      <c r="P10398" s="229"/>
    </row>
    <row r="10399" spans="15:16" x14ac:dyDescent="0.25">
      <c r="O10399" s="193"/>
      <c r="P10399" s="229"/>
    </row>
    <row r="10400" spans="15:16" x14ac:dyDescent="0.25">
      <c r="O10400" s="193"/>
      <c r="P10400" s="229"/>
    </row>
    <row r="10401" spans="15:16" x14ac:dyDescent="0.25">
      <c r="O10401" s="193"/>
      <c r="P10401" s="229"/>
    </row>
    <row r="10402" spans="15:16" x14ac:dyDescent="0.25">
      <c r="O10402" s="193"/>
      <c r="P10402" s="229"/>
    </row>
    <row r="10403" spans="15:16" x14ac:dyDescent="0.25">
      <c r="O10403" s="193"/>
      <c r="P10403" s="229"/>
    </row>
    <row r="10404" spans="15:16" x14ac:dyDescent="0.25">
      <c r="O10404" s="193"/>
      <c r="P10404" s="229"/>
    </row>
    <row r="10405" spans="15:16" x14ac:dyDescent="0.25">
      <c r="O10405" s="193"/>
      <c r="P10405" s="229"/>
    </row>
    <row r="10406" spans="15:16" x14ac:dyDescent="0.25">
      <c r="O10406" s="193"/>
      <c r="P10406" s="229"/>
    </row>
    <row r="10407" spans="15:16" x14ac:dyDescent="0.25">
      <c r="O10407" s="193"/>
      <c r="P10407" s="229"/>
    </row>
    <row r="10408" spans="15:16" x14ac:dyDescent="0.25">
      <c r="O10408" s="193"/>
      <c r="P10408" s="229"/>
    </row>
    <row r="10409" spans="15:16" x14ac:dyDescent="0.25">
      <c r="O10409" s="193"/>
      <c r="P10409" s="229"/>
    </row>
    <row r="10410" spans="15:16" x14ac:dyDescent="0.25">
      <c r="O10410" s="193"/>
      <c r="P10410" s="229"/>
    </row>
    <row r="10411" spans="15:16" x14ac:dyDescent="0.25">
      <c r="O10411" s="193"/>
      <c r="P10411" s="229"/>
    </row>
    <row r="10412" spans="15:16" x14ac:dyDescent="0.25">
      <c r="O10412" s="193"/>
      <c r="P10412" s="229"/>
    </row>
    <row r="10413" spans="15:16" x14ac:dyDescent="0.25">
      <c r="O10413" s="193"/>
      <c r="P10413" s="229"/>
    </row>
    <row r="10414" spans="15:16" x14ac:dyDescent="0.25">
      <c r="O10414" s="193"/>
      <c r="P10414" s="229"/>
    </row>
    <row r="10415" spans="15:16" x14ac:dyDescent="0.25">
      <c r="O10415" s="193"/>
      <c r="P10415" s="229"/>
    </row>
    <row r="10416" spans="15:16" x14ac:dyDescent="0.25">
      <c r="O10416" s="193"/>
      <c r="P10416" s="229"/>
    </row>
    <row r="10417" spans="15:16" x14ac:dyDescent="0.25">
      <c r="O10417" s="193"/>
      <c r="P10417" s="229"/>
    </row>
    <row r="10418" spans="15:16" x14ac:dyDescent="0.25">
      <c r="O10418" s="193"/>
      <c r="P10418" s="229"/>
    </row>
    <row r="10419" spans="15:16" x14ac:dyDescent="0.25">
      <c r="O10419" s="193"/>
      <c r="P10419" s="229"/>
    </row>
    <row r="10420" spans="15:16" x14ac:dyDescent="0.25">
      <c r="O10420" s="193"/>
      <c r="P10420" s="229"/>
    </row>
    <row r="10421" spans="15:16" x14ac:dyDescent="0.25">
      <c r="O10421" s="193"/>
      <c r="P10421" s="229"/>
    </row>
    <row r="10422" spans="15:16" x14ac:dyDescent="0.25">
      <c r="O10422" s="193"/>
      <c r="P10422" s="229"/>
    </row>
    <row r="10423" spans="15:16" x14ac:dyDescent="0.25">
      <c r="O10423" s="193"/>
      <c r="P10423" s="229"/>
    </row>
    <row r="10424" spans="15:16" x14ac:dyDescent="0.25">
      <c r="O10424" s="193"/>
      <c r="P10424" s="229"/>
    </row>
    <row r="10425" spans="15:16" x14ac:dyDescent="0.25">
      <c r="O10425" s="193"/>
      <c r="P10425" s="229"/>
    </row>
    <row r="10426" spans="15:16" x14ac:dyDescent="0.25">
      <c r="O10426" s="193"/>
      <c r="P10426" s="229"/>
    </row>
    <row r="10427" spans="15:16" x14ac:dyDescent="0.25">
      <c r="O10427" s="193"/>
      <c r="P10427" s="229"/>
    </row>
    <row r="10428" spans="15:16" x14ac:dyDescent="0.25">
      <c r="O10428" s="193"/>
      <c r="P10428" s="229"/>
    </row>
    <row r="10429" spans="15:16" x14ac:dyDescent="0.25">
      <c r="O10429" s="193"/>
      <c r="P10429" s="229"/>
    </row>
    <row r="10430" spans="15:16" x14ac:dyDescent="0.25">
      <c r="O10430" s="193"/>
      <c r="P10430" s="229"/>
    </row>
    <row r="10431" spans="15:16" x14ac:dyDescent="0.25">
      <c r="O10431" s="193"/>
      <c r="P10431" s="229"/>
    </row>
    <row r="10432" spans="15:16" x14ac:dyDescent="0.25">
      <c r="O10432" s="193"/>
      <c r="P10432" s="229"/>
    </row>
    <row r="10433" spans="15:16" x14ac:dyDescent="0.25">
      <c r="O10433" s="193"/>
      <c r="P10433" s="229"/>
    </row>
    <row r="10434" spans="15:16" x14ac:dyDescent="0.25">
      <c r="O10434" s="193"/>
      <c r="P10434" s="229"/>
    </row>
    <row r="10435" spans="15:16" x14ac:dyDescent="0.25">
      <c r="O10435" s="193"/>
      <c r="P10435" s="229"/>
    </row>
    <row r="10436" spans="15:16" x14ac:dyDescent="0.25">
      <c r="O10436" s="193"/>
      <c r="P10436" s="229"/>
    </row>
    <row r="10437" spans="15:16" x14ac:dyDescent="0.25">
      <c r="O10437" s="193"/>
      <c r="P10437" s="229"/>
    </row>
    <row r="10438" spans="15:16" x14ac:dyDescent="0.25">
      <c r="O10438" s="193"/>
      <c r="P10438" s="229"/>
    </row>
    <row r="10439" spans="15:16" x14ac:dyDescent="0.25">
      <c r="O10439" s="193"/>
      <c r="P10439" s="229"/>
    </row>
    <row r="10440" spans="15:16" x14ac:dyDescent="0.25">
      <c r="O10440" s="193"/>
      <c r="P10440" s="229"/>
    </row>
    <row r="10441" spans="15:16" x14ac:dyDescent="0.25">
      <c r="O10441" s="193"/>
      <c r="P10441" s="229"/>
    </row>
    <row r="10442" spans="15:16" x14ac:dyDescent="0.25">
      <c r="O10442" s="193"/>
      <c r="P10442" s="229"/>
    </row>
    <row r="10443" spans="15:16" x14ac:dyDescent="0.25">
      <c r="O10443" s="193"/>
      <c r="P10443" s="229"/>
    </row>
    <row r="10444" spans="15:16" x14ac:dyDescent="0.25">
      <c r="O10444" s="193"/>
      <c r="P10444" s="229"/>
    </row>
    <row r="10445" spans="15:16" x14ac:dyDescent="0.25">
      <c r="O10445" s="193"/>
      <c r="P10445" s="229"/>
    </row>
    <row r="10446" spans="15:16" x14ac:dyDescent="0.25">
      <c r="O10446" s="193"/>
      <c r="P10446" s="229"/>
    </row>
    <row r="10447" spans="15:16" x14ac:dyDescent="0.25">
      <c r="O10447" s="193"/>
      <c r="P10447" s="229"/>
    </row>
    <row r="10448" spans="15:16" x14ac:dyDescent="0.25">
      <c r="O10448" s="193"/>
      <c r="P10448" s="229"/>
    </row>
    <row r="10449" spans="15:16" x14ac:dyDescent="0.25">
      <c r="O10449" s="193"/>
      <c r="P10449" s="229"/>
    </row>
    <row r="10450" spans="15:16" x14ac:dyDescent="0.25">
      <c r="O10450" s="193"/>
      <c r="P10450" s="229"/>
    </row>
    <row r="10451" spans="15:16" x14ac:dyDescent="0.25">
      <c r="O10451" s="193"/>
      <c r="P10451" s="229"/>
    </row>
    <row r="10452" spans="15:16" x14ac:dyDescent="0.25">
      <c r="O10452" s="193"/>
      <c r="P10452" s="229"/>
    </row>
    <row r="10453" spans="15:16" x14ac:dyDescent="0.25">
      <c r="O10453" s="193"/>
      <c r="P10453" s="229"/>
    </row>
    <row r="10454" spans="15:16" x14ac:dyDescent="0.25">
      <c r="O10454" s="193"/>
      <c r="P10454" s="229"/>
    </row>
    <row r="10455" spans="15:16" x14ac:dyDescent="0.25">
      <c r="O10455" s="193"/>
      <c r="P10455" s="229"/>
    </row>
    <row r="10456" spans="15:16" x14ac:dyDescent="0.25">
      <c r="O10456" s="193"/>
      <c r="P10456" s="229"/>
    </row>
    <row r="10457" spans="15:16" x14ac:dyDescent="0.25">
      <c r="O10457" s="193"/>
      <c r="P10457" s="229"/>
    </row>
    <row r="10458" spans="15:16" x14ac:dyDescent="0.25">
      <c r="O10458" s="193"/>
      <c r="P10458" s="229"/>
    </row>
    <row r="10459" spans="15:16" x14ac:dyDescent="0.25">
      <c r="O10459" s="193"/>
      <c r="P10459" s="229"/>
    </row>
    <row r="10460" spans="15:16" x14ac:dyDescent="0.25">
      <c r="O10460" s="193"/>
      <c r="P10460" s="229"/>
    </row>
    <row r="10461" spans="15:16" x14ac:dyDescent="0.25">
      <c r="O10461" s="193"/>
      <c r="P10461" s="229"/>
    </row>
    <row r="10462" spans="15:16" x14ac:dyDescent="0.25">
      <c r="O10462" s="193"/>
      <c r="P10462" s="229"/>
    </row>
    <row r="10463" spans="15:16" x14ac:dyDescent="0.25">
      <c r="O10463" s="193"/>
      <c r="P10463" s="229"/>
    </row>
    <row r="10464" spans="15:16" x14ac:dyDescent="0.25">
      <c r="O10464" s="193"/>
      <c r="P10464" s="229"/>
    </row>
    <row r="10465" spans="15:16" x14ac:dyDescent="0.25">
      <c r="O10465" s="193"/>
      <c r="P10465" s="229"/>
    </row>
    <row r="10466" spans="15:16" x14ac:dyDescent="0.25">
      <c r="O10466" s="193"/>
      <c r="P10466" s="229"/>
    </row>
    <row r="10467" spans="15:16" x14ac:dyDescent="0.25">
      <c r="O10467" s="193"/>
      <c r="P10467" s="229"/>
    </row>
    <row r="10468" spans="15:16" x14ac:dyDescent="0.25">
      <c r="O10468" s="193"/>
      <c r="P10468" s="229"/>
    </row>
    <row r="10469" spans="15:16" x14ac:dyDescent="0.25">
      <c r="O10469" s="193"/>
      <c r="P10469" s="229"/>
    </row>
    <row r="10470" spans="15:16" x14ac:dyDescent="0.25">
      <c r="O10470" s="193"/>
      <c r="P10470" s="229"/>
    </row>
    <row r="10471" spans="15:16" x14ac:dyDescent="0.25">
      <c r="O10471" s="193"/>
      <c r="P10471" s="229"/>
    </row>
    <row r="10472" spans="15:16" x14ac:dyDescent="0.25">
      <c r="O10472" s="193"/>
      <c r="P10472" s="229"/>
    </row>
    <row r="10473" spans="15:16" x14ac:dyDescent="0.25">
      <c r="O10473" s="193"/>
      <c r="P10473" s="229"/>
    </row>
    <row r="10474" spans="15:16" x14ac:dyDescent="0.25">
      <c r="O10474" s="193"/>
      <c r="P10474" s="229"/>
    </row>
    <row r="10475" spans="15:16" x14ac:dyDescent="0.25">
      <c r="O10475" s="193"/>
      <c r="P10475" s="229"/>
    </row>
    <row r="10476" spans="15:16" x14ac:dyDescent="0.25">
      <c r="O10476" s="193"/>
      <c r="P10476" s="229"/>
    </row>
    <row r="10477" spans="15:16" x14ac:dyDescent="0.25">
      <c r="O10477" s="193"/>
      <c r="P10477" s="229"/>
    </row>
    <row r="10478" spans="15:16" x14ac:dyDescent="0.25">
      <c r="O10478" s="193"/>
      <c r="P10478" s="229"/>
    </row>
    <row r="10479" spans="15:16" x14ac:dyDescent="0.25">
      <c r="O10479" s="193"/>
      <c r="P10479" s="229"/>
    </row>
    <row r="10480" spans="15:16" x14ac:dyDescent="0.25">
      <c r="O10480" s="193"/>
      <c r="P10480" s="229"/>
    </row>
    <row r="10481" spans="15:16" x14ac:dyDescent="0.25">
      <c r="O10481" s="193"/>
      <c r="P10481" s="229"/>
    </row>
    <row r="10482" spans="15:16" x14ac:dyDescent="0.25">
      <c r="O10482" s="193"/>
      <c r="P10482" s="229"/>
    </row>
    <row r="10483" spans="15:16" x14ac:dyDescent="0.25">
      <c r="O10483" s="193"/>
      <c r="P10483" s="229"/>
    </row>
    <row r="10484" spans="15:16" x14ac:dyDescent="0.25">
      <c r="O10484" s="193"/>
      <c r="P10484" s="229"/>
    </row>
    <row r="10485" spans="15:16" x14ac:dyDescent="0.25">
      <c r="O10485" s="193"/>
      <c r="P10485" s="229"/>
    </row>
    <row r="10486" spans="15:16" x14ac:dyDescent="0.25">
      <c r="O10486" s="193"/>
      <c r="P10486" s="229"/>
    </row>
    <row r="10487" spans="15:16" x14ac:dyDescent="0.25">
      <c r="O10487" s="193"/>
      <c r="P10487" s="229"/>
    </row>
    <row r="10488" spans="15:16" x14ac:dyDescent="0.25">
      <c r="O10488" s="193"/>
      <c r="P10488" s="229"/>
    </row>
    <row r="10489" spans="15:16" x14ac:dyDescent="0.25">
      <c r="O10489" s="193"/>
      <c r="P10489" s="229"/>
    </row>
    <row r="10490" spans="15:16" x14ac:dyDescent="0.25">
      <c r="O10490" s="193"/>
      <c r="P10490" s="229"/>
    </row>
    <row r="10491" spans="15:16" x14ac:dyDescent="0.25">
      <c r="O10491" s="193"/>
      <c r="P10491" s="229"/>
    </row>
    <row r="10492" spans="15:16" x14ac:dyDescent="0.25">
      <c r="O10492" s="193"/>
      <c r="P10492" s="229"/>
    </row>
    <row r="10493" spans="15:16" x14ac:dyDescent="0.25">
      <c r="O10493" s="193"/>
      <c r="P10493" s="229"/>
    </row>
    <row r="10494" spans="15:16" x14ac:dyDescent="0.25">
      <c r="O10494" s="193"/>
      <c r="P10494" s="229"/>
    </row>
    <row r="10495" spans="15:16" x14ac:dyDescent="0.25">
      <c r="O10495" s="193"/>
      <c r="P10495" s="229"/>
    </row>
    <row r="10496" spans="15:16" x14ac:dyDescent="0.25">
      <c r="O10496" s="193"/>
      <c r="P10496" s="229"/>
    </row>
    <row r="10497" spans="15:16" x14ac:dyDescent="0.25">
      <c r="O10497" s="193"/>
      <c r="P10497" s="229"/>
    </row>
    <row r="10498" spans="15:16" x14ac:dyDescent="0.25">
      <c r="O10498" s="193"/>
      <c r="P10498" s="229"/>
    </row>
    <row r="10499" spans="15:16" x14ac:dyDescent="0.25">
      <c r="O10499" s="193"/>
      <c r="P10499" s="229"/>
    </row>
    <row r="10500" spans="15:16" x14ac:dyDescent="0.25">
      <c r="O10500" s="193"/>
      <c r="P10500" s="229"/>
    </row>
    <row r="10501" spans="15:16" x14ac:dyDescent="0.25">
      <c r="O10501" s="193"/>
      <c r="P10501" s="229"/>
    </row>
    <row r="10502" spans="15:16" x14ac:dyDescent="0.25">
      <c r="O10502" s="193"/>
      <c r="P10502" s="229"/>
    </row>
    <row r="10503" spans="15:16" x14ac:dyDescent="0.25">
      <c r="O10503" s="193"/>
      <c r="P10503" s="229"/>
    </row>
    <row r="10504" spans="15:16" x14ac:dyDescent="0.25">
      <c r="O10504" s="193"/>
      <c r="P10504" s="229"/>
    </row>
    <row r="10505" spans="15:16" x14ac:dyDescent="0.25">
      <c r="O10505" s="193"/>
      <c r="P10505" s="229"/>
    </row>
    <row r="10506" spans="15:16" x14ac:dyDescent="0.25">
      <c r="O10506" s="193"/>
      <c r="P10506" s="229"/>
    </row>
    <row r="10507" spans="15:16" x14ac:dyDescent="0.25">
      <c r="O10507" s="193"/>
      <c r="P10507" s="229"/>
    </row>
    <row r="10508" spans="15:16" x14ac:dyDescent="0.25">
      <c r="O10508" s="193"/>
      <c r="P10508" s="229"/>
    </row>
    <row r="10509" spans="15:16" x14ac:dyDescent="0.25">
      <c r="O10509" s="193"/>
      <c r="P10509" s="229"/>
    </row>
    <row r="10510" spans="15:16" x14ac:dyDescent="0.25">
      <c r="O10510" s="193"/>
      <c r="P10510" s="229"/>
    </row>
    <row r="10511" spans="15:16" x14ac:dyDescent="0.25">
      <c r="O10511" s="193"/>
      <c r="P10511" s="229"/>
    </row>
    <row r="10512" spans="15:16" x14ac:dyDescent="0.25">
      <c r="O10512" s="193"/>
      <c r="P10512" s="229"/>
    </row>
    <row r="10513" spans="15:16" x14ac:dyDescent="0.25">
      <c r="O10513" s="193"/>
      <c r="P10513" s="229"/>
    </row>
    <row r="10514" spans="15:16" x14ac:dyDescent="0.25">
      <c r="O10514" s="193"/>
      <c r="P10514" s="229"/>
    </row>
    <row r="10515" spans="15:16" x14ac:dyDescent="0.25">
      <c r="O10515" s="193"/>
      <c r="P10515" s="229"/>
    </row>
    <row r="10516" spans="15:16" x14ac:dyDescent="0.25">
      <c r="O10516" s="193"/>
      <c r="P10516" s="229"/>
    </row>
    <row r="10517" spans="15:16" x14ac:dyDescent="0.25">
      <c r="O10517" s="193"/>
      <c r="P10517" s="229"/>
    </row>
    <row r="10518" spans="15:16" x14ac:dyDescent="0.25">
      <c r="O10518" s="193"/>
      <c r="P10518" s="229"/>
    </row>
    <row r="10519" spans="15:16" x14ac:dyDescent="0.25">
      <c r="O10519" s="193"/>
      <c r="P10519" s="229"/>
    </row>
    <row r="10520" spans="15:16" x14ac:dyDescent="0.25">
      <c r="O10520" s="193"/>
      <c r="P10520" s="229"/>
    </row>
    <row r="10521" spans="15:16" x14ac:dyDescent="0.25">
      <c r="O10521" s="193"/>
      <c r="P10521" s="229"/>
    </row>
    <row r="10522" spans="15:16" x14ac:dyDescent="0.25">
      <c r="O10522" s="193"/>
      <c r="P10522" s="229"/>
    </row>
    <row r="10523" spans="15:16" x14ac:dyDescent="0.25">
      <c r="O10523" s="193"/>
      <c r="P10523" s="229"/>
    </row>
    <row r="10524" spans="15:16" x14ac:dyDescent="0.25">
      <c r="O10524" s="193"/>
      <c r="P10524" s="229"/>
    </row>
    <row r="10525" spans="15:16" x14ac:dyDescent="0.25">
      <c r="O10525" s="193"/>
      <c r="P10525" s="229"/>
    </row>
    <row r="10526" spans="15:16" x14ac:dyDescent="0.25">
      <c r="O10526" s="193"/>
      <c r="P10526" s="229"/>
    </row>
    <row r="10527" spans="15:16" x14ac:dyDescent="0.25">
      <c r="O10527" s="193"/>
      <c r="P10527" s="229"/>
    </row>
    <row r="10528" spans="15:16" x14ac:dyDescent="0.25">
      <c r="O10528" s="193"/>
      <c r="P10528" s="229"/>
    </row>
    <row r="10529" spans="15:16" x14ac:dyDescent="0.25">
      <c r="O10529" s="193"/>
      <c r="P10529" s="229"/>
    </row>
    <row r="10530" spans="15:16" x14ac:dyDescent="0.25">
      <c r="O10530" s="193"/>
      <c r="P10530" s="229"/>
    </row>
    <row r="10531" spans="15:16" x14ac:dyDescent="0.25">
      <c r="O10531" s="193"/>
      <c r="P10531" s="229"/>
    </row>
    <row r="10532" spans="15:16" x14ac:dyDescent="0.25">
      <c r="O10532" s="193"/>
      <c r="P10532" s="229"/>
    </row>
    <row r="10533" spans="15:16" x14ac:dyDescent="0.25">
      <c r="O10533" s="193"/>
      <c r="P10533" s="229"/>
    </row>
    <row r="10534" spans="15:16" x14ac:dyDescent="0.25">
      <c r="O10534" s="193"/>
      <c r="P10534" s="229"/>
    </row>
    <row r="10535" spans="15:16" x14ac:dyDescent="0.25">
      <c r="O10535" s="193"/>
      <c r="P10535" s="229"/>
    </row>
    <row r="10536" spans="15:16" x14ac:dyDescent="0.25">
      <c r="O10536" s="193"/>
      <c r="P10536" s="229"/>
    </row>
    <row r="10537" spans="15:16" x14ac:dyDescent="0.25">
      <c r="O10537" s="193"/>
      <c r="P10537" s="229"/>
    </row>
    <row r="10538" spans="15:16" x14ac:dyDescent="0.25">
      <c r="O10538" s="193"/>
      <c r="P10538" s="229"/>
    </row>
    <row r="10539" spans="15:16" x14ac:dyDescent="0.25">
      <c r="O10539" s="193"/>
      <c r="P10539" s="229"/>
    </row>
    <row r="10540" spans="15:16" x14ac:dyDescent="0.25">
      <c r="O10540" s="193"/>
      <c r="P10540" s="229"/>
    </row>
    <row r="10541" spans="15:16" x14ac:dyDescent="0.25">
      <c r="O10541" s="193"/>
      <c r="P10541" s="229"/>
    </row>
    <row r="10542" spans="15:16" x14ac:dyDescent="0.25">
      <c r="O10542" s="193"/>
      <c r="P10542" s="229"/>
    </row>
    <row r="10543" spans="15:16" x14ac:dyDescent="0.25">
      <c r="O10543" s="193"/>
      <c r="P10543" s="229"/>
    </row>
    <row r="10544" spans="15:16" x14ac:dyDescent="0.25">
      <c r="O10544" s="193"/>
      <c r="P10544" s="229"/>
    </row>
    <row r="10545" spans="15:16" x14ac:dyDescent="0.25">
      <c r="O10545" s="193"/>
      <c r="P10545" s="229"/>
    </row>
    <row r="10546" spans="15:16" x14ac:dyDescent="0.25">
      <c r="O10546" s="193"/>
      <c r="P10546" s="229"/>
    </row>
    <row r="10547" spans="15:16" x14ac:dyDescent="0.25">
      <c r="O10547" s="193"/>
      <c r="P10547" s="229"/>
    </row>
    <row r="10548" spans="15:16" x14ac:dyDescent="0.25">
      <c r="O10548" s="193"/>
      <c r="P10548" s="229"/>
    </row>
    <row r="10549" spans="15:16" x14ac:dyDescent="0.25">
      <c r="O10549" s="193"/>
      <c r="P10549" s="229"/>
    </row>
    <row r="10550" spans="15:16" x14ac:dyDescent="0.25">
      <c r="O10550" s="193"/>
      <c r="P10550" s="229"/>
    </row>
    <row r="10551" spans="15:16" x14ac:dyDescent="0.25">
      <c r="O10551" s="193"/>
      <c r="P10551" s="229"/>
    </row>
    <row r="10552" spans="15:16" x14ac:dyDescent="0.25">
      <c r="O10552" s="193"/>
      <c r="P10552" s="229"/>
    </row>
    <row r="10553" spans="15:16" x14ac:dyDescent="0.25">
      <c r="O10553" s="193"/>
      <c r="P10553" s="229"/>
    </row>
    <row r="10554" spans="15:16" x14ac:dyDescent="0.25">
      <c r="O10554" s="193"/>
      <c r="P10554" s="229"/>
    </row>
    <row r="10555" spans="15:16" x14ac:dyDescent="0.25">
      <c r="O10555" s="193"/>
      <c r="P10555" s="229"/>
    </row>
    <row r="10556" spans="15:16" x14ac:dyDescent="0.25">
      <c r="O10556" s="193"/>
      <c r="P10556" s="229"/>
    </row>
    <row r="10557" spans="15:16" x14ac:dyDescent="0.25">
      <c r="O10557" s="193"/>
      <c r="P10557" s="229"/>
    </row>
    <row r="10558" spans="15:16" x14ac:dyDescent="0.25">
      <c r="O10558" s="193"/>
      <c r="P10558" s="229"/>
    </row>
    <row r="10559" spans="15:16" x14ac:dyDescent="0.25">
      <c r="O10559" s="193"/>
      <c r="P10559" s="229"/>
    </row>
    <row r="10560" spans="15:16" x14ac:dyDescent="0.25">
      <c r="O10560" s="193"/>
      <c r="P10560" s="229"/>
    </row>
    <row r="10561" spans="15:16" x14ac:dyDescent="0.25">
      <c r="O10561" s="193"/>
      <c r="P10561" s="229"/>
    </row>
    <row r="10562" spans="15:16" x14ac:dyDescent="0.25">
      <c r="O10562" s="193"/>
      <c r="P10562" s="229"/>
    </row>
    <row r="10563" spans="15:16" x14ac:dyDescent="0.25">
      <c r="O10563" s="193"/>
      <c r="P10563" s="229"/>
    </row>
    <row r="10564" spans="15:16" x14ac:dyDescent="0.25">
      <c r="O10564" s="193"/>
      <c r="P10564" s="229"/>
    </row>
    <row r="10565" spans="15:16" x14ac:dyDescent="0.25">
      <c r="O10565" s="193"/>
      <c r="P10565" s="229"/>
    </row>
    <row r="10566" spans="15:16" x14ac:dyDescent="0.25">
      <c r="O10566" s="193"/>
      <c r="P10566" s="229"/>
    </row>
    <row r="10567" spans="15:16" x14ac:dyDescent="0.25">
      <c r="O10567" s="193"/>
      <c r="P10567" s="229"/>
    </row>
    <row r="10568" spans="15:16" x14ac:dyDescent="0.25">
      <c r="O10568" s="193"/>
      <c r="P10568" s="229"/>
    </row>
    <row r="10569" spans="15:16" x14ac:dyDescent="0.25">
      <c r="O10569" s="193"/>
      <c r="P10569" s="229"/>
    </row>
    <row r="10570" spans="15:16" x14ac:dyDescent="0.25">
      <c r="O10570" s="193"/>
      <c r="P10570" s="229"/>
    </row>
    <row r="10571" spans="15:16" x14ac:dyDescent="0.25">
      <c r="O10571" s="193"/>
      <c r="P10571" s="229"/>
    </row>
    <row r="10572" spans="15:16" x14ac:dyDescent="0.25">
      <c r="O10572" s="193"/>
      <c r="P10572" s="229"/>
    </row>
    <row r="10573" spans="15:16" x14ac:dyDescent="0.25">
      <c r="O10573" s="193"/>
      <c r="P10573" s="229"/>
    </row>
    <row r="10574" spans="15:16" x14ac:dyDescent="0.25">
      <c r="O10574" s="193"/>
      <c r="P10574" s="229"/>
    </row>
    <row r="10575" spans="15:16" x14ac:dyDescent="0.25">
      <c r="O10575" s="193"/>
      <c r="P10575" s="229"/>
    </row>
    <row r="10576" spans="15:16" x14ac:dyDescent="0.25">
      <c r="O10576" s="193"/>
      <c r="P10576" s="229"/>
    </row>
    <row r="10577" spans="15:16" x14ac:dyDescent="0.25">
      <c r="O10577" s="193"/>
      <c r="P10577" s="229"/>
    </row>
    <row r="10578" spans="15:16" x14ac:dyDescent="0.25">
      <c r="O10578" s="193"/>
      <c r="P10578" s="229"/>
    </row>
    <row r="10579" spans="15:16" x14ac:dyDescent="0.25">
      <c r="O10579" s="193"/>
      <c r="P10579" s="229"/>
    </row>
    <row r="10580" spans="15:16" x14ac:dyDescent="0.25">
      <c r="O10580" s="193"/>
      <c r="P10580" s="229"/>
    </row>
    <row r="10581" spans="15:16" x14ac:dyDescent="0.25">
      <c r="O10581" s="193"/>
      <c r="P10581" s="229"/>
    </row>
    <row r="10582" spans="15:16" x14ac:dyDescent="0.25">
      <c r="O10582" s="193"/>
      <c r="P10582" s="229"/>
    </row>
    <row r="10583" spans="15:16" x14ac:dyDescent="0.25">
      <c r="O10583" s="193"/>
      <c r="P10583" s="229"/>
    </row>
    <row r="10584" spans="15:16" x14ac:dyDescent="0.25">
      <c r="O10584" s="193"/>
      <c r="P10584" s="229"/>
    </row>
    <row r="10585" spans="15:16" x14ac:dyDescent="0.25">
      <c r="O10585" s="193"/>
      <c r="P10585" s="229"/>
    </row>
    <row r="10586" spans="15:16" x14ac:dyDescent="0.25">
      <c r="O10586" s="193"/>
      <c r="P10586" s="229"/>
    </row>
    <row r="10587" spans="15:16" x14ac:dyDescent="0.25">
      <c r="O10587" s="193"/>
      <c r="P10587" s="229"/>
    </row>
    <row r="10588" spans="15:16" x14ac:dyDescent="0.25">
      <c r="O10588" s="193"/>
      <c r="P10588" s="229"/>
    </row>
    <row r="10589" spans="15:16" x14ac:dyDescent="0.25">
      <c r="O10589" s="193"/>
      <c r="P10589" s="229"/>
    </row>
    <row r="10590" spans="15:16" x14ac:dyDescent="0.25">
      <c r="O10590" s="193"/>
      <c r="P10590" s="229"/>
    </row>
    <row r="10591" spans="15:16" x14ac:dyDescent="0.25">
      <c r="O10591" s="193"/>
      <c r="P10591" s="229"/>
    </row>
    <row r="10592" spans="15:16" x14ac:dyDescent="0.25">
      <c r="O10592" s="193"/>
      <c r="P10592" s="229"/>
    </row>
    <row r="10593" spans="15:16" x14ac:dyDescent="0.25">
      <c r="O10593" s="193"/>
      <c r="P10593" s="229"/>
    </row>
    <row r="10594" spans="15:16" x14ac:dyDescent="0.25">
      <c r="O10594" s="193"/>
      <c r="P10594" s="229"/>
    </row>
    <row r="10595" spans="15:16" x14ac:dyDescent="0.25">
      <c r="O10595" s="193"/>
      <c r="P10595" s="229"/>
    </row>
    <row r="10596" spans="15:16" x14ac:dyDescent="0.25">
      <c r="O10596" s="193"/>
      <c r="P10596" s="229"/>
    </row>
    <row r="10597" spans="15:16" x14ac:dyDescent="0.25">
      <c r="O10597" s="193"/>
      <c r="P10597" s="229"/>
    </row>
    <row r="10598" spans="15:16" x14ac:dyDescent="0.25">
      <c r="O10598" s="193"/>
      <c r="P10598" s="229"/>
    </row>
    <row r="10599" spans="15:16" x14ac:dyDescent="0.25">
      <c r="O10599" s="193"/>
      <c r="P10599" s="229"/>
    </row>
    <row r="10600" spans="15:16" x14ac:dyDescent="0.25">
      <c r="O10600" s="193"/>
      <c r="P10600" s="229"/>
    </row>
    <row r="10601" spans="15:16" x14ac:dyDescent="0.25">
      <c r="O10601" s="193"/>
      <c r="P10601" s="229"/>
    </row>
    <row r="10602" spans="15:16" x14ac:dyDescent="0.25">
      <c r="O10602" s="193"/>
      <c r="P10602" s="229"/>
    </row>
    <row r="10603" spans="15:16" x14ac:dyDescent="0.25">
      <c r="O10603" s="193"/>
      <c r="P10603" s="229"/>
    </row>
    <row r="10604" spans="15:16" x14ac:dyDescent="0.25">
      <c r="O10604" s="193"/>
      <c r="P10604" s="229"/>
    </row>
    <row r="10605" spans="15:16" x14ac:dyDescent="0.25">
      <c r="O10605" s="193"/>
      <c r="P10605" s="229"/>
    </row>
    <row r="10606" spans="15:16" x14ac:dyDescent="0.25">
      <c r="O10606" s="193"/>
      <c r="P10606" s="229"/>
    </row>
    <row r="10607" spans="15:16" x14ac:dyDescent="0.25">
      <c r="O10607" s="193"/>
      <c r="P10607" s="229"/>
    </row>
    <row r="10608" spans="15:16" x14ac:dyDescent="0.25">
      <c r="O10608" s="193"/>
      <c r="P10608" s="229"/>
    </row>
    <row r="10609" spans="15:16" x14ac:dyDescent="0.25">
      <c r="O10609" s="193"/>
      <c r="P10609" s="229"/>
    </row>
    <row r="10610" spans="15:16" x14ac:dyDescent="0.25">
      <c r="O10610" s="193"/>
      <c r="P10610" s="229"/>
    </row>
    <row r="10611" spans="15:16" x14ac:dyDescent="0.25">
      <c r="O10611" s="193"/>
      <c r="P10611" s="229"/>
    </row>
    <row r="10612" spans="15:16" x14ac:dyDescent="0.25">
      <c r="O10612" s="193"/>
      <c r="P10612" s="229"/>
    </row>
    <row r="10613" spans="15:16" x14ac:dyDescent="0.25">
      <c r="O10613" s="193"/>
      <c r="P10613" s="229"/>
    </row>
    <row r="10614" spans="15:16" x14ac:dyDescent="0.25">
      <c r="O10614" s="193"/>
      <c r="P10614" s="229"/>
    </row>
    <row r="10615" spans="15:16" x14ac:dyDescent="0.25">
      <c r="O10615" s="193"/>
      <c r="P10615" s="229"/>
    </row>
    <row r="10616" spans="15:16" x14ac:dyDescent="0.25">
      <c r="O10616" s="193"/>
      <c r="P10616" s="229"/>
    </row>
    <row r="10617" spans="15:16" x14ac:dyDescent="0.25">
      <c r="O10617" s="193"/>
      <c r="P10617" s="229"/>
    </row>
    <row r="10618" spans="15:16" x14ac:dyDescent="0.25">
      <c r="O10618" s="193"/>
      <c r="P10618" s="229"/>
    </row>
    <row r="10619" spans="15:16" x14ac:dyDescent="0.25">
      <c r="O10619" s="193"/>
      <c r="P10619" s="229"/>
    </row>
    <row r="10620" spans="15:16" x14ac:dyDescent="0.25">
      <c r="O10620" s="193"/>
      <c r="P10620" s="229"/>
    </row>
    <row r="10621" spans="15:16" x14ac:dyDescent="0.25">
      <c r="O10621" s="193"/>
      <c r="P10621" s="229"/>
    </row>
    <row r="10622" spans="15:16" x14ac:dyDescent="0.25">
      <c r="O10622" s="193"/>
      <c r="P10622" s="229"/>
    </row>
    <row r="10623" spans="15:16" x14ac:dyDescent="0.25">
      <c r="O10623" s="193"/>
      <c r="P10623" s="229"/>
    </row>
    <row r="10624" spans="15:16" x14ac:dyDescent="0.25">
      <c r="O10624" s="193"/>
      <c r="P10624" s="229"/>
    </row>
    <row r="10625" spans="15:16" x14ac:dyDescent="0.25">
      <c r="O10625" s="193"/>
      <c r="P10625" s="229"/>
    </row>
    <row r="10626" spans="15:16" x14ac:dyDescent="0.25">
      <c r="O10626" s="193"/>
      <c r="P10626" s="229"/>
    </row>
    <row r="10627" spans="15:16" x14ac:dyDescent="0.25">
      <c r="O10627" s="193"/>
      <c r="P10627" s="229"/>
    </row>
    <row r="10628" spans="15:16" x14ac:dyDescent="0.25">
      <c r="O10628" s="193"/>
      <c r="P10628" s="229"/>
    </row>
    <row r="10629" spans="15:16" x14ac:dyDescent="0.25">
      <c r="O10629" s="193"/>
      <c r="P10629" s="229"/>
    </row>
    <row r="10630" spans="15:16" x14ac:dyDescent="0.25">
      <c r="O10630" s="193"/>
      <c r="P10630" s="229"/>
    </row>
    <row r="10631" spans="15:16" x14ac:dyDescent="0.25">
      <c r="O10631" s="193"/>
      <c r="P10631" s="229"/>
    </row>
    <row r="10632" spans="15:16" x14ac:dyDescent="0.25">
      <c r="O10632" s="193"/>
      <c r="P10632" s="229"/>
    </row>
    <row r="10633" spans="15:16" x14ac:dyDescent="0.25">
      <c r="O10633" s="193"/>
      <c r="P10633" s="229"/>
    </row>
    <row r="10634" spans="15:16" x14ac:dyDescent="0.25">
      <c r="O10634" s="193"/>
      <c r="P10634" s="229"/>
    </row>
    <row r="10635" spans="15:16" x14ac:dyDescent="0.25">
      <c r="O10635" s="193"/>
      <c r="P10635" s="229"/>
    </row>
    <row r="10636" spans="15:16" x14ac:dyDescent="0.25">
      <c r="O10636" s="193"/>
      <c r="P10636" s="229"/>
    </row>
    <row r="10637" spans="15:16" x14ac:dyDescent="0.25">
      <c r="O10637" s="193"/>
      <c r="P10637" s="229"/>
    </row>
    <row r="10638" spans="15:16" x14ac:dyDescent="0.25">
      <c r="O10638" s="193"/>
      <c r="P10638" s="229"/>
    </row>
    <row r="10639" spans="15:16" x14ac:dyDescent="0.25">
      <c r="O10639" s="193"/>
      <c r="P10639" s="229"/>
    </row>
    <row r="10640" spans="15:16" x14ac:dyDescent="0.25">
      <c r="O10640" s="193"/>
      <c r="P10640" s="229"/>
    </row>
    <row r="10641" spans="15:16" x14ac:dyDescent="0.25">
      <c r="O10641" s="193"/>
      <c r="P10641" s="229"/>
    </row>
    <row r="10642" spans="15:16" x14ac:dyDescent="0.25">
      <c r="O10642" s="193"/>
      <c r="P10642" s="229"/>
    </row>
    <row r="10643" spans="15:16" x14ac:dyDescent="0.25">
      <c r="O10643" s="193"/>
      <c r="P10643" s="229"/>
    </row>
    <row r="10644" spans="15:16" x14ac:dyDescent="0.25">
      <c r="O10644" s="193"/>
      <c r="P10644" s="229"/>
    </row>
    <row r="10645" spans="15:16" x14ac:dyDescent="0.25">
      <c r="O10645" s="193"/>
      <c r="P10645" s="229"/>
    </row>
    <row r="10646" spans="15:16" x14ac:dyDescent="0.25">
      <c r="O10646" s="193"/>
      <c r="P10646" s="229"/>
    </row>
    <row r="10647" spans="15:16" x14ac:dyDescent="0.25">
      <c r="O10647" s="193"/>
      <c r="P10647" s="229"/>
    </row>
    <row r="10648" spans="15:16" x14ac:dyDescent="0.25">
      <c r="O10648" s="193"/>
      <c r="P10648" s="229"/>
    </row>
    <row r="10649" spans="15:16" x14ac:dyDescent="0.25">
      <c r="O10649" s="193"/>
      <c r="P10649" s="229"/>
    </row>
    <row r="10650" spans="15:16" x14ac:dyDescent="0.25">
      <c r="O10650" s="193"/>
      <c r="P10650" s="229"/>
    </row>
    <row r="10651" spans="15:16" x14ac:dyDescent="0.25">
      <c r="O10651" s="193"/>
      <c r="P10651" s="229"/>
    </row>
    <row r="10652" spans="15:16" x14ac:dyDescent="0.25">
      <c r="O10652" s="193"/>
      <c r="P10652" s="229"/>
    </row>
    <row r="10653" spans="15:16" x14ac:dyDescent="0.25">
      <c r="O10653" s="193"/>
      <c r="P10653" s="229"/>
    </row>
    <row r="10654" spans="15:16" x14ac:dyDescent="0.25">
      <c r="O10654" s="193"/>
      <c r="P10654" s="229"/>
    </row>
    <row r="10655" spans="15:16" x14ac:dyDescent="0.25">
      <c r="O10655" s="193"/>
      <c r="P10655" s="229"/>
    </row>
    <row r="10656" spans="15:16" x14ac:dyDescent="0.25">
      <c r="O10656" s="193"/>
      <c r="P10656" s="229"/>
    </row>
    <row r="10657" spans="15:16" x14ac:dyDescent="0.25">
      <c r="O10657" s="193"/>
      <c r="P10657" s="229"/>
    </row>
    <row r="10658" spans="15:16" x14ac:dyDescent="0.25">
      <c r="O10658" s="193"/>
      <c r="P10658" s="229"/>
    </row>
    <row r="10659" spans="15:16" x14ac:dyDescent="0.25">
      <c r="O10659" s="193"/>
      <c r="P10659" s="229"/>
    </row>
    <row r="10660" spans="15:16" x14ac:dyDescent="0.25">
      <c r="O10660" s="193"/>
      <c r="P10660" s="229"/>
    </row>
    <row r="10661" spans="15:16" x14ac:dyDescent="0.25">
      <c r="O10661" s="193"/>
      <c r="P10661" s="229"/>
    </row>
    <row r="10662" spans="15:16" x14ac:dyDescent="0.25">
      <c r="O10662" s="193"/>
      <c r="P10662" s="229"/>
    </row>
    <row r="10663" spans="15:16" x14ac:dyDescent="0.25">
      <c r="O10663" s="193"/>
      <c r="P10663" s="229"/>
    </row>
    <row r="10664" spans="15:16" x14ac:dyDescent="0.25">
      <c r="O10664" s="193"/>
      <c r="P10664" s="229"/>
    </row>
    <row r="10665" spans="15:16" x14ac:dyDescent="0.25">
      <c r="O10665" s="193"/>
      <c r="P10665" s="229"/>
    </row>
    <row r="10666" spans="15:16" x14ac:dyDescent="0.25">
      <c r="O10666" s="193"/>
      <c r="P10666" s="229"/>
    </row>
    <row r="10667" spans="15:16" x14ac:dyDescent="0.25">
      <c r="O10667" s="193"/>
      <c r="P10667" s="229"/>
    </row>
    <row r="10668" spans="15:16" x14ac:dyDescent="0.25">
      <c r="O10668" s="193"/>
      <c r="P10668" s="229"/>
    </row>
    <row r="10669" spans="15:16" x14ac:dyDescent="0.25">
      <c r="O10669" s="193"/>
      <c r="P10669" s="229"/>
    </row>
    <row r="10670" spans="15:16" x14ac:dyDescent="0.25">
      <c r="O10670" s="193"/>
      <c r="P10670" s="229"/>
    </row>
    <row r="10671" spans="15:16" x14ac:dyDescent="0.25">
      <c r="O10671" s="193"/>
      <c r="P10671" s="229"/>
    </row>
    <row r="10672" spans="15:16" x14ac:dyDescent="0.25">
      <c r="O10672" s="193"/>
      <c r="P10672" s="229"/>
    </row>
    <row r="10673" spans="15:16" x14ac:dyDescent="0.25">
      <c r="O10673" s="193"/>
      <c r="P10673" s="229"/>
    </row>
    <row r="10674" spans="15:16" x14ac:dyDescent="0.25">
      <c r="O10674" s="193"/>
      <c r="P10674" s="229"/>
    </row>
    <row r="10675" spans="15:16" x14ac:dyDescent="0.25">
      <c r="O10675" s="193"/>
      <c r="P10675" s="229"/>
    </row>
    <row r="10676" spans="15:16" x14ac:dyDescent="0.25">
      <c r="O10676" s="193"/>
      <c r="P10676" s="229"/>
    </row>
    <row r="10677" spans="15:16" x14ac:dyDescent="0.25">
      <c r="O10677" s="193"/>
      <c r="P10677" s="229"/>
    </row>
    <row r="10678" spans="15:16" x14ac:dyDescent="0.25">
      <c r="O10678" s="193"/>
      <c r="P10678" s="229"/>
    </row>
    <row r="10679" spans="15:16" x14ac:dyDescent="0.25">
      <c r="O10679" s="193"/>
      <c r="P10679" s="229"/>
    </row>
    <row r="10680" spans="15:16" x14ac:dyDescent="0.25">
      <c r="O10680" s="193"/>
      <c r="P10680" s="229"/>
    </row>
    <row r="10681" spans="15:16" x14ac:dyDescent="0.25">
      <c r="O10681" s="193"/>
      <c r="P10681" s="229"/>
    </row>
    <row r="10682" spans="15:16" x14ac:dyDescent="0.25">
      <c r="O10682" s="193"/>
      <c r="P10682" s="229"/>
    </row>
    <row r="10683" spans="15:16" x14ac:dyDescent="0.25">
      <c r="O10683" s="193"/>
      <c r="P10683" s="229"/>
    </row>
    <row r="10684" spans="15:16" x14ac:dyDescent="0.25">
      <c r="O10684" s="193"/>
      <c r="P10684" s="229"/>
    </row>
    <row r="10685" spans="15:16" x14ac:dyDescent="0.25">
      <c r="O10685" s="193"/>
      <c r="P10685" s="229"/>
    </row>
    <row r="10686" spans="15:16" x14ac:dyDescent="0.25">
      <c r="O10686" s="193"/>
      <c r="P10686" s="229"/>
    </row>
    <row r="10687" spans="15:16" x14ac:dyDescent="0.25">
      <c r="O10687" s="193"/>
      <c r="P10687" s="229"/>
    </row>
    <row r="10688" spans="15:16" x14ac:dyDescent="0.25">
      <c r="O10688" s="193"/>
      <c r="P10688" s="229"/>
    </row>
    <row r="10689" spans="15:16" x14ac:dyDescent="0.25">
      <c r="O10689" s="193"/>
      <c r="P10689" s="229"/>
    </row>
    <row r="10690" spans="15:16" x14ac:dyDescent="0.25">
      <c r="O10690" s="193"/>
      <c r="P10690" s="229"/>
    </row>
    <row r="10691" spans="15:16" x14ac:dyDescent="0.25">
      <c r="O10691" s="193"/>
      <c r="P10691" s="229"/>
    </row>
    <row r="10692" spans="15:16" x14ac:dyDescent="0.25">
      <c r="O10692" s="193"/>
      <c r="P10692" s="229"/>
    </row>
    <row r="10693" spans="15:16" x14ac:dyDescent="0.25">
      <c r="O10693" s="193"/>
      <c r="P10693" s="229"/>
    </row>
    <row r="10694" spans="15:16" x14ac:dyDescent="0.25">
      <c r="O10694" s="193"/>
      <c r="P10694" s="229"/>
    </row>
    <row r="10695" spans="15:16" x14ac:dyDescent="0.25">
      <c r="O10695" s="193"/>
      <c r="P10695" s="229"/>
    </row>
    <row r="10696" spans="15:16" x14ac:dyDescent="0.25">
      <c r="O10696" s="193"/>
      <c r="P10696" s="229"/>
    </row>
    <row r="10697" spans="15:16" x14ac:dyDescent="0.25">
      <c r="O10697" s="193"/>
      <c r="P10697" s="229"/>
    </row>
    <row r="10698" spans="15:16" x14ac:dyDescent="0.25">
      <c r="O10698" s="193"/>
      <c r="P10698" s="229"/>
    </row>
    <row r="10699" spans="15:16" x14ac:dyDescent="0.25">
      <c r="O10699" s="193"/>
      <c r="P10699" s="229"/>
    </row>
    <row r="10700" spans="15:16" x14ac:dyDescent="0.25">
      <c r="O10700" s="193"/>
      <c r="P10700" s="229"/>
    </row>
    <row r="10701" spans="15:16" x14ac:dyDescent="0.25">
      <c r="O10701" s="193"/>
      <c r="P10701" s="229"/>
    </row>
    <row r="10702" spans="15:16" x14ac:dyDescent="0.25">
      <c r="O10702" s="193"/>
      <c r="P10702" s="229"/>
    </row>
    <row r="10703" spans="15:16" x14ac:dyDescent="0.25">
      <c r="O10703" s="193"/>
      <c r="P10703" s="229"/>
    </row>
    <row r="10704" spans="15:16" x14ac:dyDescent="0.25">
      <c r="O10704" s="193"/>
      <c r="P10704" s="229"/>
    </row>
    <row r="10705" spans="15:16" x14ac:dyDescent="0.25">
      <c r="O10705" s="193"/>
      <c r="P10705" s="229"/>
    </row>
    <row r="10706" spans="15:16" x14ac:dyDescent="0.25">
      <c r="O10706" s="193"/>
      <c r="P10706" s="229"/>
    </row>
    <row r="10707" spans="15:16" x14ac:dyDescent="0.25">
      <c r="O10707" s="193"/>
      <c r="P10707" s="229"/>
    </row>
    <row r="10708" spans="15:16" x14ac:dyDescent="0.25">
      <c r="O10708" s="193"/>
      <c r="P10708" s="229"/>
    </row>
    <row r="10709" spans="15:16" x14ac:dyDescent="0.25">
      <c r="O10709" s="193"/>
      <c r="P10709" s="229"/>
    </row>
    <row r="10710" spans="15:16" x14ac:dyDescent="0.25">
      <c r="O10710" s="193"/>
      <c r="P10710" s="229"/>
    </row>
    <row r="10711" spans="15:16" x14ac:dyDescent="0.25">
      <c r="O10711" s="193"/>
      <c r="P10711" s="229"/>
    </row>
    <row r="10712" spans="15:16" x14ac:dyDescent="0.25">
      <c r="O10712" s="193"/>
      <c r="P10712" s="229"/>
    </row>
    <row r="10713" spans="15:16" x14ac:dyDescent="0.25">
      <c r="O10713" s="193"/>
      <c r="P10713" s="229"/>
    </row>
    <row r="10714" spans="15:16" x14ac:dyDescent="0.25">
      <c r="O10714" s="193"/>
      <c r="P10714" s="229"/>
    </row>
    <row r="10715" spans="15:16" x14ac:dyDescent="0.25">
      <c r="O10715" s="193"/>
      <c r="P10715" s="229"/>
    </row>
    <row r="10716" spans="15:16" x14ac:dyDescent="0.25">
      <c r="O10716" s="193"/>
      <c r="P10716" s="229"/>
    </row>
    <row r="10717" spans="15:16" x14ac:dyDescent="0.25">
      <c r="O10717" s="193"/>
      <c r="P10717" s="229"/>
    </row>
    <row r="10718" spans="15:16" x14ac:dyDescent="0.25">
      <c r="O10718" s="193"/>
      <c r="P10718" s="229"/>
    </row>
    <row r="10719" spans="15:16" x14ac:dyDescent="0.25">
      <c r="O10719" s="193"/>
      <c r="P10719" s="229"/>
    </row>
    <row r="10720" spans="15:16" x14ac:dyDescent="0.25">
      <c r="O10720" s="193"/>
      <c r="P10720" s="229"/>
    </row>
    <row r="10721" spans="15:16" x14ac:dyDescent="0.25">
      <c r="O10721" s="193"/>
      <c r="P10721" s="229"/>
    </row>
    <row r="10722" spans="15:16" x14ac:dyDescent="0.25">
      <c r="O10722" s="193"/>
      <c r="P10722" s="229"/>
    </row>
    <row r="10723" spans="15:16" x14ac:dyDescent="0.25">
      <c r="O10723" s="193"/>
      <c r="P10723" s="229"/>
    </row>
    <row r="10724" spans="15:16" x14ac:dyDescent="0.25">
      <c r="O10724" s="193"/>
      <c r="P10724" s="229"/>
    </row>
    <row r="10725" spans="15:16" x14ac:dyDescent="0.25">
      <c r="O10725" s="193"/>
      <c r="P10725" s="229"/>
    </row>
    <row r="10726" spans="15:16" x14ac:dyDescent="0.25">
      <c r="O10726" s="193"/>
      <c r="P10726" s="229"/>
    </row>
    <row r="10727" spans="15:16" x14ac:dyDescent="0.25">
      <c r="O10727" s="193"/>
      <c r="P10727" s="229"/>
    </row>
    <row r="10728" spans="15:16" x14ac:dyDescent="0.25">
      <c r="O10728" s="193"/>
      <c r="P10728" s="229"/>
    </row>
    <row r="10729" spans="15:16" x14ac:dyDescent="0.25">
      <c r="O10729" s="193"/>
      <c r="P10729" s="229"/>
    </row>
    <row r="10730" spans="15:16" x14ac:dyDescent="0.25">
      <c r="O10730" s="193"/>
      <c r="P10730" s="229"/>
    </row>
    <row r="10731" spans="15:16" x14ac:dyDescent="0.25">
      <c r="O10731" s="193"/>
      <c r="P10731" s="229"/>
    </row>
    <row r="10732" spans="15:16" x14ac:dyDescent="0.25">
      <c r="O10732" s="193"/>
      <c r="P10732" s="229"/>
    </row>
    <row r="10733" spans="15:16" x14ac:dyDescent="0.25">
      <c r="O10733" s="193"/>
      <c r="P10733" s="229"/>
    </row>
    <row r="10734" spans="15:16" x14ac:dyDescent="0.25">
      <c r="O10734" s="193"/>
      <c r="P10734" s="229"/>
    </row>
    <row r="10735" spans="15:16" x14ac:dyDescent="0.25">
      <c r="O10735" s="193"/>
      <c r="P10735" s="229"/>
    </row>
    <row r="10736" spans="15:16" x14ac:dyDescent="0.25">
      <c r="O10736" s="193"/>
      <c r="P10736" s="229"/>
    </row>
    <row r="10737" spans="15:16" x14ac:dyDescent="0.25">
      <c r="O10737" s="193"/>
      <c r="P10737" s="229"/>
    </row>
    <row r="10738" spans="15:16" x14ac:dyDescent="0.25">
      <c r="O10738" s="193"/>
      <c r="P10738" s="229"/>
    </row>
    <row r="10739" spans="15:16" x14ac:dyDescent="0.25">
      <c r="O10739" s="193"/>
      <c r="P10739" s="229"/>
    </row>
    <row r="10740" spans="15:16" x14ac:dyDescent="0.25">
      <c r="O10740" s="193"/>
      <c r="P10740" s="229"/>
    </row>
    <row r="10741" spans="15:16" x14ac:dyDescent="0.25">
      <c r="O10741" s="193"/>
      <c r="P10741" s="229"/>
    </row>
    <row r="10742" spans="15:16" x14ac:dyDescent="0.25">
      <c r="O10742" s="193"/>
      <c r="P10742" s="229"/>
    </row>
    <row r="10743" spans="15:16" x14ac:dyDescent="0.25">
      <c r="O10743" s="193"/>
      <c r="P10743" s="229"/>
    </row>
    <row r="10744" spans="15:16" x14ac:dyDescent="0.25">
      <c r="O10744" s="193"/>
      <c r="P10744" s="229"/>
    </row>
    <row r="10745" spans="15:16" x14ac:dyDescent="0.25">
      <c r="O10745" s="193"/>
      <c r="P10745" s="229"/>
    </row>
    <row r="10746" spans="15:16" x14ac:dyDescent="0.25">
      <c r="O10746" s="193"/>
      <c r="P10746" s="229"/>
    </row>
    <row r="10747" spans="15:16" x14ac:dyDescent="0.25">
      <c r="O10747" s="193"/>
      <c r="P10747" s="229"/>
    </row>
    <row r="10748" spans="15:16" x14ac:dyDescent="0.25">
      <c r="O10748" s="193"/>
      <c r="P10748" s="229"/>
    </row>
    <row r="10749" spans="15:16" x14ac:dyDescent="0.25">
      <c r="O10749" s="193"/>
      <c r="P10749" s="229"/>
    </row>
    <row r="10750" spans="15:16" x14ac:dyDescent="0.25">
      <c r="O10750" s="193"/>
      <c r="P10750" s="229"/>
    </row>
    <row r="10751" spans="15:16" x14ac:dyDescent="0.25">
      <c r="O10751" s="193"/>
      <c r="P10751" s="229"/>
    </row>
    <row r="10752" spans="15:16" x14ac:dyDescent="0.25">
      <c r="O10752" s="193"/>
      <c r="P10752" s="229"/>
    </row>
    <row r="10753" spans="15:16" x14ac:dyDescent="0.25">
      <c r="O10753" s="193"/>
      <c r="P10753" s="229"/>
    </row>
    <row r="10754" spans="15:16" x14ac:dyDescent="0.25">
      <c r="O10754" s="193"/>
      <c r="P10754" s="229"/>
    </row>
    <row r="10755" spans="15:16" x14ac:dyDescent="0.25">
      <c r="O10755" s="193"/>
      <c r="P10755" s="229"/>
    </row>
    <row r="10756" spans="15:16" x14ac:dyDescent="0.25">
      <c r="O10756" s="193"/>
      <c r="P10756" s="229"/>
    </row>
    <row r="10757" spans="15:16" x14ac:dyDescent="0.25">
      <c r="O10757" s="193"/>
      <c r="P10757" s="229"/>
    </row>
    <row r="10758" spans="15:16" x14ac:dyDescent="0.25">
      <c r="O10758" s="193"/>
      <c r="P10758" s="229"/>
    </row>
    <row r="10759" spans="15:16" x14ac:dyDescent="0.25">
      <c r="O10759" s="193"/>
      <c r="P10759" s="229"/>
    </row>
    <row r="10760" spans="15:16" x14ac:dyDescent="0.25">
      <c r="O10760" s="193"/>
      <c r="P10760" s="229"/>
    </row>
    <row r="10761" spans="15:16" x14ac:dyDescent="0.25">
      <c r="O10761" s="193"/>
      <c r="P10761" s="229"/>
    </row>
    <row r="10762" spans="15:16" x14ac:dyDescent="0.25">
      <c r="O10762" s="193"/>
      <c r="P10762" s="229"/>
    </row>
    <row r="10763" spans="15:16" x14ac:dyDescent="0.25">
      <c r="O10763" s="193"/>
      <c r="P10763" s="229"/>
    </row>
    <row r="10764" spans="15:16" x14ac:dyDescent="0.25">
      <c r="O10764" s="193"/>
      <c r="P10764" s="229"/>
    </row>
    <row r="10765" spans="15:16" x14ac:dyDescent="0.25">
      <c r="O10765" s="193"/>
      <c r="P10765" s="229"/>
    </row>
    <row r="10766" spans="15:16" x14ac:dyDescent="0.25">
      <c r="O10766" s="193"/>
      <c r="P10766" s="229"/>
    </row>
    <row r="10767" spans="15:16" x14ac:dyDescent="0.25">
      <c r="O10767" s="193"/>
      <c r="P10767" s="229"/>
    </row>
    <row r="10768" spans="15:16" x14ac:dyDescent="0.25">
      <c r="O10768" s="193"/>
      <c r="P10768" s="229"/>
    </row>
    <row r="10769" spans="15:16" x14ac:dyDescent="0.25">
      <c r="O10769" s="193"/>
      <c r="P10769" s="229"/>
    </row>
    <row r="10770" spans="15:16" x14ac:dyDescent="0.25">
      <c r="O10770" s="193"/>
      <c r="P10770" s="229"/>
    </row>
    <row r="10771" spans="15:16" x14ac:dyDescent="0.25">
      <c r="O10771" s="193"/>
      <c r="P10771" s="229"/>
    </row>
    <row r="10772" spans="15:16" x14ac:dyDescent="0.25">
      <c r="O10772" s="193"/>
      <c r="P10772" s="229"/>
    </row>
    <row r="10773" spans="15:16" x14ac:dyDescent="0.25">
      <c r="O10773" s="193"/>
      <c r="P10773" s="229"/>
    </row>
    <row r="10774" spans="15:16" x14ac:dyDescent="0.25">
      <c r="O10774" s="193"/>
      <c r="P10774" s="229"/>
    </row>
    <row r="10775" spans="15:16" x14ac:dyDescent="0.25">
      <c r="O10775" s="193"/>
      <c r="P10775" s="229"/>
    </row>
    <row r="10776" spans="15:16" x14ac:dyDescent="0.25">
      <c r="O10776" s="193"/>
      <c r="P10776" s="229"/>
    </row>
    <row r="10777" spans="15:16" x14ac:dyDescent="0.25">
      <c r="O10777" s="193"/>
      <c r="P10777" s="229"/>
    </row>
    <row r="10778" spans="15:16" x14ac:dyDescent="0.25">
      <c r="O10778" s="193"/>
      <c r="P10778" s="229"/>
    </row>
    <row r="10779" spans="15:16" x14ac:dyDescent="0.25">
      <c r="O10779" s="193"/>
      <c r="P10779" s="229"/>
    </row>
    <row r="10780" spans="15:16" x14ac:dyDescent="0.25">
      <c r="O10780" s="193"/>
      <c r="P10780" s="229"/>
    </row>
    <row r="10781" spans="15:16" x14ac:dyDescent="0.25">
      <c r="O10781" s="193"/>
      <c r="P10781" s="229"/>
    </row>
    <row r="10782" spans="15:16" x14ac:dyDescent="0.25">
      <c r="O10782" s="193"/>
      <c r="P10782" s="229"/>
    </row>
    <row r="10783" spans="15:16" x14ac:dyDescent="0.25">
      <c r="O10783" s="193"/>
      <c r="P10783" s="229"/>
    </row>
    <row r="10784" spans="15:16" x14ac:dyDescent="0.25">
      <c r="O10784" s="193"/>
      <c r="P10784" s="229"/>
    </row>
    <row r="10785" spans="15:16" x14ac:dyDescent="0.25">
      <c r="O10785" s="193"/>
      <c r="P10785" s="229"/>
    </row>
    <row r="10786" spans="15:16" x14ac:dyDescent="0.25">
      <c r="O10786" s="193"/>
      <c r="P10786" s="229"/>
    </row>
    <row r="10787" spans="15:16" x14ac:dyDescent="0.25">
      <c r="O10787" s="193"/>
      <c r="P10787" s="229"/>
    </row>
    <row r="10788" spans="15:16" x14ac:dyDescent="0.25">
      <c r="O10788" s="193"/>
      <c r="P10788" s="229"/>
    </row>
    <row r="10789" spans="15:16" x14ac:dyDescent="0.25">
      <c r="O10789" s="193"/>
      <c r="P10789" s="229"/>
    </row>
    <row r="10790" spans="15:16" x14ac:dyDescent="0.25">
      <c r="O10790" s="193"/>
      <c r="P10790" s="229"/>
    </row>
    <row r="10791" spans="15:16" x14ac:dyDescent="0.25">
      <c r="O10791" s="193"/>
      <c r="P10791" s="229"/>
    </row>
    <row r="10792" spans="15:16" x14ac:dyDescent="0.25">
      <c r="O10792" s="193"/>
      <c r="P10792" s="229"/>
    </row>
    <row r="10793" spans="15:16" x14ac:dyDescent="0.25">
      <c r="O10793" s="193"/>
      <c r="P10793" s="229"/>
    </row>
    <row r="10794" spans="15:16" x14ac:dyDescent="0.25">
      <c r="O10794" s="193"/>
      <c r="P10794" s="229"/>
    </row>
    <row r="10795" spans="15:16" x14ac:dyDescent="0.25">
      <c r="O10795" s="193"/>
      <c r="P10795" s="229"/>
    </row>
    <row r="10796" spans="15:16" x14ac:dyDescent="0.25">
      <c r="O10796" s="193"/>
      <c r="P10796" s="229"/>
    </row>
    <row r="10797" spans="15:16" x14ac:dyDescent="0.25">
      <c r="O10797" s="193"/>
      <c r="P10797" s="229"/>
    </row>
    <row r="10798" spans="15:16" x14ac:dyDescent="0.25">
      <c r="O10798" s="193"/>
      <c r="P10798" s="229"/>
    </row>
    <row r="10799" spans="15:16" x14ac:dyDescent="0.25">
      <c r="O10799" s="193"/>
      <c r="P10799" s="229"/>
    </row>
    <row r="10800" spans="15:16" x14ac:dyDescent="0.25">
      <c r="O10800" s="193"/>
      <c r="P10800" s="229"/>
    </row>
    <row r="10801" spans="15:16" x14ac:dyDescent="0.25">
      <c r="O10801" s="193"/>
      <c r="P10801" s="229"/>
    </row>
    <row r="10802" spans="15:16" x14ac:dyDescent="0.25">
      <c r="O10802" s="193"/>
      <c r="P10802" s="229"/>
    </row>
    <row r="10803" spans="15:16" x14ac:dyDescent="0.25">
      <c r="O10803" s="193"/>
      <c r="P10803" s="229"/>
    </row>
    <row r="10804" spans="15:16" x14ac:dyDescent="0.25">
      <c r="O10804" s="193"/>
      <c r="P10804" s="229"/>
    </row>
    <row r="10805" spans="15:16" x14ac:dyDescent="0.25">
      <c r="O10805" s="193"/>
      <c r="P10805" s="229"/>
    </row>
    <row r="10806" spans="15:16" x14ac:dyDescent="0.25">
      <c r="O10806" s="193"/>
      <c r="P10806" s="229"/>
    </row>
    <row r="10807" spans="15:16" x14ac:dyDescent="0.25">
      <c r="O10807" s="193"/>
      <c r="P10807" s="229"/>
    </row>
    <row r="10808" spans="15:16" x14ac:dyDescent="0.25">
      <c r="O10808" s="193"/>
      <c r="P10808" s="229"/>
    </row>
    <row r="10809" spans="15:16" x14ac:dyDescent="0.25">
      <c r="O10809" s="193"/>
      <c r="P10809" s="229"/>
    </row>
    <row r="10810" spans="15:16" x14ac:dyDescent="0.25">
      <c r="O10810" s="193"/>
      <c r="P10810" s="229"/>
    </row>
    <row r="10811" spans="15:16" x14ac:dyDescent="0.25">
      <c r="O10811" s="193"/>
      <c r="P10811" s="229"/>
    </row>
    <row r="10812" spans="15:16" x14ac:dyDescent="0.25">
      <c r="O10812" s="193"/>
      <c r="P10812" s="229"/>
    </row>
    <row r="10813" spans="15:16" x14ac:dyDescent="0.25">
      <c r="O10813" s="193"/>
      <c r="P10813" s="229"/>
    </row>
    <row r="10814" spans="15:16" x14ac:dyDescent="0.25">
      <c r="O10814" s="193"/>
      <c r="P10814" s="229"/>
    </row>
    <row r="10815" spans="15:16" x14ac:dyDescent="0.25">
      <c r="O10815" s="193"/>
      <c r="P10815" s="229"/>
    </row>
    <row r="10816" spans="15:16" x14ac:dyDescent="0.25">
      <c r="O10816" s="193"/>
      <c r="P10816" s="229"/>
    </row>
    <row r="10817" spans="15:16" x14ac:dyDescent="0.25">
      <c r="O10817" s="193"/>
      <c r="P10817" s="229"/>
    </row>
    <row r="10818" spans="15:16" x14ac:dyDescent="0.25">
      <c r="O10818" s="193"/>
      <c r="P10818" s="229"/>
    </row>
    <row r="10819" spans="15:16" x14ac:dyDescent="0.25">
      <c r="O10819" s="193"/>
      <c r="P10819" s="229"/>
    </row>
    <row r="10820" spans="15:16" x14ac:dyDescent="0.25">
      <c r="O10820" s="193"/>
      <c r="P10820" s="229"/>
    </row>
    <row r="10821" spans="15:16" x14ac:dyDescent="0.25">
      <c r="O10821" s="193"/>
      <c r="P10821" s="229"/>
    </row>
    <row r="10822" spans="15:16" x14ac:dyDescent="0.25">
      <c r="O10822" s="193"/>
      <c r="P10822" s="229"/>
    </row>
    <row r="10823" spans="15:16" x14ac:dyDescent="0.25">
      <c r="O10823" s="193"/>
      <c r="P10823" s="229"/>
    </row>
    <row r="10824" spans="15:16" x14ac:dyDescent="0.25">
      <c r="O10824" s="193"/>
      <c r="P10824" s="229"/>
    </row>
    <row r="10825" spans="15:16" x14ac:dyDescent="0.25">
      <c r="O10825" s="193"/>
      <c r="P10825" s="229"/>
    </row>
    <row r="10826" spans="15:16" x14ac:dyDescent="0.25">
      <c r="O10826" s="193"/>
      <c r="P10826" s="229"/>
    </row>
    <row r="10827" spans="15:16" x14ac:dyDescent="0.25">
      <c r="O10827" s="193"/>
      <c r="P10827" s="229"/>
    </row>
    <row r="10828" spans="15:16" x14ac:dyDescent="0.25">
      <c r="O10828" s="193"/>
      <c r="P10828" s="229"/>
    </row>
    <row r="10829" spans="15:16" x14ac:dyDescent="0.25">
      <c r="O10829" s="193"/>
      <c r="P10829" s="229"/>
    </row>
    <row r="10830" spans="15:16" x14ac:dyDescent="0.25">
      <c r="O10830" s="193"/>
      <c r="P10830" s="229"/>
    </row>
    <row r="10831" spans="15:16" x14ac:dyDescent="0.25">
      <c r="O10831" s="193"/>
      <c r="P10831" s="229"/>
    </row>
    <row r="10832" spans="15:16" x14ac:dyDescent="0.25">
      <c r="O10832" s="193"/>
      <c r="P10832" s="229"/>
    </row>
    <row r="10833" spans="15:16" x14ac:dyDescent="0.25">
      <c r="O10833" s="193"/>
      <c r="P10833" s="229"/>
    </row>
    <row r="10834" spans="15:16" x14ac:dyDescent="0.25">
      <c r="O10834" s="193"/>
      <c r="P10834" s="229"/>
    </row>
    <row r="10835" spans="15:16" x14ac:dyDescent="0.25">
      <c r="O10835" s="193"/>
      <c r="P10835" s="229"/>
    </row>
    <row r="10836" spans="15:16" x14ac:dyDescent="0.25">
      <c r="O10836" s="193"/>
      <c r="P10836" s="229"/>
    </row>
    <row r="10837" spans="15:16" x14ac:dyDescent="0.25">
      <c r="O10837" s="193"/>
      <c r="P10837" s="229"/>
    </row>
    <row r="10838" spans="15:16" x14ac:dyDescent="0.25">
      <c r="O10838" s="193"/>
      <c r="P10838" s="229"/>
    </row>
    <row r="10839" spans="15:16" x14ac:dyDescent="0.25">
      <c r="O10839" s="193"/>
      <c r="P10839" s="229"/>
    </row>
    <row r="10840" spans="15:16" x14ac:dyDescent="0.25">
      <c r="O10840" s="193"/>
      <c r="P10840" s="229"/>
    </row>
    <row r="10841" spans="15:16" x14ac:dyDescent="0.25">
      <c r="O10841" s="193"/>
      <c r="P10841" s="229"/>
    </row>
    <row r="10842" spans="15:16" x14ac:dyDescent="0.25">
      <c r="O10842" s="193"/>
      <c r="P10842" s="229"/>
    </row>
    <row r="10843" spans="15:16" x14ac:dyDescent="0.25">
      <c r="O10843" s="193"/>
      <c r="P10843" s="229"/>
    </row>
    <row r="10844" spans="15:16" x14ac:dyDescent="0.25">
      <c r="O10844" s="193"/>
      <c r="P10844" s="229"/>
    </row>
    <row r="10845" spans="15:16" x14ac:dyDescent="0.25">
      <c r="O10845" s="193"/>
      <c r="P10845" s="229"/>
    </row>
    <row r="10846" spans="15:16" x14ac:dyDescent="0.25">
      <c r="O10846" s="193"/>
      <c r="P10846" s="229"/>
    </row>
    <row r="10847" spans="15:16" x14ac:dyDescent="0.25">
      <c r="O10847" s="193"/>
      <c r="P10847" s="229"/>
    </row>
    <row r="10848" spans="15:16" x14ac:dyDescent="0.25">
      <c r="O10848" s="193"/>
      <c r="P10848" s="229"/>
    </row>
    <row r="10849" spans="15:16" x14ac:dyDescent="0.25">
      <c r="O10849" s="193"/>
      <c r="P10849" s="229"/>
    </row>
    <row r="10850" spans="15:16" x14ac:dyDescent="0.25">
      <c r="O10850" s="193"/>
      <c r="P10850" s="229"/>
    </row>
    <row r="10851" spans="15:16" x14ac:dyDescent="0.25">
      <c r="O10851" s="193"/>
      <c r="P10851" s="229"/>
    </row>
    <row r="10852" spans="15:16" x14ac:dyDescent="0.25">
      <c r="O10852" s="193"/>
      <c r="P10852" s="229"/>
    </row>
    <row r="10853" spans="15:16" x14ac:dyDescent="0.25">
      <c r="O10853" s="193"/>
      <c r="P10853" s="229"/>
    </row>
    <row r="10854" spans="15:16" x14ac:dyDescent="0.25">
      <c r="O10854" s="193"/>
      <c r="P10854" s="229"/>
    </row>
    <row r="10855" spans="15:16" x14ac:dyDescent="0.25">
      <c r="O10855" s="193"/>
      <c r="P10855" s="229"/>
    </row>
    <row r="10856" spans="15:16" x14ac:dyDescent="0.25">
      <c r="O10856" s="193"/>
      <c r="P10856" s="229"/>
    </row>
    <row r="10857" spans="15:16" x14ac:dyDescent="0.25">
      <c r="O10857" s="193"/>
      <c r="P10857" s="229"/>
    </row>
    <row r="10858" spans="15:16" x14ac:dyDescent="0.25">
      <c r="O10858" s="193"/>
      <c r="P10858" s="229"/>
    </row>
    <row r="10859" spans="15:16" x14ac:dyDescent="0.25">
      <c r="O10859" s="193"/>
      <c r="P10859" s="229"/>
    </row>
    <row r="10860" spans="15:16" x14ac:dyDescent="0.25">
      <c r="O10860" s="193"/>
      <c r="P10860" s="229"/>
    </row>
    <row r="10861" spans="15:16" x14ac:dyDescent="0.25">
      <c r="O10861" s="193"/>
      <c r="P10861" s="229"/>
    </row>
    <row r="10862" spans="15:16" x14ac:dyDescent="0.25">
      <c r="O10862" s="193"/>
      <c r="P10862" s="229"/>
    </row>
    <row r="10863" spans="15:16" x14ac:dyDescent="0.25">
      <c r="O10863" s="193"/>
      <c r="P10863" s="229"/>
    </row>
    <row r="10864" spans="15:16" x14ac:dyDescent="0.25">
      <c r="O10864" s="193"/>
      <c r="P10864" s="229"/>
    </row>
    <row r="10865" spans="15:16" x14ac:dyDescent="0.25">
      <c r="O10865" s="193"/>
      <c r="P10865" s="229"/>
    </row>
    <row r="10866" spans="15:16" x14ac:dyDescent="0.25">
      <c r="O10866" s="193"/>
      <c r="P10866" s="229"/>
    </row>
    <row r="10867" spans="15:16" x14ac:dyDescent="0.25">
      <c r="O10867" s="193"/>
      <c r="P10867" s="229"/>
    </row>
    <row r="10868" spans="15:16" x14ac:dyDescent="0.25">
      <c r="O10868" s="193"/>
      <c r="P10868" s="229"/>
    </row>
    <row r="10869" spans="15:16" x14ac:dyDescent="0.25">
      <c r="O10869" s="193"/>
      <c r="P10869" s="229"/>
    </row>
    <row r="10870" spans="15:16" x14ac:dyDescent="0.25">
      <c r="O10870" s="193"/>
      <c r="P10870" s="229"/>
    </row>
    <row r="10871" spans="15:16" x14ac:dyDescent="0.25">
      <c r="O10871" s="193"/>
      <c r="P10871" s="229"/>
    </row>
    <row r="10872" spans="15:16" x14ac:dyDescent="0.25">
      <c r="O10872" s="193"/>
      <c r="P10872" s="229"/>
    </row>
    <row r="10873" spans="15:16" x14ac:dyDescent="0.25">
      <c r="O10873" s="193"/>
      <c r="P10873" s="229"/>
    </row>
    <row r="10874" spans="15:16" x14ac:dyDescent="0.25">
      <c r="O10874" s="193"/>
      <c r="P10874" s="229"/>
    </row>
    <row r="10875" spans="15:16" x14ac:dyDescent="0.25">
      <c r="O10875" s="193"/>
      <c r="P10875" s="229"/>
    </row>
    <row r="10876" spans="15:16" x14ac:dyDescent="0.25">
      <c r="O10876" s="193"/>
      <c r="P10876" s="229"/>
    </row>
    <row r="10877" spans="15:16" x14ac:dyDescent="0.25">
      <c r="O10877" s="193"/>
      <c r="P10877" s="229"/>
    </row>
    <row r="10878" spans="15:16" x14ac:dyDescent="0.25">
      <c r="O10878" s="193"/>
      <c r="P10878" s="229"/>
    </row>
    <row r="10879" spans="15:16" x14ac:dyDescent="0.25">
      <c r="O10879" s="193"/>
      <c r="P10879" s="229"/>
    </row>
    <row r="10880" spans="15:16" x14ac:dyDescent="0.25">
      <c r="O10880" s="193"/>
      <c r="P10880" s="229"/>
    </row>
    <row r="10881" spans="15:16" x14ac:dyDescent="0.25">
      <c r="O10881" s="193"/>
      <c r="P10881" s="229"/>
    </row>
    <row r="10882" spans="15:16" x14ac:dyDescent="0.25">
      <c r="O10882" s="193"/>
      <c r="P10882" s="229"/>
    </row>
    <row r="10883" spans="15:16" x14ac:dyDescent="0.25">
      <c r="O10883" s="193"/>
      <c r="P10883" s="229"/>
    </row>
    <row r="10884" spans="15:16" x14ac:dyDescent="0.25">
      <c r="O10884" s="193"/>
      <c r="P10884" s="229"/>
    </row>
    <row r="10885" spans="15:16" x14ac:dyDescent="0.25">
      <c r="O10885" s="193"/>
      <c r="P10885" s="229"/>
    </row>
    <row r="10886" spans="15:16" x14ac:dyDescent="0.25">
      <c r="O10886" s="193"/>
      <c r="P10886" s="229"/>
    </row>
    <row r="10887" spans="15:16" x14ac:dyDescent="0.25">
      <c r="O10887" s="193"/>
      <c r="P10887" s="229"/>
    </row>
    <row r="10888" spans="15:16" x14ac:dyDescent="0.25">
      <c r="O10888" s="193"/>
      <c r="P10888" s="229"/>
    </row>
    <row r="10889" spans="15:16" x14ac:dyDescent="0.25">
      <c r="O10889" s="193"/>
      <c r="P10889" s="229"/>
    </row>
    <row r="10890" spans="15:16" x14ac:dyDescent="0.25">
      <c r="O10890" s="193"/>
      <c r="P10890" s="229"/>
    </row>
    <row r="10891" spans="15:16" x14ac:dyDescent="0.25">
      <c r="O10891" s="193"/>
      <c r="P10891" s="229"/>
    </row>
    <row r="10892" spans="15:16" x14ac:dyDescent="0.25">
      <c r="O10892" s="193"/>
      <c r="P10892" s="229"/>
    </row>
    <row r="10893" spans="15:16" x14ac:dyDescent="0.25">
      <c r="O10893" s="193"/>
      <c r="P10893" s="229"/>
    </row>
    <row r="10894" spans="15:16" x14ac:dyDescent="0.25">
      <c r="O10894" s="193"/>
      <c r="P10894" s="229"/>
    </row>
    <row r="10895" spans="15:16" x14ac:dyDescent="0.25">
      <c r="O10895" s="193"/>
      <c r="P10895" s="229"/>
    </row>
    <row r="10896" spans="15:16" x14ac:dyDescent="0.25">
      <c r="O10896" s="193"/>
      <c r="P10896" s="229"/>
    </row>
    <row r="10897" spans="15:16" x14ac:dyDescent="0.25">
      <c r="O10897" s="193"/>
      <c r="P10897" s="229"/>
    </row>
    <row r="10898" spans="15:16" x14ac:dyDescent="0.25">
      <c r="O10898" s="193"/>
      <c r="P10898" s="229"/>
    </row>
    <row r="10899" spans="15:16" x14ac:dyDescent="0.25">
      <c r="O10899" s="193"/>
      <c r="P10899" s="229"/>
    </row>
    <row r="10900" spans="15:16" x14ac:dyDescent="0.25">
      <c r="O10900" s="193"/>
      <c r="P10900" s="229"/>
    </row>
    <row r="10901" spans="15:16" x14ac:dyDescent="0.25">
      <c r="O10901" s="193"/>
      <c r="P10901" s="229"/>
    </row>
    <row r="10902" spans="15:16" x14ac:dyDescent="0.25">
      <c r="O10902" s="193"/>
      <c r="P10902" s="229"/>
    </row>
    <row r="10903" spans="15:16" x14ac:dyDescent="0.25">
      <c r="O10903" s="193"/>
      <c r="P10903" s="229"/>
    </row>
    <row r="10904" spans="15:16" x14ac:dyDescent="0.25">
      <c r="O10904" s="193"/>
      <c r="P10904" s="229"/>
    </row>
    <row r="10905" spans="15:16" x14ac:dyDescent="0.25">
      <c r="O10905" s="193"/>
      <c r="P10905" s="229"/>
    </row>
    <row r="10906" spans="15:16" x14ac:dyDescent="0.25">
      <c r="O10906" s="193"/>
      <c r="P10906" s="229"/>
    </row>
    <row r="10907" spans="15:16" x14ac:dyDescent="0.25">
      <c r="O10907" s="193"/>
      <c r="P10907" s="229"/>
    </row>
    <row r="10908" spans="15:16" x14ac:dyDescent="0.25">
      <c r="O10908" s="193"/>
      <c r="P10908" s="229"/>
    </row>
    <row r="10909" spans="15:16" x14ac:dyDescent="0.25">
      <c r="O10909" s="193"/>
      <c r="P10909" s="229"/>
    </row>
    <row r="10910" spans="15:16" x14ac:dyDescent="0.25">
      <c r="O10910" s="193"/>
      <c r="P10910" s="229"/>
    </row>
    <row r="10911" spans="15:16" x14ac:dyDescent="0.25">
      <c r="O10911" s="193"/>
      <c r="P10911" s="229"/>
    </row>
    <row r="10912" spans="15:16" x14ac:dyDescent="0.25">
      <c r="O10912" s="193"/>
      <c r="P10912" s="229"/>
    </row>
    <row r="10913" spans="15:16" x14ac:dyDescent="0.25">
      <c r="O10913" s="193"/>
      <c r="P10913" s="229"/>
    </row>
    <row r="10914" spans="15:16" x14ac:dyDescent="0.25">
      <c r="O10914" s="193"/>
      <c r="P10914" s="229"/>
    </row>
    <row r="10915" spans="15:16" x14ac:dyDescent="0.25">
      <c r="O10915" s="193"/>
      <c r="P10915" s="229"/>
    </row>
    <row r="10916" spans="15:16" x14ac:dyDescent="0.25">
      <c r="O10916" s="193"/>
      <c r="P10916" s="229"/>
    </row>
    <row r="10917" spans="15:16" x14ac:dyDescent="0.25">
      <c r="O10917" s="193"/>
      <c r="P10917" s="229"/>
    </row>
    <row r="10918" spans="15:16" x14ac:dyDescent="0.25">
      <c r="O10918" s="193"/>
      <c r="P10918" s="229"/>
    </row>
    <row r="10919" spans="15:16" x14ac:dyDescent="0.25">
      <c r="O10919" s="193"/>
      <c r="P10919" s="229"/>
    </row>
    <row r="10920" spans="15:16" x14ac:dyDescent="0.25">
      <c r="O10920" s="193"/>
      <c r="P10920" s="229"/>
    </row>
    <row r="10921" spans="15:16" x14ac:dyDescent="0.25">
      <c r="O10921" s="193"/>
      <c r="P10921" s="229"/>
    </row>
    <row r="10922" spans="15:16" x14ac:dyDescent="0.25">
      <c r="O10922" s="193"/>
      <c r="P10922" s="229"/>
    </row>
    <row r="10923" spans="15:16" x14ac:dyDescent="0.25">
      <c r="O10923" s="193"/>
      <c r="P10923" s="229"/>
    </row>
    <row r="10924" spans="15:16" x14ac:dyDescent="0.25">
      <c r="O10924" s="193"/>
      <c r="P10924" s="229"/>
    </row>
    <row r="10925" spans="15:16" x14ac:dyDescent="0.25">
      <c r="O10925" s="193"/>
      <c r="P10925" s="229"/>
    </row>
    <row r="10926" spans="15:16" x14ac:dyDescent="0.25">
      <c r="O10926" s="193"/>
      <c r="P10926" s="229"/>
    </row>
    <row r="10927" spans="15:16" x14ac:dyDescent="0.25">
      <c r="O10927" s="193"/>
      <c r="P10927" s="229"/>
    </row>
    <row r="10928" spans="15:16" x14ac:dyDescent="0.25">
      <c r="O10928" s="193"/>
      <c r="P10928" s="229"/>
    </row>
    <row r="10929" spans="15:16" x14ac:dyDescent="0.25">
      <c r="O10929" s="193"/>
      <c r="P10929" s="229"/>
    </row>
    <row r="10930" spans="15:16" x14ac:dyDescent="0.25">
      <c r="O10930" s="193"/>
      <c r="P10930" s="229"/>
    </row>
    <row r="10931" spans="15:16" x14ac:dyDescent="0.25">
      <c r="O10931" s="193"/>
      <c r="P10931" s="229"/>
    </row>
    <row r="10932" spans="15:16" x14ac:dyDescent="0.25">
      <c r="O10932" s="193"/>
      <c r="P10932" s="229"/>
    </row>
    <row r="10933" spans="15:16" x14ac:dyDescent="0.25">
      <c r="O10933" s="193"/>
      <c r="P10933" s="229"/>
    </row>
    <row r="10934" spans="15:16" x14ac:dyDescent="0.25">
      <c r="O10934" s="193"/>
      <c r="P10934" s="229"/>
    </row>
    <row r="10935" spans="15:16" x14ac:dyDescent="0.25">
      <c r="O10935" s="193"/>
      <c r="P10935" s="229"/>
    </row>
    <row r="10936" spans="15:16" x14ac:dyDescent="0.25">
      <c r="O10936" s="193"/>
      <c r="P10936" s="229"/>
    </row>
    <row r="10937" spans="15:16" x14ac:dyDescent="0.25">
      <c r="O10937" s="193"/>
      <c r="P10937" s="229"/>
    </row>
    <row r="10938" spans="15:16" x14ac:dyDescent="0.25">
      <c r="O10938" s="193"/>
      <c r="P10938" s="229"/>
    </row>
    <row r="10939" spans="15:16" x14ac:dyDescent="0.25">
      <c r="O10939" s="193"/>
      <c r="P10939" s="229"/>
    </row>
    <row r="10940" spans="15:16" x14ac:dyDescent="0.25">
      <c r="O10940" s="193"/>
      <c r="P10940" s="229"/>
    </row>
    <row r="10941" spans="15:16" x14ac:dyDescent="0.25">
      <c r="O10941" s="193"/>
      <c r="P10941" s="229"/>
    </row>
    <row r="10942" spans="15:16" x14ac:dyDescent="0.25">
      <c r="O10942" s="193"/>
      <c r="P10942" s="229"/>
    </row>
    <row r="10943" spans="15:16" x14ac:dyDescent="0.25">
      <c r="O10943" s="193"/>
      <c r="P10943" s="229"/>
    </row>
    <row r="10944" spans="15:16" x14ac:dyDescent="0.25">
      <c r="O10944" s="193"/>
      <c r="P10944" s="229"/>
    </row>
    <row r="10945" spans="15:16" x14ac:dyDescent="0.25">
      <c r="O10945" s="193"/>
      <c r="P10945" s="229"/>
    </row>
    <row r="10946" spans="15:16" x14ac:dyDescent="0.25">
      <c r="O10946" s="193"/>
      <c r="P10946" s="229"/>
    </row>
    <row r="10947" spans="15:16" x14ac:dyDescent="0.25">
      <c r="O10947" s="193"/>
      <c r="P10947" s="229"/>
    </row>
    <row r="10948" spans="15:16" x14ac:dyDescent="0.25">
      <c r="O10948" s="193"/>
      <c r="P10948" s="229"/>
    </row>
    <row r="10949" spans="15:16" x14ac:dyDescent="0.25">
      <c r="O10949" s="193"/>
      <c r="P10949" s="229"/>
    </row>
    <row r="10950" spans="15:16" x14ac:dyDescent="0.25">
      <c r="O10950" s="193"/>
      <c r="P10950" s="229"/>
    </row>
    <row r="10951" spans="15:16" x14ac:dyDescent="0.25">
      <c r="O10951" s="193"/>
      <c r="P10951" s="229"/>
    </row>
    <row r="10952" spans="15:16" x14ac:dyDescent="0.25">
      <c r="O10952" s="193"/>
      <c r="P10952" s="229"/>
    </row>
    <row r="10953" spans="15:16" x14ac:dyDescent="0.25">
      <c r="O10953" s="193"/>
      <c r="P10953" s="229"/>
    </row>
    <row r="10954" spans="15:16" x14ac:dyDescent="0.25">
      <c r="O10954" s="193"/>
      <c r="P10954" s="229"/>
    </row>
    <row r="10955" spans="15:16" x14ac:dyDescent="0.25">
      <c r="O10955" s="193"/>
      <c r="P10955" s="229"/>
    </row>
    <row r="10956" spans="15:16" x14ac:dyDescent="0.25">
      <c r="O10956" s="193"/>
      <c r="P10956" s="229"/>
    </row>
    <row r="10957" spans="15:16" x14ac:dyDescent="0.25">
      <c r="O10957" s="193"/>
      <c r="P10957" s="229"/>
    </row>
    <row r="10958" spans="15:16" x14ac:dyDescent="0.25">
      <c r="O10958" s="193"/>
      <c r="P10958" s="229"/>
    </row>
    <row r="10959" spans="15:16" x14ac:dyDescent="0.25">
      <c r="O10959" s="193"/>
      <c r="P10959" s="229"/>
    </row>
    <row r="10960" spans="15:16" x14ac:dyDescent="0.25">
      <c r="O10960" s="193"/>
      <c r="P10960" s="229"/>
    </row>
    <row r="10961" spans="15:16" x14ac:dyDescent="0.25">
      <c r="O10961" s="193"/>
      <c r="P10961" s="229"/>
    </row>
    <row r="10962" spans="15:16" x14ac:dyDescent="0.25">
      <c r="O10962" s="193"/>
      <c r="P10962" s="229"/>
    </row>
    <row r="10963" spans="15:16" x14ac:dyDescent="0.25">
      <c r="O10963" s="193"/>
      <c r="P10963" s="229"/>
    </row>
    <row r="10964" spans="15:16" x14ac:dyDescent="0.25">
      <c r="O10964" s="193"/>
      <c r="P10964" s="229"/>
    </row>
    <row r="10965" spans="15:16" x14ac:dyDescent="0.25">
      <c r="O10965" s="193"/>
      <c r="P10965" s="229"/>
    </row>
    <row r="10966" spans="15:16" x14ac:dyDescent="0.25">
      <c r="O10966" s="193"/>
      <c r="P10966" s="229"/>
    </row>
    <row r="10967" spans="15:16" x14ac:dyDescent="0.25">
      <c r="O10967" s="193"/>
      <c r="P10967" s="229"/>
    </row>
    <row r="10968" spans="15:16" x14ac:dyDescent="0.25">
      <c r="O10968" s="193"/>
      <c r="P10968" s="229"/>
    </row>
    <row r="10969" spans="15:16" x14ac:dyDescent="0.25">
      <c r="O10969" s="193"/>
      <c r="P10969" s="229"/>
    </row>
    <row r="10970" spans="15:16" x14ac:dyDescent="0.25">
      <c r="O10970" s="193"/>
      <c r="P10970" s="229"/>
    </row>
    <row r="10971" spans="15:16" x14ac:dyDescent="0.25">
      <c r="O10971" s="193"/>
      <c r="P10971" s="229"/>
    </row>
    <row r="10972" spans="15:16" x14ac:dyDescent="0.25">
      <c r="O10972" s="193"/>
      <c r="P10972" s="229"/>
    </row>
    <row r="10973" spans="15:16" x14ac:dyDescent="0.25">
      <c r="O10973" s="193"/>
      <c r="P10973" s="229"/>
    </row>
    <row r="10974" spans="15:16" x14ac:dyDescent="0.25">
      <c r="O10974" s="193"/>
      <c r="P10974" s="229"/>
    </row>
    <row r="10975" spans="15:16" x14ac:dyDescent="0.25">
      <c r="O10975" s="193"/>
      <c r="P10975" s="229"/>
    </row>
    <row r="10976" spans="15:16" x14ac:dyDescent="0.25">
      <c r="O10976" s="193"/>
      <c r="P10976" s="229"/>
    </row>
    <row r="10977" spans="15:16" x14ac:dyDescent="0.25">
      <c r="O10977" s="193"/>
      <c r="P10977" s="229"/>
    </row>
    <row r="10978" spans="15:16" x14ac:dyDescent="0.25">
      <c r="O10978" s="193"/>
      <c r="P10978" s="229"/>
    </row>
    <row r="10979" spans="15:16" x14ac:dyDescent="0.25">
      <c r="O10979" s="193"/>
      <c r="P10979" s="229"/>
    </row>
    <row r="10980" spans="15:16" x14ac:dyDescent="0.25">
      <c r="O10980" s="193"/>
      <c r="P10980" s="229"/>
    </row>
    <row r="10981" spans="15:16" x14ac:dyDescent="0.25">
      <c r="O10981" s="193"/>
      <c r="P10981" s="229"/>
    </row>
    <row r="10982" spans="15:16" x14ac:dyDescent="0.25">
      <c r="O10982" s="193"/>
      <c r="P10982" s="229"/>
    </row>
    <row r="10983" spans="15:16" x14ac:dyDescent="0.25">
      <c r="O10983" s="193"/>
      <c r="P10983" s="229"/>
    </row>
    <row r="10984" spans="15:16" x14ac:dyDescent="0.25">
      <c r="O10984" s="193"/>
      <c r="P10984" s="229"/>
    </row>
    <row r="10985" spans="15:16" x14ac:dyDescent="0.25">
      <c r="O10985" s="193"/>
      <c r="P10985" s="229"/>
    </row>
    <row r="10986" spans="15:16" x14ac:dyDescent="0.25">
      <c r="O10986" s="193"/>
      <c r="P10986" s="229"/>
    </row>
    <row r="10987" spans="15:16" x14ac:dyDescent="0.25">
      <c r="O10987" s="193"/>
      <c r="P10987" s="229"/>
    </row>
    <row r="10988" spans="15:16" x14ac:dyDescent="0.25">
      <c r="O10988" s="193"/>
      <c r="P10988" s="229"/>
    </row>
    <row r="10989" spans="15:16" x14ac:dyDescent="0.25">
      <c r="O10989" s="193"/>
      <c r="P10989" s="229"/>
    </row>
    <row r="10990" spans="15:16" x14ac:dyDescent="0.25">
      <c r="O10990" s="193"/>
      <c r="P10990" s="229"/>
    </row>
    <row r="10991" spans="15:16" x14ac:dyDescent="0.25">
      <c r="O10991" s="193"/>
      <c r="P10991" s="229"/>
    </row>
    <row r="10992" spans="15:16" x14ac:dyDescent="0.25">
      <c r="O10992" s="193"/>
      <c r="P10992" s="229"/>
    </row>
    <row r="10993" spans="15:16" x14ac:dyDescent="0.25">
      <c r="O10993" s="193"/>
      <c r="P10993" s="229"/>
    </row>
    <row r="10994" spans="15:16" x14ac:dyDescent="0.25">
      <c r="O10994" s="193"/>
      <c r="P10994" s="229"/>
    </row>
    <row r="10995" spans="15:16" x14ac:dyDescent="0.25">
      <c r="O10995" s="193"/>
      <c r="P10995" s="229"/>
    </row>
    <row r="10996" spans="15:16" x14ac:dyDescent="0.25">
      <c r="O10996" s="193"/>
      <c r="P10996" s="229"/>
    </row>
    <row r="10997" spans="15:16" x14ac:dyDescent="0.25">
      <c r="O10997" s="193"/>
      <c r="P10997" s="229"/>
    </row>
    <row r="10998" spans="15:16" x14ac:dyDescent="0.25">
      <c r="O10998" s="193"/>
      <c r="P10998" s="229"/>
    </row>
    <row r="10999" spans="15:16" x14ac:dyDescent="0.25">
      <c r="O10999" s="193"/>
      <c r="P10999" s="229"/>
    </row>
    <row r="11000" spans="15:16" x14ac:dyDescent="0.25">
      <c r="O11000" s="193"/>
      <c r="P11000" s="229"/>
    </row>
    <row r="11001" spans="15:16" x14ac:dyDescent="0.25">
      <c r="O11001" s="193"/>
      <c r="P11001" s="229"/>
    </row>
    <row r="11002" spans="15:16" x14ac:dyDescent="0.25">
      <c r="O11002" s="193"/>
      <c r="P11002" s="229"/>
    </row>
    <row r="11003" spans="15:16" x14ac:dyDescent="0.25">
      <c r="O11003" s="193"/>
      <c r="P11003" s="229"/>
    </row>
    <row r="11004" spans="15:16" x14ac:dyDescent="0.25">
      <c r="O11004" s="193"/>
      <c r="P11004" s="229"/>
    </row>
    <row r="11005" spans="15:16" x14ac:dyDescent="0.25">
      <c r="O11005" s="193"/>
      <c r="P11005" s="229"/>
    </row>
    <row r="11006" spans="15:16" x14ac:dyDescent="0.25">
      <c r="O11006" s="193"/>
      <c r="P11006" s="229"/>
    </row>
    <row r="11007" spans="15:16" x14ac:dyDescent="0.25">
      <c r="O11007" s="193"/>
      <c r="P11007" s="229"/>
    </row>
    <row r="11008" spans="15:16" x14ac:dyDescent="0.25">
      <c r="O11008" s="193"/>
      <c r="P11008" s="229"/>
    </row>
    <row r="11009" spans="15:16" x14ac:dyDescent="0.25">
      <c r="O11009" s="193"/>
      <c r="P11009" s="229"/>
    </row>
    <row r="11010" spans="15:16" x14ac:dyDescent="0.25">
      <c r="O11010" s="193"/>
      <c r="P11010" s="229"/>
    </row>
    <row r="11011" spans="15:16" x14ac:dyDescent="0.25">
      <c r="O11011" s="193"/>
      <c r="P11011" s="229"/>
    </row>
    <row r="11012" spans="15:16" x14ac:dyDescent="0.25">
      <c r="O11012" s="193"/>
      <c r="P11012" s="229"/>
    </row>
    <row r="11013" spans="15:16" x14ac:dyDescent="0.25">
      <c r="O11013" s="193"/>
      <c r="P11013" s="229"/>
    </row>
    <row r="11014" spans="15:16" x14ac:dyDescent="0.25">
      <c r="O11014" s="193"/>
      <c r="P11014" s="229"/>
    </row>
    <row r="11015" spans="15:16" x14ac:dyDescent="0.25">
      <c r="O11015" s="193"/>
      <c r="P11015" s="229"/>
    </row>
    <row r="11016" spans="15:16" x14ac:dyDescent="0.25">
      <c r="O11016" s="193"/>
      <c r="P11016" s="229"/>
    </row>
    <row r="11017" spans="15:16" x14ac:dyDescent="0.25">
      <c r="O11017" s="193"/>
      <c r="P11017" s="229"/>
    </row>
    <row r="11018" spans="15:16" x14ac:dyDescent="0.25">
      <c r="O11018" s="193"/>
      <c r="P11018" s="229"/>
    </row>
    <row r="11019" spans="15:16" x14ac:dyDescent="0.25">
      <c r="O11019" s="193"/>
      <c r="P11019" s="229"/>
    </row>
    <row r="11020" spans="15:16" x14ac:dyDescent="0.25">
      <c r="O11020" s="193"/>
      <c r="P11020" s="229"/>
    </row>
    <row r="11021" spans="15:16" x14ac:dyDescent="0.25">
      <c r="O11021" s="193"/>
      <c r="P11021" s="229"/>
    </row>
    <row r="11022" spans="15:16" x14ac:dyDescent="0.25">
      <c r="O11022" s="193"/>
      <c r="P11022" s="229"/>
    </row>
    <row r="11023" spans="15:16" x14ac:dyDescent="0.25">
      <c r="O11023" s="193"/>
      <c r="P11023" s="229"/>
    </row>
    <row r="11024" spans="15:16" x14ac:dyDescent="0.25">
      <c r="O11024" s="193"/>
      <c r="P11024" s="229"/>
    </row>
    <row r="11025" spans="15:16" x14ac:dyDescent="0.25">
      <c r="O11025" s="193"/>
      <c r="P11025" s="229"/>
    </row>
    <row r="11026" spans="15:16" x14ac:dyDescent="0.25">
      <c r="O11026" s="193"/>
      <c r="P11026" s="229"/>
    </row>
    <row r="11027" spans="15:16" x14ac:dyDescent="0.25">
      <c r="O11027" s="193"/>
      <c r="P11027" s="229"/>
    </row>
    <row r="11028" spans="15:16" x14ac:dyDescent="0.25">
      <c r="O11028" s="193"/>
      <c r="P11028" s="229"/>
    </row>
    <row r="11029" spans="15:16" x14ac:dyDescent="0.25">
      <c r="O11029" s="193"/>
      <c r="P11029" s="229"/>
    </row>
    <row r="11030" spans="15:16" x14ac:dyDescent="0.25">
      <c r="O11030" s="193"/>
      <c r="P11030" s="229"/>
    </row>
    <row r="11031" spans="15:16" x14ac:dyDescent="0.25">
      <c r="O11031" s="193"/>
      <c r="P11031" s="229"/>
    </row>
    <row r="11032" spans="15:16" x14ac:dyDescent="0.25">
      <c r="O11032" s="193"/>
      <c r="P11032" s="229"/>
    </row>
    <row r="11033" spans="15:16" x14ac:dyDescent="0.25">
      <c r="O11033" s="193"/>
      <c r="P11033" s="229"/>
    </row>
    <row r="11034" spans="15:16" x14ac:dyDescent="0.25">
      <c r="O11034" s="193"/>
      <c r="P11034" s="229"/>
    </row>
    <row r="11035" spans="15:16" x14ac:dyDescent="0.25">
      <c r="O11035" s="193"/>
      <c r="P11035" s="229"/>
    </row>
    <row r="11036" spans="15:16" x14ac:dyDescent="0.25">
      <c r="O11036" s="193"/>
      <c r="P11036" s="229"/>
    </row>
    <row r="11037" spans="15:16" x14ac:dyDescent="0.25">
      <c r="O11037" s="193"/>
      <c r="P11037" s="229"/>
    </row>
    <row r="11038" spans="15:16" x14ac:dyDescent="0.25">
      <c r="O11038" s="193"/>
      <c r="P11038" s="229"/>
    </row>
    <row r="11039" spans="15:16" x14ac:dyDescent="0.25">
      <c r="O11039" s="193"/>
      <c r="P11039" s="229"/>
    </row>
    <row r="11040" spans="15:16" x14ac:dyDescent="0.25">
      <c r="O11040" s="193"/>
      <c r="P11040" s="229"/>
    </row>
    <row r="11041" spans="15:16" x14ac:dyDescent="0.25">
      <c r="O11041" s="193"/>
      <c r="P11041" s="229"/>
    </row>
    <row r="11042" spans="15:16" x14ac:dyDescent="0.25">
      <c r="O11042" s="193"/>
      <c r="P11042" s="229"/>
    </row>
    <row r="11043" spans="15:16" x14ac:dyDescent="0.25">
      <c r="O11043" s="193"/>
      <c r="P11043" s="229"/>
    </row>
    <row r="11044" spans="15:16" x14ac:dyDescent="0.25">
      <c r="O11044" s="193"/>
      <c r="P11044" s="229"/>
    </row>
    <row r="11045" spans="15:16" x14ac:dyDescent="0.25">
      <c r="O11045" s="193"/>
      <c r="P11045" s="229"/>
    </row>
    <row r="11046" spans="15:16" x14ac:dyDescent="0.25">
      <c r="O11046" s="193"/>
      <c r="P11046" s="229"/>
    </row>
    <row r="11047" spans="15:16" x14ac:dyDescent="0.25">
      <c r="O11047" s="193"/>
      <c r="P11047" s="229"/>
    </row>
    <row r="11048" spans="15:16" x14ac:dyDescent="0.25">
      <c r="O11048" s="193"/>
      <c r="P11048" s="229"/>
    </row>
    <row r="11049" spans="15:16" x14ac:dyDescent="0.25">
      <c r="O11049" s="193"/>
      <c r="P11049" s="229"/>
    </row>
    <row r="11050" spans="15:16" x14ac:dyDescent="0.25">
      <c r="O11050" s="193"/>
      <c r="P11050" s="229"/>
    </row>
    <row r="11051" spans="15:16" x14ac:dyDescent="0.25">
      <c r="O11051" s="193"/>
      <c r="P11051" s="229"/>
    </row>
    <row r="11052" spans="15:16" x14ac:dyDescent="0.25">
      <c r="O11052" s="193"/>
      <c r="P11052" s="229"/>
    </row>
    <row r="11053" spans="15:16" x14ac:dyDescent="0.25">
      <c r="O11053" s="193"/>
      <c r="P11053" s="229"/>
    </row>
    <row r="11054" spans="15:16" x14ac:dyDescent="0.25">
      <c r="O11054" s="193"/>
      <c r="P11054" s="229"/>
    </row>
    <row r="11055" spans="15:16" x14ac:dyDescent="0.25">
      <c r="O11055" s="193"/>
      <c r="P11055" s="229"/>
    </row>
    <row r="11056" spans="15:16" x14ac:dyDescent="0.25">
      <c r="O11056" s="193"/>
      <c r="P11056" s="229"/>
    </row>
    <row r="11057" spans="15:16" x14ac:dyDescent="0.25">
      <c r="O11057" s="193"/>
      <c r="P11057" s="229"/>
    </row>
    <row r="11058" spans="15:16" x14ac:dyDescent="0.25">
      <c r="O11058" s="193"/>
      <c r="P11058" s="229"/>
    </row>
    <row r="11059" spans="15:16" x14ac:dyDescent="0.25">
      <c r="O11059" s="193"/>
      <c r="P11059" s="229"/>
    </row>
    <row r="11060" spans="15:16" x14ac:dyDescent="0.25">
      <c r="O11060" s="193"/>
      <c r="P11060" s="229"/>
    </row>
    <row r="11061" spans="15:16" x14ac:dyDescent="0.25">
      <c r="O11061" s="193"/>
      <c r="P11061" s="229"/>
    </row>
    <row r="11062" spans="15:16" x14ac:dyDescent="0.25">
      <c r="O11062" s="193"/>
      <c r="P11062" s="229"/>
    </row>
    <row r="11063" spans="15:16" x14ac:dyDescent="0.25">
      <c r="O11063" s="193"/>
      <c r="P11063" s="229"/>
    </row>
    <row r="11064" spans="15:16" x14ac:dyDescent="0.25">
      <c r="O11064" s="193"/>
      <c r="P11064" s="229"/>
    </row>
    <row r="11065" spans="15:16" x14ac:dyDescent="0.25">
      <c r="O11065" s="193"/>
      <c r="P11065" s="229"/>
    </row>
    <row r="11066" spans="15:16" x14ac:dyDescent="0.25">
      <c r="O11066" s="193"/>
      <c r="P11066" s="229"/>
    </row>
    <row r="11067" spans="15:16" x14ac:dyDescent="0.25">
      <c r="O11067" s="193"/>
      <c r="P11067" s="229"/>
    </row>
    <row r="11068" spans="15:16" x14ac:dyDescent="0.25">
      <c r="O11068" s="193"/>
      <c r="P11068" s="229"/>
    </row>
    <row r="11069" spans="15:16" x14ac:dyDescent="0.25">
      <c r="O11069" s="193"/>
      <c r="P11069" s="229"/>
    </row>
    <row r="11070" spans="15:16" x14ac:dyDescent="0.25">
      <c r="O11070" s="193"/>
      <c r="P11070" s="229"/>
    </row>
    <row r="11071" spans="15:16" x14ac:dyDescent="0.25">
      <c r="O11071" s="193"/>
      <c r="P11071" s="229"/>
    </row>
    <row r="11072" spans="15:16" x14ac:dyDescent="0.25">
      <c r="O11072" s="193"/>
      <c r="P11072" s="229"/>
    </row>
    <row r="11073" spans="15:16" x14ac:dyDescent="0.25">
      <c r="O11073" s="193"/>
      <c r="P11073" s="229"/>
    </row>
    <row r="11074" spans="15:16" x14ac:dyDescent="0.25">
      <c r="O11074" s="193"/>
      <c r="P11074" s="229"/>
    </row>
    <row r="11075" spans="15:16" x14ac:dyDescent="0.25">
      <c r="O11075" s="193"/>
      <c r="P11075" s="229"/>
    </row>
    <row r="11076" spans="15:16" x14ac:dyDescent="0.25">
      <c r="O11076" s="193"/>
      <c r="P11076" s="229"/>
    </row>
    <row r="11077" spans="15:16" x14ac:dyDescent="0.25">
      <c r="O11077" s="193"/>
      <c r="P11077" s="229"/>
    </row>
    <row r="11078" spans="15:16" x14ac:dyDescent="0.25">
      <c r="O11078" s="193"/>
      <c r="P11078" s="229"/>
    </row>
    <row r="11079" spans="15:16" x14ac:dyDescent="0.25">
      <c r="O11079" s="193"/>
      <c r="P11079" s="229"/>
    </row>
    <row r="11080" spans="15:16" x14ac:dyDescent="0.25">
      <c r="O11080" s="193"/>
      <c r="P11080" s="229"/>
    </row>
    <row r="11081" spans="15:16" x14ac:dyDescent="0.25">
      <c r="O11081" s="193"/>
      <c r="P11081" s="229"/>
    </row>
    <row r="11082" spans="15:16" x14ac:dyDescent="0.25">
      <c r="O11082" s="193"/>
      <c r="P11082" s="229"/>
    </row>
    <row r="11083" spans="15:16" x14ac:dyDescent="0.25">
      <c r="O11083" s="193"/>
      <c r="P11083" s="229"/>
    </row>
    <row r="11084" spans="15:16" x14ac:dyDescent="0.25">
      <c r="O11084" s="193"/>
      <c r="P11084" s="229"/>
    </row>
    <row r="11085" spans="15:16" x14ac:dyDescent="0.25">
      <c r="O11085" s="193"/>
      <c r="P11085" s="229"/>
    </row>
    <row r="11086" spans="15:16" x14ac:dyDescent="0.25">
      <c r="O11086" s="193"/>
      <c r="P11086" s="229"/>
    </row>
    <row r="11087" spans="15:16" x14ac:dyDescent="0.25">
      <c r="O11087" s="193"/>
      <c r="P11087" s="229"/>
    </row>
    <row r="11088" spans="15:16" x14ac:dyDescent="0.25">
      <c r="O11088" s="193"/>
      <c r="P11088" s="229"/>
    </row>
    <row r="11089" spans="15:16" x14ac:dyDescent="0.25">
      <c r="O11089" s="193"/>
      <c r="P11089" s="229"/>
    </row>
    <row r="11090" spans="15:16" x14ac:dyDescent="0.25">
      <c r="O11090" s="193"/>
      <c r="P11090" s="229"/>
    </row>
    <row r="11091" spans="15:16" x14ac:dyDescent="0.25">
      <c r="O11091" s="193"/>
      <c r="P11091" s="229"/>
    </row>
    <row r="11092" spans="15:16" x14ac:dyDescent="0.25">
      <c r="O11092" s="193"/>
      <c r="P11092" s="229"/>
    </row>
    <row r="11093" spans="15:16" x14ac:dyDescent="0.25">
      <c r="O11093" s="193"/>
      <c r="P11093" s="229"/>
    </row>
    <row r="11094" spans="15:16" x14ac:dyDescent="0.25">
      <c r="O11094" s="193"/>
      <c r="P11094" s="229"/>
    </row>
    <row r="11095" spans="15:16" x14ac:dyDescent="0.25">
      <c r="O11095" s="193"/>
      <c r="P11095" s="229"/>
    </row>
    <row r="11096" spans="15:16" x14ac:dyDescent="0.25">
      <c r="O11096" s="193"/>
      <c r="P11096" s="229"/>
    </row>
    <row r="11097" spans="15:16" x14ac:dyDescent="0.25">
      <c r="O11097" s="193"/>
      <c r="P11097" s="229"/>
    </row>
    <row r="11098" spans="15:16" x14ac:dyDescent="0.25">
      <c r="O11098" s="193"/>
      <c r="P11098" s="229"/>
    </row>
    <row r="11099" spans="15:16" x14ac:dyDescent="0.25">
      <c r="O11099" s="193"/>
      <c r="P11099" s="229"/>
    </row>
    <row r="11100" spans="15:16" x14ac:dyDescent="0.25">
      <c r="O11100" s="193"/>
      <c r="P11100" s="229"/>
    </row>
    <row r="11101" spans="15:16" x14ac:dyDescent="0.25">
      <c r="O11101" s="193"/>
      <c r="P11101" s="229"/>
    </row>
    <row r="11102" spans="15:16" x14ac:dyDescent="0.25">
      <c r="O11102" s="193"/>
      <c r="P11102" s="229"/>
    </row>
    <row r="11103" spans="15:16" x14ac:dyDescent="0.25">
      <c r="O11103" s="193"/>
      <c r="P11103" s="229"/>
    </row>
    <row r="11104" spans="15:16" x14ac:dyDescent="0.25">
      <c r="O11104" s="193"/>
      <c r="P11104" s="229"/>
    </row>
    <row r="11105" spans="15:16" x14ac:dyDescent="0.25">
      <c r="O11105" s="193"/>
      <c r="P11105" s="229"/>
    </row>
    <row r="11106" spans="15:16" x14ac:dyDescent="0.25">
      <c r="O11106" s="193"/>
      <c r="P11106" s="229"/>
    </row>
    <row r="11107" spans="15:16" x14ac:dyDescent="0.25">
      <c r="O11107" s="193"/>
      <c r="P11107" s="229"/>
    </row>
    <row r="11108" spans="15:16" x14ac:dyDescent="0.25">
      <c r="O11108" s="193"/>
      <c r="P11108" s="229"/>
    </row>
    <row r="11109" spans="15:16" x14ac:dyDescent="0.25">
      <c r="O11109" s="193"/>
      <c r="P11109" s="229"/>
    </row>
    <row r="11110" spans="15:16" x14ac:dyDescent="0.25">
      <c r="O11110" s="193"/>
      <c r="P11110" s="229"/>
    </row>
    <row r="11111" spans="15:16" x14ac:dyDescent="0.25">
      <c r="O11111" s="193"/>
      <c r="P11111" s="229"/>
    </row>
    <row r="11112" spans="15:16" x14ac:dyDescent="0.25">
      <c r="O11112" s="193"/>
      <c r="P11112" s="229"/>
    </row>
    <row r="11113" spans="15:16" x14ac:dyDescent="0.25">
      <c r="O11113" s="193"/>
      <c r="P11113" s="229"/>
    </row>
    <row r="11114" spans="15:16" x14ac:dyDescent="0.25">
      <c r="O11114" s="193"/>
      <c r="P11114" s="229"/>
    </row>
    <row r="11115" spans="15:16" x14ac:dyDescent="0.25">
      <c r="O11115" s="193"/>
      <c r="P11115" s="229"/>
    </row>
    <row r="11116" spans="15:16" x14ac:dyDescent="0.25">
      <c r="O11116" s="193"/>
      <c r="P11116" s="229"/>
    </row>
    <row r="11117" spans="15:16" x14ac:dyDescent="0.25">
      <c r="O11117" s="193"/>
      <c r="P11117" s="229"/>
    </row>
    <row r="11118" spans="15:16" x14ac:dyDescent="0.25">
      <c r="O11118" s="193"/>
      <c r="P11118" s="229"/>
    </row>
    <row r="11119" spans="15:16" x14ac:dyDescent="0.25">
      <c r="O11119" s="193"/>
      <c r="P11119" s="229"/>
    </row>
    <row r="11120" spans="15:16" x14ac:dyDescent="0.25">
      <c r="O11120" s="193"/>
      <c r="P11120" s="229"/>
    </row>
    <row r="11121" spans="15:16" x14ac:dyDescent="0.25">
      <c r="O11121" s="193"/>
      <c r="P11121" s="229"/>
    </row>
    <row r="11122" spans="15:16" x14ac:dyDescent="0.25">
      <c r="O11122" s="193"/>
      <c r="P11122" s="229"/>
    </row>
    <row r="11123" spans="15:16" x14ac:dyDescent="0.25">
      <c r="O11123" s="193"/>
      <c r="P11123" s="229"/>
    </row>
    <row r="11124" spans="15:16" x14ac:dyDescent="0.25">
      <c r="O11124" s="193"/>
      <c r="P11124" s="229"/>
    </row>
    <row r="11125" spans="15:16" x14ac:dyDescent="0.25">
      <c r="O11125" s="193"/>
      <c r="P11125" s="229"/>
    </row>
    <row r="11126" spans="15:16" x14ac:dyDescent="0.25">
      <c r="O11126" s="193"/>
      <c r="P11126" s="229"/>
    </row>
    <row r="11127" spans="15:16" x14ac:dyDescent="0.25">
      <c r="O11127" s="193"/>
      <c r="P11127" s="229"/>
    </row>
    <row r="11128" spans="15:16" x14ac:dyDescent="0.25">
      <c r="O11128" s="193"/>
      <c r="P11128" s="229"/>
    </row>
    <row r="11129" spans="15:16" x14ac:dyDescent="0.25">
      <c r="O11129" s="193"/>
      <c r="P11129" s="229"/>
    </row>
    <row r="11130" spans="15:16" x14ac:dyDescent="0.25">
      <c r="O11130" s="193"/>
      <c r="P11130" s="229"/>
    </row>
    <row r="11131" spans="15:16" x14ac:dyDescent="0.25">
      <c r="O11131" s="193"/>
      <c r="P11131" s="229"/>
    </row>
    <row r="11132" spans="15:16" x14ac:dyDescent="0.25">
      <c r="O11132" s="193"/>
      <c r="P11132" s="229"/>
    </row>
    <row r="11133" spans="15:16" x14ac:dyDescent="0.25">
      <c r="O11133" s="193"/>
      <c r="P11133" s="229"/>
    </row>
    <row r="11134" spans="15:16" x14ac:dyDescent="0.25">
      <c r="O11134" s="193"/>
      <c r="P11134" s="229"/>
    </row>
    <row r="11135" spans="15:16" x14ac:dyDescent="0.25">
      <c r="O11135" s="193"/>
      <c r="P11135" s="229"/>
    </row>
    <row r="11136" spans="15:16" x14ac:dyDescent="0.25">
      <c r="O11136" s="193"/>
      <c r="P11136" s="229"/>
    </row>
    <row r="11137" spans="15:16" x14ac:dyDescent="0.25">
      <c r="O11137" s="193"/>
      <c r="P11137" s="229"/>
    </row>
    <row r="11138" spans="15:16" x14ac:dyDescent="0.25">
      <c r="O11138" s="193"/>
      <c r="P11138" s="229"/>
    </row>
    <row r="11139" spans="15:16" x14ac:dyDescent="0.25">
      <c r="O11139" s="193"/>
      <c r="P11139" s="229"/>
    </row>
    <row r="11140" spans="15:16" x14ac:dyDescent="0.25">
      <c r="O11140" s="193"/>
      <c r="P11140" s="229"/>
    </row>
    <row r="11141" spans="15:16" x14ac:dyDescent="0.25">
      <c r="O11141" s="193"/>
      <c r="P11141" s="229"/>
    </row>
    <row r="11142" spans="15:16" x14ac:dyDescent="0.25">
      <c r="O11142" s="193"/>
      <c r="P11142" s="229"/>
    </row>
    <row r="11143" spans="15:16" x14ac:dyDescent="0.25">
      <c r="O11143" s="193"/>
      <c r="P11143" s="229"/>
    </row>
    <row r="11144" spans="15:16" x14ac:dyDescent="0.25">
      <c r="O11144" s="193"/>
      <c r="P11144" s="229"/>
    </row>
    <row r="11145" spans="15:16" x14ac:dyDescent="0.25">
      <c r="O11145" s="193"/>
      <c r="P11145" s="229"/>
    </row>
    <row r="11146" spans="15:16" x14ac:dyDescent="0.25">
      <c r="O11146" s="193"/>
      <c r="P11146" s="229"/>
    </row>
    <row r="11147" spans="15:16" x14ac:dyDescent="0.25">
      <c r="O11147" s="193"/>
      <c r="P11147" s="229"/>
    </row>
    <row r="11148" spans="15:16" x14ac:dyDescent="0.25">
      <c r="O11148" s="193"/>
      <c r="P11148" s="229"/>
    </row>
    <row r="11149" spans="15:16" x14ac:dyDescent="0.25">
      <c r="O11149" s="193"/>
      <c r="P11149" s="229"/>
    </row>
    <row r="11150" spans="15:16" x14ac:dyDescent="0.25">
      <c r="O11150" s="193"/>
      <c r="P11150" s="229"/>
    </row>
    <row r="11151" spans="15:16" x14ac:dyDescent="0.25">
      <c r="O11151" s="193"/>
      <c r="P11151" s="229"/>
    </row>
    <row r="11152" spans="15:16" x14ac:dyDescent="0.25">
      <c r="O11152" s="193"/>
      <c r="P11152" s="229"/>
    </row>
    <row r="11153" spans="15:16" x14ac:dyDescent="0.25">
      <c r="O11153" s="193"/>
      <c r="P11153" s="229"/>
    </row>
    <row r="11154" spans="15:16" x14ac:dyDescent="0.25">
      <c r="O11154" s="193"/>
      <c r="P11154" s="229"/>
    </row>
    <row r="11155" spans="15:16" x14ac:dyDescent="0.25">
      <c r="O11155" s="193"/>
      <c r="P11155" s="229"/>
    </row>
    <row r="11156" spans="15:16" x14ac:dyDescent="0.25">
      <c r="O11156" s="193"/>
      <c r="P11156" s="229"/>
    </row>
    <row r="11157" spans="15:16" x14ac:dyDescent="0.25">
      <c r="O11157" s="193"/>
      <c r="P11157" s="229"/>
    </row>
    <row r="11158" spans="15:16" x14ac:dyDescent="0.25">
      <c r="O11158" s="193"/>
      <c r="P11158" s="229"/>
    </row>
    <row r="11159" spans="15:16" x14ac:dyDescent="0.25">
      <c r="O11159" s="193"/>
      <c r="P11159" s="229"/>
    </row>
    <row r="11160" spans="15:16" x14ac:dyDescent="0.25">
      <c r="O11160" s="193"/>
      <c r="P11160" s="229"/>
    </row>
    <row r="11161" spans="15:16" x14ac:dyDescent="0.25">
      <c r="O11161" s="193"/>
      <c r="P11161" s="229"/>
    </row>
    <row r="11162" spans="15:16" x14ac:dyDescent="0.25">
      <c r="O11162" s="193"/>
      <c r="P11162" s="229"/>
    </row>
    <row r="11163" spans="15:16" x14ac:dyDescent="0.25">
      <c r="O11163" s="193"/>
      <c r="P11163" s="229"/>
    </row>
    <row r="11164" spans="15:16" x14ac:dyDescent="0.25">
      <c r="O11164" s="193"/>
      <c r="P11164" s="229"/>
    </row>
    <row r="11165" spans="15:16" x14ac:dyDescent="0.25">
      <c r="O11165" s="193"/>
      <c r="P11165" s="229"/>
    </row>
    <row r="11166" spans="15:16" x14ac:dyDescent="0.25">
      <c r="O11166" s="193"/>
      <c r="P11166" s="229"/>
    </row>
    <row r="11167" spans="15:16" x14ac:dyDescent="0.25">
      <c r="O11167" s="193"/>
      <c r="P11167" s="229"/>
    </row>
    <row r="11168" spans="15:16" x14ac:dyDescent="0.25">
      <c r="O11168" s="193"/>
      <c r="P11168" s="229"/>
    </row>
    <row r="11169" spans="15:16" x14ac:dyDescent="0.25">
      <c r="O11169" s="193"/>
      <c r="P11169" s="229"/>
    </row>
    <row r="11170" spans="15:16" x14ac:dyDescent="0.25">
      <c r="O11170" s="193"/>
      <c r="P11170" s="229"/>
    </row>
    <row r="11171" spans="15:16" x14ac:dyDescent="0.25">
      <c r="O11171" s="193"/>
      <c r="P11171" s="229"/>
    </row>
    <row r="11172" spans="15:16" x14ac:dyDescent="0.25">
      <c r="O11172" s="193"/>
      <c r="P11172" s="229"/>
    </row>
    <row r="11173" spans="15:16" x14ac:dyDescent="0.25">
      <c r="O11173" s="193"/>
      <c r="P11173" s="229"/>
    </row>
    <row r="11174" spans="15:16" x14ac:dyDescent="0.25">
      <c r="O11174" s="193"/>
      <c r="P11174" s="229"/>
    </row>
    <row r="11175" spans="15:16" x14ac:dyDescent="0.25">
      <c r="O11175" s="193"/>
      <c r="P11175" s="229"/>
    </row>
    <row r="11176" spans="15:16" x14ac:dyDescent="0.25">
      <c r="O11176" s="193"/>
      <c r="P11176" s="229"/>
    </row>
    <row r="11177" spans="15:16" x14ac:dyDescent="0.25">
      <c r="O11177" s="193"/>
      <c r="P11177" s="229"/>
    </row>
    <row r="11178" spans="15:16" x14ac:dyDescent="0.25">
      <c r="O11178" s="193"/>
      <c r="P11178" s="229"/>
    </row>
    <row r="11179" spans="15:16" x14ac:dyDescent="0.25">
      <c r="O11179" s="193"/>
      <c r="P11179" s="229"/>
    </row>
    <row r="11180" spans="15:16" x14ac:dyDescent="0.25">
      <c r="O11180" s="193"/>
      <c r="P11180" s="229"/>
    </row>
    <row r="11181" spans="15:16" x14ac:dyDescent="0.25">
      <c r="O11181" s="193"/>
      <c r="P11181" s="229"/>
    </row>
    <row r="11182" spans="15:16" x14ac:dyDescent="0.25">
      <c r="O11182" s="193"/>
      <c r="P11182" s="229"/>
    </row>
    <row r="11183" spans="15:16" x14ac:dyDescent="0.25">
      <c r="O11183" s="193"/>
      <c r="P11183" s="229"/>
    </row>
    <row r="11184" spans="15:16" x14ac:dyDescent="0.25">
      <c r="O11184" s="193"/>
      <c r="P11184" s="229"/>
    </row>
    <row r="11185" spans="15:16" x14ac:dyDescent="0.25">
      <c r="O11185" s="193"/>
      <c r="P11185" s="229"/>
    </row>
    <row r="11186" spans="15:16" x14ac:dyDescent="0.25">
      <c r="O11186" s="193"/>
      <c r="P11186" s="229"/>
    </row>
    <row r="11187" spans="15:16" x14ac:dyDescent="0.25">
      <c r="O11187" s="193"/>
      <c r="P11187" s="229"/>
    </row>
    <row r="11188" spans="15:16" x14ac:dyDescent="0.25">
      <c r="O11188" s="193"/>
      <c r="P11188" s="229"/>
    </row>
    <row r="11189" spans="15:16" x14ac:dyDescent="0.25">
      <c r="O11189" s="193"/>
      <c r="P11189" s="229"/>
    </row>
    <row r="11190" spans="15:16" x14ac:dyDescent="0.25">
      <c r="O11190" s="193"/>
      <c r="P11190" s="229"/>
    </row>
    <row r="11191" spans="15:16" x14ac:dyDescent="0.25">
      <c r="O11191" s="193"/>
      <c r="P11191" s="229"/>
    </row>
    <row r="11192" spans="15:16" x14ac:dyDescent="0.25">
      <c r="O11192" s="193"/>
      <c r="P11192" s="229"/>
    </row>
    <row r="11193" spans="15:16" x14ac:dyDescent="0.25">
      <c r="O11193" s="193"/>
      <c r="P11193" s="229"/>
    </row>
    <row r="11194" spans="15:16" x14ac:dyDescent="0.25">
      <c r="O11194" s="193"/>
      <c r="P11194" s="229"/>
    </row>
    <row r="11195" spans="15:16" x14ac:dyDescent="0.25">
      <c r="O11195" s="193"/>
      <c r="P11195" s="229"/>
    </row>
    <row r="11196" spans="15:16" x14ac:dyDescent="0.25">
      <c r="O11196" s="193"/>
      <c r="P11196" s="229"/>
    </row>
    <row r="11197" spans="15:16" x14ac:dyDescent="0.25">
      <c r="O11197" s="193"/>
      <c r="P11197" s="229"/>
    </row>
    <row r="11198" spans="15:16" x14ac:dyDescent="0.25">
      <c r="O11198" s="193"/>
      <c r="P11198" s="229"/>
    </row>
    <row r="11199" spans="15:16" x14ac:dyDescent="0.25">
      <c r="O11199" s="193"/>
      <c r="P11199" s="229"/>
    </row>
    <row r="11200" spans="15:16" x14ac:dyDescent="0.25">
      <c r="O11200" s="193"/>
      <c r="P11200" s="229"/>
    </row>
    <row r="11201" spans="15:16" x14ac:dyDescent="0.25">
      <c r="O11201" s="193"/>
      <c r="P11201" s="229"/>
    </row>
    <row r="11202" spans="15:16" x14ac:dyDescent="0.25">
      <c r="O11202" s="193"/>
      <c r="P11202" s="229"/>
    </row>
    <row r="11203" spans="15:16" x14ac:dyDescent="0.25">
      <c r="O11203" s="193"/>
      <c r="P11203" s="229"/>
    </row>
    <row r="11204" spans="15:16" x14ac:dyDescent="0.25">
      <c r="O11204" s="193"/>
      <c r="P11204" s="229"/>
    </row>
    <row r="11205" spans="15:16" x14ac:dyDescent="0.25">
      <c r="O11205" s="193"/>
      <c r="P11205" s="229"/>
    </row>
    <row r="11206" spans="15:16" x14ac:dyDescent="0.25">
      <c r="O11206" s="193"/>
      <c r="P11206" s="229"/>
    </row>
    <row r="11207" spans="15:16" x14ac:dyDescent="0.25">
      <c r="O11207" s="193"/>
      <c r="P11207" s="229"/>
    </row>
    <row r="11208" spans="15:16" x14ac:dyDescent="0.25">
      <c r="O11208" s="193"/>
      <c r="P11208" s="229"/>
    </row>
    <row r="11209" spans="15:16" x14ac:dyDescent="0.25">
      <c r="O11209" s="193"/>
      <c r="P11209" s="229"/>
    </row>
    <row r="11210" spans="15:16" x14ac:dyDescent="0.25">
      <c r="O11210" s="193"/>
      <c r="P11210" s="229"/>
    </row>
    <row r="11211" spans="15:16" x14ac:dyDescent="0.25">
      <c r="O11211" s="193"/>
      <c r="P11211" s="229"/>
    </row>
    <row r="11212" spans="15:16" x14ac:dyDescent="0.25">
      <c r="O11212" s="193"/>
      <c r="P11212" s="229"/>
    </row>
    <row r="11213" spans="15:16" x14ac:dyDescent="0.25">
      <c r="O11213" s="193"/>
      <c r="P11213" s="229"/>
    </row>
    <row r="11214" spans="15:16" x14ac:dyDescent="0.25">
      <c r="O11214" s="193"/>
      <c r="P11214" s="229"/>
    </row>
    <row r="11215" spans="15:16" x14ac:dyDescent="0.25">
      <c r="O11215" s="193"/>
      <c r="P11215" s="229"/>
    </row>
    <row r="11216" spans="15:16" x14ac:dyDescent="0.25">
      <c r="O11216" s="193"/>
      <c r="P11216" s="229"/>
    </row>
    <row r="11217" spans="15:16" x14ac:dyDescent="0.25">
      <c r="O11217" s="193"/>
      <c r="P11217" s="229"/>
    </row>
    <row r="11218" spans="15:16" x14ac:dyDescent="0.25">
      <c r="O11218" s="193"/>
      <c r="P11218" s="229"/>
    </row>
    <row r="11219" spans="15:16" x14ac:dyDescent="0.25">
      <c r="O11219" s="193"/>
      <c r="P11219" s="229"/>
    </row>
    <row r="11220" spans="15:16" x14ac:dyDescent="0.25">
      <c r="O11220" s="193"/>
      <c r="P11220" s="229"/>
    </row>
    <row r="11221" spans="15:16" x14ac:dyDescent="0.25">
      <c r="O11221" s="193"/>
      <c r="P11221" s="229"/>
    </row>
    <row r="11222" spans="15:16" x14ac:dyDescent="0.25">
      <c r="O11222" s="193"/>
      <c r="P11222" s="229"/>
    </row>
    <row r="11223" spans="15:16" x14ac:dyDescent="0.25">
      <c r="O11223" s="193"/>
      <c r="P11223" s="229"/>
    </row>
    <row r="11224" spans="15:16" x14ac:dyDescent="0.25">
      <c r="O11224" s="193"/>
      <c r="P11224" s="229"/>
    </row>
    <row r="11225" spans="15:16" x14ac:dyDescent="0.25">
      <c r="O11225" s="193"/>
      <c r="P11225" s="229"/>
    </row>
    <row r="11226" spans="15:16" x14ac:dyDescent="0.25">
      <c r="O11226" s="193"/>
      <c r="P11226" s="229"/>
    </row>
    <row r="11227" spans="15:16" x14ac:dyDescent="0.25">
      <c r="O11227" s="193"/>
      <c r="P11227" s="229"/>
    </row>
    <row r="11228" spans="15:16" x14ac:dyDescent="0.25">
      <c r="O11228" s="193"/>
      <c r="P11228" s="229"/>
    </row>
    <row r="11229" spans="15:16" x14ac:dyDescent="0.25">
      <c r="O11229" s="193"/>
      <c r="P11229" s="229"/>
    </row>
    <row r="11230" spans="15:16" x14ac:dyDescent="0.25">
      <c r="O11230" s="193"/>
      <c r="P11230" s="229"/>
    </row>
    <row r="11231" spans="15:16" x14ac:dyDescent="0.25">
      <c r="O11231" s="193"/>
      <c r="P11231" s="229"/>
    </row>
    <row r="11232" spans="15:16" x14ac:dyDescent="0.25">
      <c r="O11232" s="193"/>
      <c r="P11232" s="229"/>
    </row>
    <row r="11233" spans="15:16" x14ac:dyDescent="0.25">
      <c r="O11233" s="193"/>
      <c r="P11233" s="229"/>
    </row>
    <row r="11234" spans="15:16" x14ac:dyDescent="0.25">
      <c r="O11234" s="193"/>
      <c r="P11234" s="229"/>
    </row>
    <row r="11235" spans="15:16" x14ac:dyDescent="0.25">
      <c r="O11235" s="193"/>
      <c r="P11235" s="229"/>
    </row>
    <row r="11236" spans="15:16" x14ac:dyDescent="0.25">
      <c r="O11236" s="193"/>
      <c r="P11236" s="229"/>
    </row>
    <row r="11237" spans="15:16" x14ac:dyDescent="0.25">
      <c r="O11237" s="193"/>
      <c r="P11237" s="229"/>
    </row>
    <row r="11238" spans="15:16" x14ac:dyDescent="0.25">
      <c r="O11238" s="193"/>
      <c r="P11238" s="229"/>
    </row>
    <row r="11239" spans="15:16" x14ac:dyDescent="0.25">
      <c r="O11239" s="193"/>
      <c r="P11239" s="229"/>
    </row>
    <row r="11240" spans="15:16" x14ac:dyDescent="0.25">
      <c r="O11240" s="193"/>
      <c r="P11240" s="229"/>
    </row>
    <row r="11241" spans="15:16" x14ac:dyDescent="0.25">
      <c r="O11241" s="193"/>
      <c r="P11241" s="229"/>
    </row>
    <row r="11242" spans="15:16" x14ac:dyDescent="0.25">
      <c r="O11242" s="193"/>
      <c r="P11242" s="229"/>
    </row>
    <row r="11243" spans="15:16" x14ac:dyDescent="0.25">
      <c r="O11243" s="193"/>
      <c r="P11243" s="229"/>
    </row>
    <row r="11244" spans="15:16" x14ac:dyDescent="0.25">
      <c r="O11244" s="193"/>
      <c r="P11244" s="229"/>
    </row>
    <row r="11245" spans="15:16" x14ac:dyDescent="0.25">
      <c r="O11245" s="193"/>
      <c r="P11245" s="229"/>
    </row>
    <row r="11246" spans="15:16" x14ac:dyDescent="0.25">
      <c r="O11246" s="193"/>
      <c r="P11246" s="229"/>
    </row>
    <row r="11247" spans="15:16" x14ac:dyDescent="0.25">
      <c r="O11247" s="193"/>
      <c r="P11247" s="229"/>
    </row>
    <row r="11248" spans="15:16" x14ac:dyDescent="0.25">
      <c r="O11248" s="193"/>
      <c r="P11248" s="229"/>
    </row>
    <row r="11249" spans="15:16" x14ac:dyDescent="0.25">
      <c r="O11249" s="193"/>
      <c r="P11249" s="229"/>
    </row>
    <row r="11250" spans="15:16" x14ac:dyDescent="0.25">
      <c r="O11250" s="193"/>
      <c r="P11250" s="229"/>
    </row>
    <row r="11251" spans="15:16" x14ac:dyDescent="0.25">
      <c r="O11251" s="193"/>
      <c r="P11251" s="229"/>
    </row>
    <row r="11252" spans="15:16" x14ac:dyDescent="0.25">
      <c r="O11252" s="193"/>
      <c r="P11252" s="229"/>
    </row>
    <row r="11253" spans="15:16" x14ac:dyDescent="0.25">
      <c r="O11253" s="193"/>
      <c r="P11253" s="229"/>
    </row>
    <row r="11254" spans="15:16" x14ac:dyDescent="0.25">
      <c r="O11254" s="193"/>
      <c r="P11254" s="229"/>
    </row>
    <row r="11255" spans="15:16" x14ac:dyDescent="0.25">
      <c r="O11255" s="193"/>
      <c r="P11255" s="229"/>
    </row>
    <row r="11256" spans="15:16" x14ac:dyDescent="0.25">
      <c r="O11256" s="193"/>
      <c r="P11256" s="229"/>
    </row>
    <row r="11257" spans="15:16" x14ac:dyDescent="0.25">
      <c r="O11257" s="193"/>
      <c r="P11257" s="229"/>
    </row>
    <row r="11258" spans="15:16" x14ac:dyDescent="0.25">
      <c r="O11258" s="193"/>
      <c r="P11258" s="229"/>
    </row>
    <row r="11259" spans="15:16" x14ac:dyDescent="0.25">
      <c r="O11259" s="193"/>
      <c r="P11259" s="229"/>
    </row>
    <row r="11260" spans="15:16" x14ac:dyDescent="0.25">
      <c r="O11260" s="193"/>
      <c r="P11260" s="229"/>
    </row>
    <row r="11261" spans="15:16" x14ac:dyDescent="0.25">
      <c r="O11261" s="193"/>
      <c r="P11261" s="229"/>
    </row>
    <row r="11262" spans="15:16" x14ac:dyDescent="0.25">
      <c r="O11262" s="193"/>
      <c r="P11262" s="229"/>
    </row>
    <row r="11263" spans="15:16" x14ac:dyDescent="0.25">
      <c r="O11263" s="193"/>
      <c r="P11263" s="229"/>
    </row>
    <row r="11264" spans="15:16" x14ac:dyDescent="0.25">
      <c r="O11264" s="193"/>
      <c r="P11264" s="229"/>
    </row>
    <row r="11265" spans="15:16" x14ac:dyDescent="0.25">
      <c r="O11265" s="193"/>
      <c r="P11265" s="229"/>
    </row>
    <row r="11266" spans="15:16" x14ac:dyDescent="0.25">
      <c r="O11266" s="193"/>
      <c r="P11266" s="229"/>
    </row>
    <row r="11267" spans="15:16" x14ac:dyDescent="0.25">
      <c r="O11267" s="193"/>
      <c r="P11267" s="229"/>
    </row>
    <row r="11268" spans="15:16" x14ac:dyDescent="0.25">
      <c r="O11268" s="193"/>
      <c r="P11268" s="229"/>
    </row>
    <row r="11269" spans="15:16" x14ac:dyDescent="0.25">
      <c r="O11269" s="193"/>
      <c r="P11269" s="229"/>
    </row>
    <row r="11270" spans="15:16" x14ac:dyDescent="0.25">
      <c r="O11270" s="193"/>
      <c r="P11270" s="229"/>
    </row>
    <row r="11271" spans="15:16" x14ac:dyDescent="0.25">
      <c r="O11271" s="193"/>
      <c r="P11271" s="229"/>
    </row>
    <row r="11272" spans="15:16" x14ac:dyDescent="0.25">
      <c r="O11272" s="193"/>
      <c r="P11272" s="229"/>
    </row>
    <row r="11273" spans="15:16" x14ac:dyDescent="0.25">
      <c r="O11273" s="193"/>
      <c r="P11273" s="229"/>
    </row>
    <row r="11274" spans="15:16" x14ac:dyDescent="0.25">
      <c r="O11274" s="193"/>
      <c r="P11274" s="229"/>
    </row>
    <row r="11275" spans="15:16" x14ac:dyDescent="0.25">
      <c r="O11275" s="193"/>
      <c r="P11275" s="229"/>
    </row>
    <row r="11276" spans="15:16" x14ac:dyDescent="0.25">
      <c r="O11276" s="193"/>
      <c r="P11276" s="229"/>
    </row>
    <row r="11277" spans="15:16" x14ac:dyDescent="0.25">
      <c r="O11277" s="193"/>
      <c r="P11277" s="229"/>
    </row>
    <row r="11278" spans="15:16" x14ac:dyDescent="0.25">
      <c r="O11278" s="193"/>
      <c r="P11278" s="229"/>
    </row>
    <row r="11279" spans="15:16" x14ac:dyDescent="0.25">
      <c r="O11279" s="193"/>
      <c r="P11279" s="229"/>
    </row>
    <row r="11280" spans="15:16" x14ac:dyDescent="0.25">
      <c r="O11280" s="193"/>
      <c r="P11280" s="229"/>
    </row>
    <row r="11281" spans="15:16" x14ac:dyDescent="0.25">
      <c r="O11281" s="193"/>
      <c r="P11281" s="229"/>
    </row>
    <row r="11282" spans="15:16" x14ac:dyDescent="0.25">
      <c r="O11282" s="193"/>
      <c r="P11282" s="229"/>
    </row>
    <row r="11283" spans="15:16" x14ac:dyDescent="0.25">
      <c r="O11283" s="193"/>
      <c r="P11283" s="229"/>
    </row>
    <row r="11284" spans="15:16" x14ac:dyDescent="0.25">
      <c r="O11284" s="193"/>
      <c r="P11284" s="229"/>
    </row>
    <row r="11285" spans="15:16" x14ac:dyDescent="0.25">
      <c r="O11285" s="193"/>
      <c r="P11285" s="229"/>
    </row>
    <row r="11286" spans="15:16" x14ac:dyDescent="0.25">
      <c r="O11286" s="193"/>
      <c r="P11286" s="229"/>
    </row>
    <row r="11287" spans="15:16" x14ac:dyDescent="0.25">
      <c r="O11287" s="193"/>
      <c r="P11287" s="229"/>
    </row>
    <row r="11288" spans="15:16" x14ac:dyDescent="0.25">
      <c r="O11288" s="193"/>
      <c r="P11288" s="229"/>
    </row>
    <row r="11289" spans="15:16" x14ac:dyDescent="0.25">
      <c r="O11289" s="193"/>
      <c r="P11289" s="229"/>
    </row>
    <row r="11290" spans="15:16" x14ac:dyDescent="0.25">
      <c r="O11290" s="193"/>
      <c r="P11290" s="229"/>
    </row>
    <row r="11291" spans="15:16" x14ac:dyDescent="0.25">
      <c r="O11291" s="193"/>
      <c r="P11291" s="229"/>
    </row>
    <row r="11292" spans="15:16" x14ac:dyDescent="0.25">
      <c r="O11292" s="193"/>
      <c r="P11292" s="229"/>
    </row>
    <row r="11293" spans="15:16" x14ac:dyDescent="0.25">
      <c r="O11293" s="193"/>
      <c r="P11293" s="229"/>
    </row>
    <row r="11294" spans="15:16" x14ac:dyDescent="0.25">
      <c r="O11294" s="193"/>
      <c r="P11294" s="229"/>
    </row>
    <row r="11295" spans="15:16" x14ac:dyDescent="0.25">
      <c r="O11295" s="193"/>
      <c r="P11295" s="229"/>
    </row>
    <row r="11296" spans="15:16" x14ac:dyDescent="0.25">
      <c r="O11296" s="193"/>
      <c r="P11296" s="229"/>
    </row>
    <row r="11297" spans="15:16" x14ac:dyDescent="0.25">
      <c r="O11297" s="193"/>
      <c r="P11297" s="229"/>
    </row>
    <row r="11298" spans="15:16" x14ac:dyDescent="0.25">
      <c r="O11298" s="193"/>
      <c r="P11298" s="229"/>
    </row>
    <row r="11299" spans="15:16" x14ac:dyDescent="0.25">
      <c r="O11299" s="193"/>
      <c r="P11299" s="229"/>
    </row>
    <row r="11300" spans="15:16" x14ac:dyDescent="0.25">
      <c r="O11300" s="193"/>
      <c r="P11300" s="229"/>
    </row>
    <row r="11301" spans="15:16" x14ac:dyDescent="0.25">
      <c r="O11301" s="193"/>
      <c r="P11301" s="229"/>
    </row>
    <row r="11302" spans="15:16" x14ac:dyDescent="0.25">
      <c r="O11302" s="193"/>
      <c r="P11302" s="229"/>
    </row>
    <row r="11303" spans="15:16" x14ac:dyDescent="0.25">
      <c r="O11303" s="193"/>
      <c r="P11303" s="229"/>
    </row>
    <row r="11304" spans="15:16" x14ac:dyDescent="0.25">
      <c r="O11304" s="193"/>
      <c r="P11304" s="229"/>
    </row>
    <row r="11305" spans="15:16" x14ac:dyDescent="0.25">
      <c r="O11305" s="193"/>
      <c r="P11305" s="229"/>
    </row>
    <row r="11306" spans="15:16" x14ac:dyDescent="0.25">
      <c r="O11306" s="193"/>
      <c r="P11306" s="229"/>
    </row>
    <row r="11307" spans="15:16" x14ac:dyDescent="0.25">
      <c r="O11307" s="193"/>
      <c r="P11307" s="229"/>
    </row>
    <row r="11308" spans="15:16" x14ac:dyDescent="0.25">
      <c r="O11308" s="193"/>
      <c r="P11308" s="229"/>
    </row>
    <row r="11309" spans="15:16" x14ac:dyDescent="0.25">
      <c r="O11309" s="193"/>
      <c r="P11309" s="229"/>
    </row>
    <row r="11310" spans="15:16" x14ac:dyDescent="0.25">
      <c r="O11310" s="193"/>
      <c r="P11310" s="229"/>
    </row>
    <row r="11311" spans="15:16" x14ac:dyDescent="0.25">
      <c r="O11311" s="193"/>
      <c r="P11311" s="229"/>
    </row>
    <row r="11312" spans="15:16" x14ac:dyDescent="0.25">
      <c r="O11312" s="193"/>
      <c r="P11312" s="229"/>
    </row>
    <row r="11313" spans="15:16" x14ac:dyDescent="0.25">
      <c r="O11313" s="193"/>
      <c r="P11313" s="229"/>
    </row>
    <row r="11314" spans="15:16" x14ac:dyDescent="0.25">
      <c r="O11314" s="193"/>
      <c r="P11314" s="229"/>
    </row>
    <row r="11315" spans="15:16" x14ac:dyDescent="0.25">
      <c r="O11315" s="193"/>
      <c r="P11315" s="229"/>
    </row>
    <row r="11316" spans="15:16" x14ac:dyDescent="0.25">
      <c r="O11316" s="193"/>
      <c r="P11316" s="229"/>
    </row>
    <row r="11317" spans="15:16" x14ac:dyDescent="0.25">
      <c r="O11317" s="193"/>
      <c r="P11317" s="229"/>
    </row>
    <row r="11318" spans="15:16" x14ac:dyDescent="0.25">
      <c r="O11318" s="193"/>
      <c r="P11318" s="229"/>
    </row>
    <row r="11319" spans="15:16" x14ac:dyDescent="0.25">
      <c r="O11319" s="193"/>
      <c r="P11319" s="229"/>
    </row>
    <row r="11320" spans="15:16" x14ac:dyDescent="0.25">
      <c r="O11320" s="193"/>
      <c r="P11320" s="229"/>
    </row>
    <row r="11321" spans="15:16" x14ac:dyDescent="0.25">
      <c r="O11321" s="193"/>
      <c r="P11321" s="229"/>
    </row>
    <row r="11322" spans="15:16" x14ac:dyDescent="0.25">
      <c r="O11322" s="193"/>
      <c r="P11322" s="229"/>
    </row>
    <row r="11323" spans="15:16" x14ac:dyDescent="0.25">
      <c r="O11323" s="193"/>
      <c r="P11323" s="229"/>
    </row>
    <row r="11324" spans="15:16" x14ac:dyDescent="0.25">
      <c r="O11324" s="193"/>
      <c r="P11324" s="229"/>
    </row>
    <row r="11325" spans="15:16" x14ac:dyDescent="0.25">
      <c r="O11325" s="193"/>
      <c r="P11325" s="229"/>
    </row>
    <row r="11326" spans="15:16" x14ac:dyDescent="0.25">
      <c r="O11326" s="193"/>
      <c r="P11326" s="229"/>
    </row>
    <row r="11327" spans="15:16" x14ac:dyDescent="0.25">
      <c r="O11327" s="193"/>
      <c r="P11327" s="229"/>
    </row>
    <row r="11328" spans="15:16" x14ac:dyDescent="0.25">
      <c r="O11328" s="193"/>
      <c r="P11328" s="229"/>
    </row>
    <row r="11329" spans="15:16" x14ac:dyDescent="0.25">
      <c r="O11329" s="193"/>
      <c r="P11329" s="229"/>
    </row>
    <row r="11330" spans="15:16" x14ac:dyDescent="0.25">
      <c r="O11330" s="193"/>
      <c r="P11330" s="229"/>
    </row>
    <row r="11331" spans="15:16" x14ac:dyDescent="0.25">
      <c r="O11331" s="193"/>
      <c r="P11331" s="229"/>
    </row>
    <row r="11332" spans="15:16" x14ac:dyDescent="0.25">
      <c r="O11332" s="193"/>
      <c r="P11332" s="229"/>
    </row>
    <row r="11333" spans="15:16" x14ac:dyDescent="0.25">
      <c r="O11333" s="193"/>
      <c r="P11333" s="229"/>
    </row>
    <row r="11334" spans="15:16" x14ac:dyDescent="0.25">
      <c r="O11334" s="193"/>
      <c r="P11334" s="229"/>
    </row>
    <row r="11335" spans="15:16" x14ac:dyDescent="0.25">
      <c r="O11335" s="193"/>
      <c r="P11335" s="229"/>
    </row>
    <row r="11336" spans="15:16" x14ac:dyDescent="0.25">
      <c r="O11336" s="193"/>
      <c r="P11336" s="229"/>
    </row>
    <row r="11337" spans="15:16" x14ac:dyDescent="0.25">
      <c r="O11337" s="193"/>
      <c r="P11337" s="229"/>
    </row>
    <row r="11338" spans="15:16" x14ac:dyDescent="0.25">
      <c r="O11338" s="193"/>
      <c r="P11338" s="229"/>
    </row>
    <row r="11339" spans="15:16" x14ac:dyDescent="0.25">
      <c r="O11339" s="193"/>
      <c r="P11339" s="229"/>
    </row>
    <row r="11340" spans="15:16" x14ac:dyDescent="0.25">
      <c r="O11340" s="193"/>
      <c r="P11340" s="229"/>
    </row>
    <row r="11341" spans="15:16" x14ac:dyDescent="0.25">
      <c r="O11341" s="193"/>
      <c r="P11341" s="229"/>
    </row>
    <row r="11342" spans="15:16" x14ac:dyDescent="0.25">
      <c r="O11342" s="193"/>
      <c r="P11342" s="229"/>
    </row>
    <row r="11343" spans="15:16" x14ac:dyDescent="0.25">
      <c r="O11343" s="193"/>
      <c r="P11343" s="229"/>
    </row>
    <row r="11344" spans="15:16" x14ac:dyDescent="0.25">
      <c r="O11344" s="193"/>
      <c r="P11344" s="229"/>
    </row>
    <row r="11345" spans="15:16" x14ac:dyDescent="0.25">
      <c r="O11345" s="193"/>
      <c r="P11345" s="229"/>
    </row>
    <row r="11346" spans="15:16" x14ac:dyDescent="0.25">
      <c r="O11346" s="193"/>
      <c r="P11346" s="229"/>
    </row>
    <row r="11347" spans="15:16" x14ac:dyDescent="0.25">
      <c r="O11347" s="193"/>
      <c r="P11347" s="229"/>
    </row>
    <row r="11348" spans="15:16" x14ac:dyDescent="0.25">
      <c r="O11348" s="193"/>
      <c r="P11348" s="229"/>
    </row>
    <row r="11349" spans="15:16" x14ac:dyDescent="0.25">
      <c r="O11349" s="193"/>
      <c r="P11349" s="229"/>
    </row>
    <row r="11350" spans="15:16" x14ac:dyDescent="0.25">
      <c r="O11350" s="193"/>
      <c r="P11350" s="229"/>
    </row>
    <row r="11351" spans="15:16" x14ac:dyDescent="0.25">
      <c r="O11351" s="193"/>
      <c r="P11351" s="229"/>
    </row>
    <row r="11352" spans="15:16" x14ac:dyDescent="0.25">
      <c r="O11352" s="193"/>
      <c r="P11352" s="229"/>
    </row>
    <row r="11353" spans="15:16" x14ac:dyDescent="0.25">
      <c r="O11353" s="193"/>
      <c r="P11353" s="229"/>
    </row>
    <row r="11354" spans="15:16" x14ac:dyDescent="0.25">
      <c r="O11354" s="193"/>
      <c r="P11354" s="229"/>
    </row>
    <row r="11355" spans="15:16" x14ac:dyDescent="0.25">
      <c r="O11355" s="193"/>
      <c r="P11355" s="229"/>
    </row>
    <row r="11356" spans="15:16" x14ac:dyDescent="0.25">
      <c r="O11356" s="193"/>
      <c r="P11356" s="229"/>
    </row>
    <row r="11357" spans="15:16" x14ac:dyDescent="0.25">
      <c r="O11357" s="193"/>
      <c r="P11357" s="229"/>
    </row>
    <row r="11358" spans="15:16" x14ac:dyDescent="0.25">
      <c r="O11358" s="193"/>
      <c r="P11358" s="229"/>
    </row>
    <row r="11359" spans="15:16" x14ac:dyDescent="0.25">
      <c r="O11359" s="193"/>
      <c r="P11359" s="229"/>
    </row>
    <row r="11360" spans="15:16" x14ac:dyDescent="0.25">
      <c r="O11360" s="193"/>
      <c r="P11360" s="229"/>
    </row>
    <row r="11361" spans="15:16" x14ac:dyDescent="0.25">
      <c r="O11361" s="193"/>
      <c r="P11361" s="229"/>
    </row>
    <row r="11362" spans="15:16" x14ac:dyDescent="0.25">
      <c r="O11362" s="193"/>
      <c r="P11362" s="229"/>
    </row>
    <row r="11363" spans="15:16" x14ac:dyDescent="0.25">
      <c r="O11363" s="193"/>
      <c r="P11363" s="229"/>
    </row>
    <row r="11364" spans="15:16" x14ac:dyDescent="0.25">
      <c r="O11364" s="193"/>
      <c r="P11364" s="229"/>
    </row>
    <row r="11365" spans="15:16" x14ac:dyDescent="0.25">
      <c r="O11365" s="193"/>
      <c r="P11365" s="229"/>
    </row>
    <row r="11366" spans="15:16" x14ac:dyDescent="0.25">
      <c r="O11366" s="193"/>
      <c r="P11366" s="229"/>
    </row>
    <row r="11367" spans="15:16" x14ac:dyDescent="0.25">
      <c r="O11367" s="193"/>
      <c r="P11367" s="229"/>
    </row>
    <row r="11368" spans="15:16" x14ac:dyDescent="0.25">
      <c r="O11368" s="193"/>
      <c r="P11368" s="229"/>
    </row>
    <row r="11369" spans="15:16" x14ac:dyDescent="0.25">
      <c r="O11369" s="193"/>
      <c r="P11369" s="229"/>
    </row>
    <row r="11370" spans="15:16" x14ac:dyDescent="0.25">
      <c r="O11370" s="193"/>
      <c r="P11370" s="229"/>
    </row>
    <row r="11371" spans="15:16" x14ac:dyDescent="0.25">
      <c r="O11371" s="193"/>
      <c r="P11371" s="229"/>
    </row>
    <row r="11372" spans="15:16" x14ac:dyDescent="0.25">
      <c r="O11372" s="193"/>
      <c r="P11372" s="229"/>
    </row>
    <row r="11373" spans="15:16" x14ac:dyDescent="0.25">
      <c r="O11373" s="193"/>
      <c r="P11373" s="229"/>
    </row>
    <row r="11374" spans="15:16" x14ac:dyDescent="0.25">
      <c r="O11374" s="193"/>
      <c r="P11374" s="229"/>
    </row>
    <row r="11375" spans="15:16" x14ac:dyDescent="0.25">
      <c r="O11375" s="193"/>
      <c r="P11375" s="229"/>
    </row>
    <row r="11376" spans="15:16" x14ac:dyDescent="0.25">
      <c r="O11376" s="193"/>
      <c r="P11376" s="229"/>
    </row>
    <row r="11377" spans="15:16" x14ac:dyDescent="0.25">
      <c r="O11377" s="193"/>
      <c r="P11377" s="229"/>
    </row>
    <row r="11378" spans="15:16" x14ac:dyDescent="0.25">
      <c r="O11378" s="193"/>
      <c r="P11378" s="229"/>
    </row>
    <row r="11379" spans="15:16" x14ac:dyDescent="0.25">
      <c r="O11379" s="193"/>
      <c r="P11379" s="229"/>
    </row>
    <row r="11380" spans="15:16" x14ac:dyDescent="0.25">
      <c r="O11380" s="193"/>
      <c r="P11380" s="229"/>
    </row>
    <row r="11381" spans="15:16" x14ac:dyDescent="0.25">
      <c r="O11381" s="193"/>
      <c r="P11381" s="229"/>
    </row>
    <row r="11382" spans="15:16" x14ac:dyDescent="0.25">
      <c r="O11382" s="193"/>
      <c r="P11382" s="229"/>
    </row>
    <row r="11383" spans="15:16" x14ac:dyDescent="0.25">
      <c r="O11383" s="193"/>
      <c r="P11383" s="229"/>
    </row>
    <row r="11384" spans="15:16" x14ac:dyDescent="0.25">
      <c r="O11384" s="193"/>
      <c r="P11384" s="229"/>
    </row>
    <row r="11385" spans="15:16" x14ac:dyDescent="0.25">
      <c r="O11385" s="193"/>
      <c r="P11385" s="229"/>
    </row>
    <row r="11386" spans="15:16" x14ac:dyDescent="0.25">
      <c r="O11386" s="193"/>
      <c r="P11386" s="229"/>
    </row>
    <row r="11387" spans="15:16" x14ac:dyDescent="0.25">
      <c r="O11387" s="193"/>
      <c r="P11387" s="229"/>
    </row>
    <row r="11388" spans="15:16" x14ac:dyDescent="0.25">
      <c r="O11388" s="193"/>
      <c r="P11388" s="229"/>
    </row>
    <row r="11389" spans="15:16" x14ac:dyDescent="0.25">
      <c r="O11389" s="193"/>
      <c r="P11389" s="229"/>
    </row>
    <row r="11390" spans="15:16" x14ac:dyDescent="0.25">
      <c r="O11390" s="193"/>
      <c r="P11390" s="229"/>
    </row>
    <row r="11391" spans="15:16" x14ac:dyDescent="0.25">
      <c r="O11391" s="193"/>
      <c r="P11391" s="229"/>
    </row>
    <row r="11392" spans="15:16" x14ac:dyDescent="0.25">
      <c r="O11392" s="193"/>
      <c r="P11392" s="229"/>
    </row>
    <row r="11393" spans="15:16" x14ac:dyDescent="0.25">
      <c r="O11393" s="193"/>
      <c r="P11393" s="229"/>
    </row>
    <row r="11394" spans="15:16" x14ac:dyDescent="0.25">
      <c r="O11394" s="193"/>
      <c r="P11394" s="229"/>
    </row>
    <row r="11395" spans="15:16" x14ac:dyDescent="0.25">
      <c r="O11395" s="193"/>
      <c r="P11395" s="229"/>
    </row>
    <row r="11396" spans="15:16" x14ac:dyDescent="0.25">
      <c r="O11396" s="193"/>
      <c r="P11396" s="229"/>
    </row>
    <row r="11397" spans="15:16" x14ac:dyDescent="0.25">
      <c r="O11397" s="193"/>
      <c r="P11397" s="229"/>
    </row>
    <row r="11398" spans="15:16" x14ac:dyDescent="0.25">
      <c r="O11398" s="193"/>
      <c r="P11398" s="229"/>
    </row>
    <row r="11399" spans="15:16" x14ac:dyDescent="0.25">
      <c r="O11399" s="193"/>
      <c r="P11399" s="229"/>
    </row>
    <row r="11400" spans="15:16" x14ac:dyDescent="0.25">
      <c r="O11400" s="193"/>
      <c r="P11400" s="229"/>
    </row>
    <row r="11401" spans="15:16" x14ac:dyDescent="0.25">
      <c r="O11401" s="193"/>
      <c r="P11401" s="229"/>
    </row>
    <row r="11402" spans="15:16" x14ac:dyDescent="0.25">
      <c r="O11402" s="193"/>
      <c r="P11402" s="229"/>
    </row>
    <row r="11403" spans="15:16" x14ac:dyDescent="0.25">
      <c r="O11403" s="193"/>
      <c r="P11403" s="229"/>
    </row>
    <row r="11404" spans="15:16" x14ac:dyDescent="0.25">
      <c r="O11404" s="193"/>
      <c r="P11404" s="229"/>
    </row>
    <row r="11405" spans="15:16" x14ac:dyDescent="0.25">
      <c r="O11405" s="193"/>
      <c r="P11405" s="229"/>
    </row>
    <row r="11406" spans="15:16" x14ac:dyDescent="0.25">
      <c r="O11406" s="193"/>
      <c r="P11406" s="229"/>
    </row>
    <row r="11407" spans="15:16" x14ac:dyDescent="0.25">
      <c r="O11407" s="193"/>
      <c r="P11407" s="229"/>
    </row>
    <row r="11408" spans="15:16" x14ac:dyDescent="0.25">
      <c r="O11408" s="193"/>
      <c r="P11408" s="229"/>
    </row>
    <row r="11409" spans="15:16" x14ac:dyDescent="0.25">
      <c r="O11409" s="193"/>
      <c r="P11409" s="229"/>
    </row>
    <row r="11410" spans="15:16" x14ac:dyDescent="0.25">
      <c r="O11410" s="193"/>
      <c r="P11410" s="229"/>
    </row>
    <row r="11411" spans="15:16" x14ac:dyDescent="0.25">
      <c r="O11411" s="193"/>
      <c r="P11411" s="229"/>
    </row>
    <row r="11412" spans="15:16" x14ac:dyDescent="0.25">
      <c r="O11412" s="193"/>
      <c r="P11412" s="229"/>
    </row>
    <row r="11413" spans="15:16" x14ac:dyDescent="0.25">
      <c r="O11413" s="193"/>
      <c r="P11413" s="229"/>
    </row>
    <row r="11414" spans="15:16" x14ac:dyDescent="0.25">
      <c r="O11414" s="193"/>
      <c r="P11414" s="229"/>
    </row>
    <row r="11415" spans="15:16" x14ac:dyDescent="0.25">
      <c r="O11415" s="193"/>
      <c r="P11415" s="229"/>
    </row>
    <row r="11416" spans="15:16" x14ac:dyDescent="0.25">
      <c r="O11416" s="193"/>
      <c r="P11416" s="229"/>
    </row>
    <row r="11417" spans="15:16" x14ac:dyDescent="0.25">
      <c r="O11417" s="193"/>
      <c r="P11417" s="229"/>
    </row>
    <row r="11418" spans="15:16" x14ac:dyDescent="0.25">
      <c r="O11418" s="193"/>
      <c r="P11418" s="229"/>
    </row>
    <row r="11419" spans="15:16" x14ac:dyDescent="0.25">
      <c r="O11419" s="193"/>
      <c r="P11419" s="229"/>
    </row>
    <row r="11420" spans="15:16" x14ac:dyDescent="0.25">
      <c r="O11420" s="193"/>
      <c r="P11420" s="229"/>
    </row>
    <row r="11421" spans="15:16" x14ac:dyDescent="0.25">
      <c r="O11421" s="193"/>
      <c r="P11421" s="229"/>
    </row>
    <row r="11422" spans="15:16" x14ac:dyDescent="0.25">
      <c r="O11422" s="193"/>
      <c r="P11422" s="229"/>
    </row>
    <row r="11423" spans="15:16" x14ac:dyDescent="0.25">
      <c r="O11423" s="193"/>
      <c r="P11423" s="229"/>
    </row>
    <row r="11424" spans="15:16" x14ac:dyDescent="0.25">
      <c r="O11424" s="193"/>
      <c r="P11424" s="229"/>
    </row>
    <row r="11425" spans="15:16" x14ac:dyDescent="0.25">
      <c r="O11425" s="193"/>
      <c r="P11425" s="229"/>
    </row>
    <row r="11426" spans="15:16" x14ac:dyDescent="0.25">
      <c r="O11426" s="193"/>
      <c r="P11426" s="229"/>
    </row>
    <row r="11427" spans="15:16" x14ac:dyDescent="0.25">
      <c r="O11427" s="193"/>
      <c r="P11427" s="229"/>
    </row>
    <row r="11428" spans="15:16" x14ac:dyDescent="0.25">
      <c r="O11428" s="193"/>
      <c r="P11428" s="229"/>
    </row>
    <row r="11429" spans="15:16" x14ac:dyDescent="0.25">
      <c r="O11429" s="193"/>
      <c r="P11429" s="229"/>
    </row>
    <row r="11430" spans="15:16" x14ac:dyDescent="0.25">
      <c r="O11430" s="193"/>
      <c r="P11430" s="229"/>
    </row>
    <row r="11431" spans="15:16" x14ac:dyDescent="0.25">
      <c r="O11431" s="193"/>
      <c r="P11431" s="229"/>
    </row>
    <row r="11432" spans="15:16" x14ac:dyDescent="0.25">
      <c r="O11432" s="193"/>
      <c r="P11432" s="229"/>
    </row>
    <row r="11433" spans="15:16" x14ac:dyDescent="0.25">
      <c r="O11433" s="193"/>
      <c r="P11433" s="229"/>
    </row>
    <row r="11434" spans="15:16" x14ac:dyDescent="0.25">
      <c r="O11434" s="193"/>
      <c r="P11434" s="229"/>
    </row>
    <row r="11435" spans="15:16" x14ac:dyDescent="0.25">
      <c r="O11435" s="193"/>
      <c r="P11435" s="229"/>
    </row>
    <row r="11436" spans="15:16" x14ac:dyDescent="0.25">
      <c r="O11436" s="193"/>
      <c r="P11436" s="229"/>
    </row>
    <row r="11437" spans="15:16" x14ac:dyDescent="0.25">
      <c r="O11437" s="193"/>
      <c r="P11437" s="229"/>
    </row>
    <row r="11438" spans="15:16" x14ac:dyDescent="0.25">
      <c r="O11438" s="193"/>
      <c r="P11438" s="229"/>
    </row>
    <row r="11439" spans="15:16" x14ac:dyDescent="0.25">
      <c r="O11439" s="193"/>
      <c r="P11439" s="229"/>
    </row>
    <row r="11440" spans="15:16" x14ac:dyDescent="0.25">
      <c r="O11440" s="193"/>
      <c r="P11440" s="229"/>
    </row>
    <row r="11441" spans="15:16" x14ac:dyDescent="0.25">
      <c r="O11441" s="193"/>
      <c r="P11441" s="229"/>
    </row>
    <row r="11442" spans="15:16" x14ac:dyDescent="0.25">
      <c r="O11442" s="193"/>
      <c r="P11442" s="229"/>
    </row>
    <row r="11443" spans="15:16" x14ac:dyDescent="0.25">
      <c r="O11443" s="193"/>
      <c r="P11443" s="229"/>
    </row>
    <row r="11444" spans="15:16" x14ac:dyDescent="0.25">
      <c r="O11444" s="193"/>
      <c r="P11444" s="229"/>
    </row>
    <row r="11445" spans="15:16" x14ac:dyDescent="0.25">
      <c r="O11445" s="193"/>
      <c r="P11445" s="229"/>
    </row>
    <row r="11446" spans="15:16" x14ac:dyDescent="0.25">
      <c r="O11446" s="193"/>
      <c r="P11446" s="229"/>
    </row>
    <row r="11447" spans="15:16" x14ac:dyDescent="0.25">
      <c r="O11447" s="193"/>
      <c r="P11447" s="229"/>
    </row>
    <row r="11448" spans="15:16" x14ac:dyDescent="0.25">
      <c r="O11448" s="193"/>
      <c r="P11448" s="229"/>
    </row>
    <row r="11449" spans="15:16" x14ac:dyDescent="0.25">
      <c r="O11449" s="193"/>
      <c r="P11449" s="229"/>
    </row>
    <row r="11450" spans="15:16" x14ac:dyDescent="0.25">
      <c r="O11450" s="193"/>
      <c r="P11450" s="229"/>
    </row>
    <row r="11451" spans="15:16" x14ac:dyDescent="0.25">
      <c r="O11451" s="193"/>
      <c r="P11451" s="229"/>
    </row>
    <row r="11452" spans="15:16" x14ac:dyDescent="0.25">
      <c r="O11452" s="193"/>
      <c r="P11452" s="229"/>
    </row>
    <row r="11453" spans="15:16" x14ac:dyDescent="0.25">
      <c r="O11453" s="193"/>
      <c r="P11453" s="229"/>
    </row>
    <row r="11454" spans="15:16" x14ac:dyDescent="0.25">
      <c r="O11454" s="193"/>
      <c r="P11454" s="229"/>
    </row>
    <row r="11455" spans="15:16" x14ac:dyDescent="0.25">
      <c r="O11455" s="193"/>
      <c r="P11455" s="229"/>
    </row>
    <row r="11456" spans="15:16" x14ac:dyDescent="0.25">
      <c r="O11456" s="193"/>
      <c r="P11456" s="229"/>
    </row>
    <row r="11457" spans="15:16" x14ac:dyDescent="0.25">
      <c r="O11457" s="193"/>
      <c r="P11457" s="229"/>
    </row>
    <row r="11458" spans="15:16" x14ac:dyDescent="0.25">
      <c r="O11458" s="193"/>
      <c r="P11458" s="229"/>
    </row>
    <row r="11459" spans="15:16" x14ac:dyDescent="0.25">
      <c r="O11459" s="193"/>
      <c r="P11459" s="229"/>
    </row>
    <row r="11460" spans="15:16" x14ac:dyDescent="0.25">
      <c r="O11460" s="193"/>
      <c r="P11460" s="229"/>
    </row>
    <row r="11461" spans="15:16" x14ac:dyDescent="0.25">
      <c r="O11461" s="193"/>
      <c r="P11461" s="229"/>
    </row>
    <row r="11462" spans="15:16" x14ac:dyDescent="0.25">
      <c r="O11462" s="193"/>
      <c r="P11462" s="229"/>
    </row>
    <row r="11463" spans="15:16" x14ac:dyDescent="0.25">
      <c r="O11463" s="193"/>
      <c r="P11463" s="229"/>
    </row>
    <row r="11464" spans="15:16" x14ac:dyDescent="0.25">
      <c r="O11464" s="193"/>
      <c r="P11464" s="229"/>
    </row>
    <row r="11465" spans="15:16" x14ac:dyDescent="0.25">
      <c r="O11465" s="193"/>
      <c r="P11465" s="229"/>
    </row>
    <row r="11466" spans="15:16" x14ac:dyDescent="0.25">
      <c r="O11466" s="193"/>
      <c r="P11466" s="229"/>
    </row>
    <row r="11467" spans="15:16" x14ac:dyDescent="0.25">
      <c r="O11467" s="193"/>
      <c r="P11467" s="229"/>
    </row>
    <row r="11468" spans="15:16" x14ac:dyDescent="0.25">
      <c r="O11468" s="193"/>
      <c r="P11468" s="229"/>
    </row>
    <row r="11469" spans="15:16" x14ac:dyDescent="0.25">
      <c r="O11469" s="193"/>
      <c r="P11469" s="229"/>
    </row>
    <row r="11470" spans="15:16" x14ac:dyDescent="0.25">
      <c r="O11470" s="193"/>
      <c r="P11470" s="229"/>
    </row>
    <row r="11471" spans="15:16" x14ac:dyDescent="0.25">
      <c r="O11471" s="193"/>
      <c r="P11471" s="229"/>
    </row>
    <row r="11472" spans="15:16" x14ac:dyDescent="0.25">
      <c r="O11472" s="193"/>
      <c r="P11472" s="229"/>
    </row>
    <row r="11473" spans="15:16" x14ac:dyDescent="0.25">
      <c r="O11473" s="193"/>
      <c r="P11473" s="229"/>
    </row>
    <row r="11474" spans="15:16" x14ac:dyDescent="0.25">
      <c r="O11474" s="193"/>
      <c r="P11474" s="229"/>
    </row>
    <row r="11475" spans="15:16" x14ac:dyDescent="0.25">
      <c r="O11475" s="193"/>
      <c r="P11475" s="229"/>
    </row>
    <row r="11476" spans="15:16" x14ac:dyDescent="0.25">
      <c r="O11476" s="193"/>
      <c r="P11476" s="229"/>
    </row>
    <row r="11477" spans="15:16" x14ac:dyDescent="0.25">
      <c r="O11477" s="193"/>
      <c r="P11477" s="229"/>
    </row>
    <row r="11478" spans="15:16" x14ac:dyDescent="0.25">
      <c r="O11478" s="193"/>
      <c r="P11478" s="229"/>
    </row>
    <row r="11479" spans="15:16" x14ac:dyDescent="0.25">
      <c r="O11479" s="193"/>
      <c r="P11479" s="229"/>
    </row>
    <row r="11480" spans="15:16" x14ac:dyDescent="0.25">
      <c r="O11480" s="193"/>
      <c r="P11480" s="229"/>
    </row>
    <row r="11481" spans="15:16" x14ac:dyDescent="0.25">
      <c r="O11481" s="193"/>
      <c r="P11481" s="229"/>
    </row>
    <row r="11482" spans="15:16" x14ac:dyDescent="0.25">
      <c r="O11482" s="193"/>
      <c r="P11482" s="229"/>
    </row>
    <row r="11483" spans="15:16" x14ac:dyDescent="0.25">
      <c r="O11483" s="193"/>
      <c r="P11483" s="229"/>
    </row>
    <row r="11484" spans="15:16" x14ac:dyDescent="0.25">
      <c r="O11484" s="193"/>
      <c r="P11484" s="229"/>
    </row>
    <row r="11485" spans="15:16" x14ac:dyDescent="0.25">
      <c r="O11485" s="193"/>
      <c r="P11485" s="229"/>
    </row>
    <row r="11486" spans="15:16" x14ac:dyDescent="0.25">
      <c r="O11486" s="193"/>
      <c r="P11486" s="229"/>
    </row>
    <row r="11487" spans="15:16" x14ac:dyDescent="0.25">
      <c r="O11487" s="193"/>
      <c r="P11487" s="229"/>
    </row>
    <row r="11488" spans="15:16" x14ac:dyDescent="0.25">
      <c r="O11488" s="193"/>
      <c r="P11488" s="229"/>
    </row>
    <row r="11489" spans="15:16" x14ac:dyDescent="0.25">
      <c r="O11489" s="193"/>
      <c r="P11489" s="229"/>
    </row>
    <row r="11490" spans="15:16" x14ac:dyDescent="0.25">
      <c r="O11490" s="193"/>
      <c r="P11490" s="229"/>
    </row>
    <row r="11491" spans="15:16" x14ac:dyDescent="0.25">
      <c r="O11491" s="193"/>
      <c r="P11491" s="229"/>
    </row>
    <row r="11492" spans="15:16" x14ac:dyDescent="0.25">
      <c r="O11492" s="193"/>
      <c r="P11492" s="229"/>
    </row>
    <row r="11493" spans="15:16" x14ac:dyDescent="0.25">
      <c r="O11493" s="193"/>
      <c r="P11493" s="229"/>
    </row>
    <row r="11494" spans="15:16" x14ac:dyDescent="0.25">
      <c r="O11494" s="193"/>
      <c r="P11494" s="229"/>
    </row>
    <row r="11495" spans="15:16" x14ac:dyDescent="0.25">
      <c r="O11495" s="193"/>
      <c r="P11495" s="229"/>
    </row>
    <row r="11496" spans="15:16" x14ac:dyDescent="0.25">
      <c r="O11496" s="193"/>
      <c r="P11496" s="229"/>
    </row>
    <row r="11497" spans="15:16" x14ac:dyDescent="0.25">
      <c r="O11497" s="193"/>
      <c r="P11497" s="229"/>
    </row>
    <row r="11498" spans="15:16" x14ac:dyDescent="0.25">
      <c r="O11498" s="193"/>
      <c r="P11498" s="229"/>
    </row>
    <row r="11499" spans="15:16" x14ac:dyDescent="0.25">
      <c r="O11499" s="193"/>
      <c r="P11499" s="229"/>
    </row>
    <row r="11500" spans="15:16" x14ac:dyDescent="0.25">
      <c r="O11500" s="193"/>
      <c r="P11500" s="229"/>
    </row>
    <row r="11501" spans="15:16" x14ac:dyDescent="0.25">
      <c r="O11501" s="193"/>
      <c r="P11501" s="229"/>
    </row>
    <row r="11502" spans="15:16" x14ac:dyDescent="0.25">
      <c r="O11502" s="193"/>
      <c r="P11502" s="229"/>
    </row>
    <row r="11503" spans="15:16" x14ac:dyDescent="0.25">
      <c r="O11503" s="193"/>
      <c r="P11503" s="229"/>
    </row>
    <row r="11504" spans="15:16" x14ac:dyDescent="0.25">
      <c r="O11504" s="193"/>
      <c r="P11504" s="229"/>
    </row>
    <row r="11505" spans="15:16" x14ac:dyDescent="0.25">
      <c r="O11505" s="193"/>
      <c r="P11505" s="229"/>
    </row>
    <row r="11506" spans="15:16" x14ac:dyDescent="0.25">
      <c r="O11506" s="193"/>
      <c r="P11506" s="229"/>
    </row>
    <row r="11507" spans="15:16" x14ac:dyDescent="0.25">
      <c r="O11507" s="193"/>
      <c r="P11507" s="229"/>
    </row>
    <row r="11508" spans="15:16" x14ac:dyDescent="0.25">
      <c r="O11508" s="193"/>
      <c r="P11508" s="229"/>
    </row>
    <row r="11509" spans="15:16" x14ac:dyDescent="0.25">
      <c r="O11509" s="193"/>
      <c r="P11509" s="229"/>
    </row>
    <row r="11510" spans="15:16" x14ac:dyDescent="0.25">
      <c r="O11510" s="193"/>
      <c r="P11510" s="229"/>
    </row>
    <row r="11511" spans="15:16" x14ac:dyDescent="0.25">
      <c r="O11511" s="193"/>
      <c r="P11511" s="229"/>
    </row>
    <row r="11512" spans="15:16" x14ac:dyDescent="0.25">
      <c r="O11512" s="193"/>
      <c r="P11512" s="229"/>
    </row>
    <row r="11513" spans="15:16" x14ac:dyDescent="0.25">
      <c r="O11513" s="193"/>
      <c r="P11513" s="229"/>
    </row>
    <row r="11514" spans="15:16" x14ac:dyDescent="0.25">
      <c r="O11514" s="193"/>
      <c r="P11514" s="229"/>
    </row>
    <row r="11515" spans="15:16" x14ac:dyDescent="0.25">
      <c r="O11515" s="193"/>
      <c r="P11515" s="229"/>
    </row>
    <row r="11516" spans="15:16" x14ac:dyDescent="0.25">
      <c r="O11516" s="193"/>
      <c r="P11516" s="229"/>
    </row>
    <row r="11517" spans="15:16" x14ac:dyDescent="0.25">
      <c r="O11517" s="193"/>
      <c r="P11517" s="229"/>
    </row>
    <row r="11518" spans="15:16" x14ac:dyDescent="0.25">
      <c r="O11518" s="193"/>
      <c r="P11518" s="229"/>
    </row>
    <row r="11519" spans="15:16" x14ac:dyDescent="0.25">
      <c r="O11519" s="193"/>
      <c r="P11519" s="229"/>
    </row>
    <row r="11520" spans="15:16" x14ac:dyDescent="0.25">
      <c r="O11520" s="193"/>
      <c r="P11520" s="229"/>
    </row>
    <row r="11521" spans="15:16" x14ac:dyDescent="0.25">
      <c r="O11521" s="193"/>
      <c r="P11521" s="229"/>
    </row>
    <row r="11522" spans="15:16" x14ac:dyDescent="0.25">
      <c r="O11522" s="193"/>
      <c r="P11522" s="229"/>
    </row>
    <row r="11523" spans="15:16" x14ac:dyDescent="0.25">
      <c r="O11523" s="193"/>
      <c r="P11523" s="229"/>
    </row>
    <row r="11524" spans="15:16" x14ac:dyDescent="0.25">
      <c r="O11524" s="193"/>
      <c r="P11524" s="229"/>
    </row>
    <row r="11525" spans="15:16" x14ac:dyDescent="0.25">
      <c r="O11525" s="193"/>
      <c r="P11525" s="229"/>
    </row>
    <row r="11526" spans="15:16" x14ac:dyDescent="0.25">
      <c r="O11526" s="193"/>
      <c r="P11526" s="229"/>
    </row>
    <row r="11527" spans="15:16" x14ac:dyDescent="0.25">
      <c r="O11527" s="193"/>
      <c r="P11527" s="229"/>
    </row>
    <row r="11528" spans="15:16" x14ac:dyDescent="0.25">
      <c r="O11528" s="193"/>
      <c r="P11528" s="229"/>
    </row>
    <row r="11529" spans="15:16" x14ac:dyDescent="0.25">
      <c r="O11529" s="193"/>
      <c r="P11529" s="229"/>
    </row>
    <row r="11530" spans="15:16" x14ac:dyDescent="0.25">
      <c r="O11530" s="193"/>
      <c r="P11530" s="229"/>
    </row>
    <row r="11531" spans="15:16" x14ac:dyDescent="0.25">
      <c r="O11531" s="193"/>
      <c r="P11531" s="229"/>
    </row>
    <row r="11532" spans="15:16" x14ac:dyDescent="0.25">
      <c r="O11532" s="193"/>
      <c r="P11532" s="229"/>
    </row>
    <row r="11533" spans="15:16" x14ac:dyDescent="0.25">
      <c r="O11533" s="193"/>
      <c r="P11533" s="229"/>
    </row>
    <row r="11534" spans="15:16" x14ac:dyDescent="0.25">
      <c r="O11534" s="193"/>
      <c r="P11534" s="229"/>
    </row>
    <row r="11535" spans="15:16" x14ac:dyDescent="0.25">
      <c r="O11535" s="193"/>
      <c r="P11535" s="229"/>
    </row>
    <row r="11536" spans="15:16" x14ac:dyDescent="0.25">
      <c r="O11536" s="193"/>
      <c r="P11536" s="229"/>
    </row>
    <row r="11537" spans="15:16" x14ac:dyDescent="0.25">
      <c r="O11537" s="193"/>
      <c r="P11537" s="229"/>
    </row>
    <row r="11538" spans="15:16" x14ac:dyDescent="0.25">
      <c r="O11538" s="193"/>
      <c r="P11538" s="229"/>
    </row>
    <row r="11539" spans="15:16" x14ac:dyDescent="0.25">
      <c r="O11539" s="193"/>
      <c r="P11539" s="229"/>
    </row>
    <row r="11540" spans="15:16" x14ac:dyDescent="0.25">
      <c r="O11540" s="193"/>
      <c r="P11540" s="229"/>
    </row>
    <row r="11541" spans="15:16" x14ac:dyDescent="0.25">
      <c r="O11541" s="193"/>
      <c r="P11541" s="229"/>
    </row>
    <row r="11542" spans="15:16" x14ac:dyDescent="0.25">
      <c r="O11542" s="193"/>
      <c r="P11542" s="229"/>
    </row>
    <row r="11543" spans="15:16" x14ac:dyDescent="0.25">
      <c r="O11543" s="193"/>
      <c r="P11543" s="229"/>
    </row>
    <row r="11544" spans="15:16" x14ac:dyDescent="0.25">
      <c r="O11544" s="193"/>
      <c r="P11544" s="229"/>
    </row>
    <row r="11545" spans="15:16" x14ac:dyDescent="0.25">
      <c r="O11545" s="193"/>
      <c r="P11545" s="229"/>
    </row>
    <row r="11546" spans="15:16" x14ac:dyDescent="0.25">
      <c r="O11546" s="193"/>
      <c r="P11546" s="229"/>
    </row>
    <row r="11547" spans="15:16" x14ac:dyDescent="0.25">
      <c r="O11547" s="193"/>
      <c r="P11547" s="229"/>
    </row>
    <row r="11548" spans="15:16" x14ac:dyDescent="0.25">
      <c r="O11548" s="193"/>
      <c r="P11548" s="229"/>
    </row>
    <row r="11549" spans="15:16" x14ac:dyDescent="0.25">
      <c r="O11549" s="193"/>
      <c r="P11549" s="229"/>
    </row>
    <row r="11550" spans="15:16" x14ac:dyDescent="0.25">
      <c r="O11550" s="193"/>
      <c r="P11550" s="229"/>
    </row>
    <row r="11551" spans="15:16" x14ac:dyDescent="0.25">
      <c r="O11551" s="193"/>
      <c r="P11551" s="229"/>
    </row>
    <row r="11552" spans="15:16" x14ac:dyDescent="0.25">
      <c r="O11552" s="193"/>
      <c r="P11552" s="229"/>
    </row>
    <row r="11553" spans="15:16" x14ac:dyDescent="0.25">
      <c r="O11553" s="193"/>
      <c r="P11553" s="229"/>
    </row>
    <row r="11554" spans="15:16" x14ac:dyDescent="0.25">
      <c r="O11554" s="193"/>
      <c r="P11554" s="229"/>
    </row>
    <row r="11555" spans="15:16" x14ac:dyDescent="0.25">
      <c r="O11555" s="193"/>
      <c r="P11555" s="229"/>
    </row>
    <row r="11556" spans="15:16" x14ac:dyDescent="0.25">
      <c r="O11556" s="193"/>
      <c r="P11556" s="229"/>
    </row>
    <row r="11557" spans="15:16" x14ac:dyDescent="0.25">
      <c r="O11557" s="193"/>
      <c r="P11557" s="229"/>
    </row>
    <row r="11558" spans="15:16" x14ac:dyDescent="0.25">
      <c r="O11558" s="193"/>
      <c r="P11558" s="229"/>
    </row>
    <row r="11559" spans="15:16" x14ac:dyDescent="0.25">
      <c r="O11559" s="193"/>
      <c r="P11559" s="229"/>
    </row>
    <row r="11560" spans="15:16" x14ac:dyDescent="0.25">
      <c r="O11560" s="193"/>
      <c r="P11560" s="229"/>
    </row>
    <row r="11561" spans="15:16" x14ac:dyDescent="0.25">
      <c r="O11561" s="193"/>
      <c r="P11561" s="229"/>
    </row>
    <row r="11562" spans="15:16" x14ac:dyDescent="0.25">
      <c r="O11562" s="193"/>
      <c r="P11562" s="229"/>
    </row>
    <row r="11563" spans="15:16" x14ac:dyDescent="0.25">
      <c r="O11563" s="193"/>
      <c r="P11563" s="229"/>
    </row>
    <row r="11564" spans="15:16" x14ac:dyDescent="0.25">
      <c r="O11564" s="193"/>
      <c r="P11564" s="229"/>
    </row>
    <row r="11565" spans="15:16" x14ac:dyDescent="0.25">
      <c r="O11565" s="193"/>
      <c r="P11565" s="229"/>
    </row>
    <row r="11566" spans="15:16" x14ac:dyDescent="0.25">
      <c r="O11566" s="193"/>
      <c r="P11566" s="229"/>
    </row>
    <row r="11567" spans="15:16" x14ac:dyDescent="0.25">
      <c r="O11567" s="193"/>
      <c r="P11567" s="229"/>
    </row>
    <row r="11568" spans="15:16" x14ac:dyDescent="0.25">
      <c r="O11568" s="193"/>
      <c r="P11568" s="229"/>
    </row>
    <row r="11569" spans="15:16" x14ac:dyDescent="0.25">
      <c r="O11569" s="193"/>
      <c r="P11569" s="229"/>
    </row>
    <row r="11570" spans="15:16" x14ac:dyDescent="0.25">
      <c r="O11570" s="193"/>
      <c r="P11570" s="229"/>
    </row>
    <row r="11571" spans="15:16" x14ac:dyDescent="0.25">
      <c r="O11571" s="193"/>
      <c r="P11571" s="229"/>
    </row>
    <row r="11572" spans="15:16" x14ac:dyDescent="0.25">
      <c r="O11572" s="193"/>
      <c r="P11572" s="229"/>
    </row>
    <row r="11573" spans="15:16" x14ac:dyDescent="0.25">
      <c r="O11573" s="193"/>
      <c r="P11573" s="229"/>
    </row>
    <row r="11574" spans="15:16" x14ac:dyDescent="0.25">
      <c r="O11574" s="193"/>
      <c r="P11574" s="229"/>
    </row>
    <row r="11575" spans="15:16" x14ac:dyDescent="0.25">
      <c r="O11575" s="193"/>
      <c r="P11575" s="229"/>
    </row>
    <row r="11576" spans="15:16" x14ac:dyDescent="0.25">
      <c r="O11576" s="193"/>
      <c r="P11576" s="229"/>
    </row>
    <row r="11577" spans="15:16" x14ac:dyDescent="0.25">
      <c r="O11577" s="193"/>
      <c r="P11577" s="229"/>
    </row>
    <row r="11578" spans="15:16" x14ac:dyDescent="0.25">
      <c r="O11578" s="193"/>
      <c r="P11578" s="229"/>
    </row>
    <row r="11579" spans="15:16" x14ac:dyDescent="0.25">
      <c r="O11579" s="193"/>
      <c r="P11579" s="229"/>
    </row>
    <row r="11580" spans="15:16" x14ac:dyDescent="0.25">
      <c r="O11580" s="193"/>
      <c r="P11580" s="229"/>
    </row>
    <row r="11581" spans="15:16" x14ac:dyDescent="0.25">
      <c r="O11581" s="193"/>
      <c r="P11581" s="229"/>
    </row>
    <row r="11582" spans="15:16" x14ac:dyDescent="0.25">
      <c r="O11582" s="193"/>
      <c r="P11582" s="229"/>
    </row>
    <row r="11583" spans="15:16" x14ac:dyDescent="0.25">
      <c r="O11583" s="193"/>
      <c r="P11583" s="229"/>
    </row>
    <row r="11584" spans="15:16" x14ac:dyDescent="0.25">
      <c r="O11584" s="193"/>
      <c r="P11584" s="229"/>
    </row>
    <row r="11585" spans="15:16" x14ac:dyDescent="0.25">
      <c r="O11585" s="193"/>
      <c r="P11585" s="229"/>
    </row>
    <row r="11586" spans="15:16" x14ac:dyDescent="0.25">
      <c r="O11586" s="193"/>
      <c r="P11586" s="229"/>
    </row>
    <row r="11587" spans="15:16" x14ac:dyDescent="0.25">
      <c r="O11587" s="193"/>
      <c r="P11587" s="229"/>
    </row>
    <row r="11588" spans="15:16" x14ac:dyDescent="0.25">
      <c r="O11588" s="193"/>
      <c r="P11588" s="229"/>
    </row>
    <row r="11589" spans="15:16" x14ac:dyDescent="0.25">
      <c r="O11589" s="193"/>
      <c r="P11589" s="229"/>
    </row>
    <row r="11590" spans="15:16" x14ac:dyDescent="0.25">
      <c r="O11590" s="193"/>
      <c r="P11590" s="229"/>
    </row>
    <row r="11591" spans="15:16" x14ac:dyDescent="0.25">
      <c r="O11591" s="193"/>
      <c r="P11591" s="229"/>
    </row>
    <row r="11592" spans="15:16" x14ac:dyDescent="0.25">
      <c r="O11592" s="193"/>
      <c r="P11592" s="229"/>
    </row>
    <row r="11593" spans="15:16" x14ac:dyDescent="0.25">
      <c r="O11593" s="193"/>
      <c r="P11593" s="229"/>
    </row>
    <row r="11594" spans="15:16" x14ac:dyDescent="0.25">
      <c r="O11594" s="193"/>
      <c r="P11594" s="229"/>
    </row>
    <row r="11595" spans="15:16" x14ac:dyDescent="0.25">
      <c r="O11595" s="193"/>
      <c r="P11595" s="229"/>
    </row>
    <row r="11596" spans="15:16" x14ac:dyDescent="0.25">
      <c r="O11596" s="193"/>
      <c r="P11596" s="229"/>
    </row>
    <row r="11597" spans="15:16" x14ac:dyDescent="0.25">
      <c r="O11597" s="193"/>
      <c r="P11597" s="229"/>
    </row>
    <row r="11598" spans="15:16" x14ac:dyDescent="0.25">
      <c r="O11598" s="193"/>
      <c r="P11598" s="229"/>
    </row>
    <row r="11599" spans="15:16" x14ac:dyDescent="0.25">
      <c r="O11599" s="193"/>
      <c r="P11599" s="229"/>
    </row>
    <row r="11600" spans="15:16" x14ac:dyDescent="0.25">
      <c r="O11600" s="193"/>
      <c r="P11600" s="229"/>
    </row>
    <row r="11601" spans="15:16" x14ac:dyDescent="0.25">
      <c r="O11601" s="193"/>
      <c r="P11601" s="229"/>
    </row>
    <row r="11602" spans="15:16" x14ac:dyDescent="0.25">
      <c r="O11602" s="193"/>
      <c r="P11602" s="229"/>
    </row>
    <row r="11603" spans="15:16" x14ac:dyDescent="0.25">
      <c r="O11603" s="193"/>
      <c r="P11603" s="229"/>
    </row>
    <row r="11604" spans="15:16" x14ac:dyDescent="0.25">
      <c r="O11604" s="193"/>
      <c r="P11604" s="229"/>
    </row>
    <row r="11605" spans="15:16" x14ac:dyDescent="0.25">
      <c r="O11605" s="193"/>
      <c r="P11605" s="229"/>
    </row>
    <row r="11606" spans="15:16" x14ac:dyDescent="0.25">
      <c r="O11606" s="193"/>
      <c r="P11606" s="229"/>
    </row>
    <row r="11607" spans="15:16" x14ac:dyDescent="0.25">
      <c r="O11607" s="193"/>
      <c r="P11607" s="229"/>
    </row>
    <row r="11608" spans="15:16" x14ac:dyDescent="0.25">
      <c r="O11608" s="193"/>
      <c r="P11608" s="229"/>
    </row>
    <row r="11609" spans="15:16" x14ac:dyDescent="0.25">
      <c r="O11609" s="193"/>
      <c r="P11609" s="229"/>
    </row>
    <row r="11610" spans="15:16" x14ac:dyDescent="0.25">
      <c r="O11610" s="193"/>
      <c r="P11610" s="229"/>
    </row>
    <row r="11611" spans="15:16" x14ac:dyDescent="0.25">
      <c r="O11611" s="193"/>
      <c r="P11611" s="229"/>
    </row>
    <row r="11612" spans="15:16" x14ac:dyDescent="0.25">
      <c r="O11612" s="193"/>
      <c r="P11612" s="229"/>
    </row>
    <row r="11613" spans="15:16" x14ac:dyDescent="0.25">
      <c r="O11613" s="193"/>
      <c r="P11613" s="229"/>
    </row>
    <row r="11614" spans="15:16" x14ac:dyDescent="0.25">
      <c r="O11614" s="193"/>
      <c r="P11614" s="229"/>
    </row>
    <row r="11615" spans="15:16" x14ac:dyDescent="0.25">
      <c r="O11615" s="193"/>
      <c r="P11615" s="229"/>
    </row>
    <row r="11616" spans="15:16" x14ac:dyDescent="0.25">
      <c r="O11616" s="193"/>
      <c r="P11616" s="229"/>
    </row>
    <row r="11617" spans="15:16" x14ac:dyDescent="0.25">
      <c r="O11617" s="193"/>
      <c r="P11617" s="229"/>
    </row>
    <row r="11618" spans="15:16" x14ac:dyDescent="0.25">
      <c r="O11618" s="193"/>
      <c r="P11618" s="229"/>
    </row>
    <row r="11619" spans="15:16" x14ac:dyDescent="0.25">
      <c r="O11619" s="193"/>
      <c r="P11619" s="229"/>
    </row>
    <row r="11620" spans="15:16" x14ac:dyDescent="0.25">
      <c r="O11620" s="193"/>
      <c r="P11620" s="229"/>
    </row>
    <row r="11621" spans="15:16" x14ac:dyDescent="0.25">
      <c r="O11621" s="193"/>
      <c r="P11621" s="229"/>
    </row>
    <row r="11622" spans="15:16" x14ac:dyDescent="0.25">
      <c r="O11622" s="193"/>
      <c r="P11622" s="229"/>
    </row>
    <row r="11623" spans="15:16" x14ac:dyDescent="0.25">
      <c r="O11623" s="193"/>
      <c r="P11623" s="229"/>
    </row>
    <row r="11624" spans="15:16" x14ac:dyDescent="0.25">
      <c r="O11624" s="193"/>
      <c r="P11624" s="229"/>
    </row>
    <row r="11625" spans="15:16" x14ac:dyDescent="0.25">
      <c r="O11625" s="193"/>
      <c r="P11625" s="229"/>
    </row>
    <row r="11626" spans="15:16" x14ac:dyDescent="0.25">
      <c r="O11626" s="193"/>
      <c r="P11626" s="229"/>
    </row>
    <row r="11627" spans="15:16" x14ac:dyDescent="0.25">
      <c r="O11627" s="193"/>
      <c r="P11627" s="229"/>
    </row>
    <row r="11628" spans="15:16" x14ac:dyDescent="0.25">
      <c r="O11628" s="193"/>
      <c r="P11628" s="229"/>
    </row>
    <row r="11629" spans="15:16" x14ac:dyDescent="0.25">
      <c r="O11629" s="193"/>
      <c r="P11629" s="229"/>
    </row>
    <row r="11630" spans="15:16" x14ac:dyDescent="0.25">
      <c r="O11630" s="193"/>
      <c r="P11630" s="229"/>
    </row>
    <row r="11631" spans="15:16" x14ac:dyDescent="0.25">
      <c r="O11631" s="193"/>
      <c r="P11631" s="229"/>
    </row>
    <row r="11632" spans="15:16" x14ac:dyDescent="0.25">
      <c r="O11632" s="193"/>
      <c r="P11632" s="229"/>
    </row>
    <row r="11633" spans="15:16" x14ac:dyDescent="0.25">
      <c r="O11633" s="193"/>
      <c r="P11633" s="229"/>
    </row>
    <row r="11634" spans="15:16" x14ac:dyDescent="0.25">
      <c r="O11634" s="193"/>
      <c r="P11634" s="229"/>
    </row>
    <row r="11635" spans="15:16" x14ac:dyDescent="0.25">
      <c r="O11635" s="193"/>
      <c r="P11635" s="229"/>
    </row>
    <row r="11636" spans="15:16" x14ac:dyDescent="0.25">
      <c r="O11636" s="193"/>
      <c r="P11636" s="229"/>
    </row>
    <row r="11637" spans="15:16" x14ac:dyDescent="0.25">
      <c r="O11637" s="193"/>
      <c r="P11637" s="229"/>
    </row>
    <row r="11638" spans="15:16" x14ac:dyDescent="0.25">
      <c r="O11638" s="193"/>
      <c r="P11638" s="229"/>
    </row>
    <row r="11639" spans="15:16" x14ac:dyDescent="0.25">
      <c r="O11639" s="193"/>
      <c r="P11639" s="229"/>
    </row>
    <row r="11640" spans="15:16" x14ac:dyDescent="0.25">
      <c r="O11640" s="193"/>
      <c r="P11640" s="229"/>
    </row>
    <row r="11641" spans="15:16" x14ac:dyDescent="0.25">
      <c r="O11641" s="193"/>
      <c r="P11641" s="229"/>
    </row>
    <row r="11642" spans="15:16" x14ac:dyDescent="0.25">
      <c r="O11642" s="193"/>
      <c r="P11642" s="229"/>
    </row>
    <row r="11643" spans="15:16" x14ac:dyDescent="0.25">
      <c r="O11643" s="193"/>
      <c r="P11643" s="229"/>
    </row>
    <row r="11644" spans="15:16" x14ac:dyDescent="0.25">
      <c r="O11644" s="193"/>
      <c r="P11644" s="229"/>
    </row>
    <row r="11645" spans="15:16" x14ac:dyDescent="0.25">
      <c r="O11645" s="193"/>
      <c r="P11645" s="229"/>
    </row>
    <row r="11646" spans="15:16" x14ac:dyDescent="0.25">
      <c r="O11646" s="193"/>
      <c r="P11646" s="229"/>
    </row>
    <row r="11647" spans="15:16" x14ac:dyDescent="0.25">
      <c r="O11647" s="193"/>
      <c r="P11647" s="229"/>
    </row>
    <row r="11648" spans="15:16" x14ac:dyDescent="0.25">
      <c r="O11648" s="193"/>
      <c r="P11648" s="229"/>
    </row>
    <row r="11649" spans="15:16" x14ac:dyDescent="0.25">
      <c r="O11649" s="193"/>
      <c r="P11649" s="229"/>
    </row>
    <row r="11650" spans="15:16" x14ac:dyDescent="0.25">
      <c r="O11650" s="193"/>
      <c r="P11650" s="229"/>
    </row>
    <row r="11651" spans="15:16" x14ac:dyDescent="0.25">
      <c r="O11651" s="193"/>
      <c r="P11651" s="229"/>
    </row>
    <row r="11652" spans="15:16" x14ac:dyDescent="0.25">
      <c r="O11652" s="193"/>
      <c r="P11652" s="229"/>
    </row>
    <row r="11653" spans="15:16" x14ac:dyDescent="0.25">
      <c r="O11653" s="193"/>
      <c r="P11653" s="229"/>
    </row>
    <row r="11654" spans="15:16" x14ac:dyDescent="0.25">
      <c r="O11654" s="193"/>
      <c r="P11654" s="229"/>
    </row>
    <row r="11655" spans="15:16" x14ac:dyDescent="0.25">
      <c r="O11655" s="193"/>
      <c r="P11655" s="229"/>
    </row>
    <row r="11656" spans="15:16" x14ac:dyDescent="0.25">
      <c r="O11656" s="193"/>
      <c r="P11656" s="229"/>
    </row>
    <row r="11657" spans="15:16" x14ac:dyDescent="0.25">
      <c r="O11657" s="193"/>
      <c r="P11657" s="229"/>
    </row>
    <row r="11658" spans="15:16" x14ac:dyDescent="0.25">
      <c r="O11658" s="193"/>
      <c r="P11658" s="229"/>
    </row>
    <row r="11659" spans="15:16" x14ac:dyDescent="0.25">
      <c r="O11659" s="193"/>
      <c r="P11659" s="229"/>
    </row>
    <row r="11660" spans="15:16" x14ac:dyDescent="0.25">
      <c r="O11660" s="193"/>
      <c r="P11660" s="229"/>
    </row>
    <row r="11661" spans="15:16" x14ac:dyDescent="0.25">
      <c r="O11661" s="193"/>
      <c r="P11661" s="229"/>
    </row>
    <row r="11662" spans="15:16" x14ac:dyDescent="0.25">
      <c r="O11662" s="193"/>
      <c r="P11662" s="229"/>
    </row>
    <row r="11663" spans="15:16" x14ac:dyDescent="0.25">
      <c r="O11663" s="193"/>
      <c r="P11663" s="229"/>
    </row>
    <row r="11664" spans="15:16" x14ac:dyDescent="0.25">
      <c r="O11664" s="193"/>
      <c r="P11664" s="229"/>
    </row>
    <row r="11665" spans="15:16" x14ac:dyDescent="0.25">
      <c r="O11665" s="193"/>
      <c r="P11665" s="229"/>
    </row>
    <row r="11666" spans="15:16" x14ac:dyDescent="0.25">
      <c r="O11666" s="193"/>
      <c r="P11666" s="229"/>
    </row>
    <row r="11667" spans="15:16" x14ac:dyDescent="0.25">
      <c r="O11667" s="193"/>
      <c r="P11667" s="229"/>
    </row>
    <row r="11668" spans="15:16" x14ac:dyDescent="0.25">
      <c r="O11668" s="193"/>
      <c r="P11668" s="229"/>
    </row>
    <row r="11669" spans="15:16" x14ac:dyDescent="0.25">
      <c r="O11669" s="193"/>
      <c r="P11669" s="229"/>
    </row>
    <row r="11670" spans="15:16" x14ac:dyDescent="0.25">
      <c r="O11670" s="193"/>
      <c r="P11670" s="229"/>
    </row>
    <row r="11671" spans="15:16" x14ac:dyDescent="0.25">
      <c r="O11671" s="193"/>
      <c r="P11671" s="229"/>
    </row>
    <row r="11672" spans="15:16" x14ac:dyDescent="0.25">
      <c r="O11672" s="193"/>
      <c r="P11672" s="229"/>
    </row>
    <row r="11673" spans="15:16" x14ac:dyDescent="0.25">
      <c r="O11673" s="193"/>
      <c r="P11673" s="229"/>
    </row>
    <row r="11674" spans="15:16" x14ac:dyDescent="0.25">
      <c r="O11674" s="193"/>
      <c r="P11674" s="229"/>
    </row>
    <row r="11675" spans="15:16" x14ac:dyDescent="0.25">
      <c r="O11675" s="193"/>
      <c r="P11675" s="229"/>
    </row>
    <row r="11676" spans="15:16" x14ac:dyDescent="0.25">
      <c r="O11676" s="193"/>
      <c r="P11676" s="229"/>
    </row>
    <row r="11677" spans="15:16" x14ac:dyDescent="0.25">
      <c r="O11677" s="193"/>
      <c r="P11677" s="229"/>
    </row>
    <row r="11678" spans="15:16" x14ac:dyDescent="0.25">
      <c r="O11678" s="193"/>
      <c r="P11678" s="229"/>
    </row>
    <row r="11679" spans="15:16" x14ac:dyDescent="0.25">
      <c r="O11679" s="193"/>
      <c r="P11679" s="229"/>
    </row>
    <row r="11680" spans="15:16" x14ac:dyDescent="0.25">
      <c r="O11680" s="193"/>
      <c r="P11680" s="229"/>
    </row>
    <row r="11681" spans="15:16" x14ac:dyDescent="0.25">
      <c r="O11681" s="193"/>
      <c r="P11681" s="229"/>
    </row>
    <row r="11682" spans="15:16" x14ac:dyDescent="0.25">
      <c r="O11682" s="193"/>
      <c r="P11682" s="229"/>
    </row>
    <row r="11683" spans="15:16" x14ac:dyDescent="0.25">
      <c r="O11683" s="193"/>
      <c r="P11683" s="229"/>
    </row>
    <row r="11684" spans="15:16" x14ac:dyDescent="0.25">
      <c r="O11684" s="193"/>
      <c r="P11684" s="229"/>
    </row>
    <row r="11685" spans="15:16" x14ac:dyDescent="0.25">
      <c r="O11685" s="193"/>
      <c r="P11685" s="229"/>
    </row>
    <row r="11686" spans="15:16" x14ac:dyDescent="0.25">
      <c r="O11686" s="193"/>
      <c r="P11686" s="229"/>
    </row>
    <row r="11687" spans="15:16" x14ac:dyDescent="0.25">
      <c r="O11687" s="193"/>
      <c r="P11687" s="229"/>
    </row>
    <row r="11688" spans="15:16" x14ac:dyDescent="0.25">
      <c r="O11688" s="193"/>
      <c r="P11688" s="229"/>
    </row>
    <row r="11689" spans="15:16" x14ac:dyDescent="0.25">
      <c r="O11689" s="193"/>
      <c r="P11689" s="229"/>
    </row>
    <row r="11690" spans="15:16" x14ac:dyDescent="0.25">
      <c r="O11690" s="193"/>
      <c r="P11690" s="229"/>
    </row>
    <row r="11691" spans="15:16" x14ac:dyDescent="0.25">
      <c r="O11691" s="193"/>
      <c r="P11691" s="229"/>
    </row>
    <row r="11692" spans="15:16" x14ac:dyDescent="0.25">
      <c r="O11692" s="193"/>
      <c r="P11692" s="229"/>
    </row>
    <row r="11693" spans="15:16" x14ac:dyDescent="0.25">
      <c r="O11693" s="193"/>
      <c r="P11693" s="229"/>
    </row>
    <row r="11694" spans="15:16" x14ac:dyDescent="0.25">
      <c r="O11694" s="193"/>
      <c r="P11694" s="229"/>
    </row>
    <row r="11695" spans="15:16" x14ac:dyDescent="0.25">
      <c r="O11695" s="193"/>
      <c r="P11695" s="229"/>
    </row>
    <row r="11696" spans="15:16" x14ac:dyDescent="0.25">
      <c r="O11696" s="193"/>
      <c r="P11696" s="229"/>
    </row>
    <row r="11697" spans="15:16" x14ac:dyDescent="0.25">
      <c r="O11697" s="193"/>
      <c r="P11697" s="229"/>
    </row>
    <row r="11698" spans="15:16" x14ac:dyDescent="0.25">
      <c r="O11698" s="193"/>
      <c r="P11698" s="229"/>
    </row>
    <row r="11699" spans="15:16" x14ac:dyDescent="0.25">
      <c r="O11699" s="193"/>
      <c r="P11699" s="229"/>
    </row>
    <row r="11700" spans="15:16" x14ac:dyDescent="0.25">
      <c r="O11700" s="193"/>
      <c r="P11700" s="229"/>
    </row>
    <row r="11701" spans="15:16" x14ac:dyDescent="0.25">
      <c r="O11701" s="193"/>
      <c r="P11701" s="229"/>
    </row>
    <row r="11702" spans="15:16" x14ac:dyDescent="0.25">
      <c r="O11702" s="193"/>
      <c r="P11702" s="229"/>
    </row>
    <row r="11703" spans="15:16" x14ac:dyDescent="0.25">
      <c r="O11703" s="193"/>
      <c r="P11703" s="229"/>
    </row>
    <row r="11704" spans="15:16" x14ac:dyDescent="0.25">
      <c r="O11704" s="193"/>
      <c r="P11704" s="229"/>
    </row>
    <row r="11705" spans="15:16" x14ac:dyDescent="0.25">
      <c r="O11705" s="193"/>
      <c r="P11705" s="229"/>
    </row>
    <row r="11706" spans="15:16" x14ac:dyDescent="0.25">
      <c r="O11706" s="193"/>
      <c r="P11706" s="229"/>
    </row>
    <row r="11707" spans="15:16" x14ac:dyDescent="0.25">
      <c r="O11707" s="193"/>
      <c r="P11707" s="229"/>
    </row>
    <row r="11708" spans="15:16" x14ac:dyDescent="0.25">
      <c r="O11708" s="193"/>
      <c r="P11708" s="229"/>
    </row>
    <row r="11709" spans="15:16" x14ac:dyDescent="0.25">
      <c r="O11709" s="193"/>
      <c r="P11709" s="229"/>
    </row>
    <row r="11710" spans="15:16" x14ac:dyDescent="0.25">
      <c r="O11710" s="193"/>
      <c r="P11710" s="229"/>
    </row>
    <row r="11711" spans="15:16" x14ac:dyDescent="0.25">
      <c r="O11711" s="193"/>
      <c r="P11711" s="229"/>
    </row>
    <row r="11712" spans="15:16" x14ac:dyDescent="0.25">
      <c r="O11712" s="193"/>
      <c r="P11712" s="229"/>
    </row>
    <row r="11713" spans="15:16" x14ac:dyDescent="0.25">
      <c r="O11713" s="193"/>
      <c r="P11713" s="229"/>
    </row>
    <row r="11714" spans="15:16" x14ac:dyDescent="0.25">
      <c r="O11714" s="193"/>
      <c r="P11714" s="229"/>
    </row>
    <row r="11715" spans="15:16" x14ac:dyDescent="0.25">
      <c r="O11715" s="193"/>
      <c r="P11715" s="229"/>
    </row>
    <row r="11716" spans="15:16" x14ac:dyDescent="0.25">
      <c r="O11716" s="193"/>
      <c r="P11716" s="229"/>
    </row>
    <row r="11717" spans="15:16" x14ac:dyDescent="0.25">
      <c r="O11717" s="193"/>
      <c r="P11717" s="229"/>
    </row>
    <row r="11718" spans="15:16" x14ac:dyDescent="0.25">
      <c r="O11718" s="193"/>
      <c r="P11718" s="229"/>
    </row>
    <row r="11719" spans="15:16" x14ac:dyDescent="0.25">
      <c r="O11719" s="193"/>
      <c r="P11719" s="229"/>
    </row>
    <row r="11720" spans="15:16" x14ac:dyDescent="0.25">
      <c r="O11720" s="193"/>
      <c r="P11720" s="229"/>
    </row>
    <row r="11721" spans="15:16" x14ac:dyDescent="0.25">
      <c r="O11721" s="193"/>
      <c r="P11721" s="229"/>
    </row>
    <row r="11722" spans="15:16" x14ac:dyDescent="0.25">
      <c r="O11722" s="193"/>
      <c r="P11722" s="229"/>
    </row>
    <row r="11723" spans="15:16" x14ac:dyDescent="0.25">
      <c r="O11723" s="193"/>
      <c r="P11723" s="229"/>
    </row>
    <row r="11724" spans="15:16" x14ac:dyDescent="0.25">
      <c r="O11724" s="193"/>
      <c r="P11724" s="229"/>
    </row>
    <row r="11725" spans="15:16" x14ac:dyDescent="0.25">
      <c r="O11725" s="193"/>
      <c r="P11725" s="229"/>
    </row>
    <row r="11726" spans="15:16" x14ac:dyDescent="0.25">
      <c r="O11726" s="193"/>
      <c r="P11726" s="229"/>
    </row>
    <row r="11727" spans="15:16" x14ac:dyDescent="0.25">
      <c r="O11727" s="193"/>
      <c r="P11727" s="229"/>
    </row>
    <row r="11728" spans="15:16" x14ac:dyDescent="0.25">
      <c r="O11728" s="193"/>
      <c r="P11728" s="229"/>
    </row>
    <row r="11729" spans="15:16" x14ac:dyDescent="0.25">
      <c r="O11729" s="193"/>
      <c r="P11729" s="229"/>
    </row>
    <row r="11730" spans="15:16" x14ac:dyDescent="0.25">
      <c r="O11730" s="193"/>
      <c r="P11730" s="229"/>
    </row>
    <row r="11731" spans="15:16" x14ac:dyDescent="0.25">
      <c r="O11731" s="193"/>
      <c r="P11731" s="229"/>
    </row>
    <row r="11732" spans="15:16" x14ac:dyDescent="0.25">
      <c r="O11732" s="193"/>
      <c r="P11732" s="229"/>
    </row>
    <row r="11733" spans="15:16" x14ac:dyDescent="0.25">
      <c r="O11733" s="193"/>
      <c r="P11733" s="229"/>
    </row>
    <row r="11734" spans="15:16" x14ac:dyDescent="0.25">
      <c r="O11734" s="193"/>
      <c r="P11734" s="229"/>
    </row>
    <row r="11735" spans="15:16" x14ac:dyDescent="0.25">
      <c r="O11735" s="193"/>
      <c r="P11735" s="229"/>
    </row>
    <row r="11736" spans="15:16" x14ac:dyDescent="0.25">
      <c r="O11736" s="193"/>
      <c r="P11736" s="229"/>
    </row>
    <row r="11737" spans="15:16" x14ac:dyDescent="0.25">
      <c r="O11737" s="193"/>
      <c r="P11737" s="229"/>
    </row>
    <row r="11738" spans="15:16" x14ac:dyDescent="0.25">
      <c r="O11738" s="193"/>
      <c r="P11738" s="229"/>
    </row>
    <row r="11739" spans="15:16" x14ac:dyDescent="0.25">
      <c r="O11739" s="193"/>
      <c r="P11739" s="229"/>
    </row>
    <row r="11740" spans="15:16" x14ac:dyDescent="0.25">
      <c r="O11740" s="193"/>
      <c r="P11740" s="229"/>
    </row>
    <row r="11741" spans="15:16" x14ac:dyDescent="0.25">
      <c r="O11741" s="193"/>
      <c r="P11741" s="229"/>
    </row>
    <row r="11742" spans="15:16" x14ac:dyDescent="0.25">
      <c r="O11742" s="193"/>
      <c r="P11742" s="229"/>
    </row>
    <row r="11743" spans="15:16" x14ac:dyDescent="0.25">
      <c r="O11743" s="193"/>
      <c r="P11743" s="229"/>
    </row>
    <row r="11744" spans="15:16" x14ac:dyDescent="0.25">
      <c r="O11744" s="193"/>
      <c r="P11744" s="229"/>
    </row>
    <row r="11745" spans="15:16" x14ac:dyDescent="0.25">
      <c r="O11745" s="193"/>
      <c r="P11745" s="229"/>
    </row>
    <row r="11746" spans="15:16" x14ac:dyDescent="0.25">
      <c r="O11746" s="193"/>
      <c r="P11746" s="229"/>
    </row>
    <row r="11747" spans="15:16" x14ac:dyDescent="0.25">
      <c r="O11747" s="193"/>
      <c r="P11747" s="229"/>
    </row>
    <row r="11748" spans="15:16" x14ac:dyDescent="0.25">
      <c r="O11748" s="193"/>
      <c r="P11748" s="229"/>
    </row>
    <row r="11749" spans="15:16" x14ac:dyDescent="0.25">
      <c r="O11749" s="193"/>
      <c r="P11749" s="229"/>
    </row>
    <row r="11750" spans="15:16" x14ac:dyDescent="0.25">
      <c r="O11750" s="193"/>
      <c r="P11750" s="229"/>
    </row>
    <row r="11751" spans="15:16" x14ac:dyDescent="0.25">
      <c r="O11751" s="193"/>
      <c r="P11751" s="229"/>
    </row>
    <row r="11752" spans="15:16" x14ac:dyDescent="0.25">
      <c r="O11752" s="193"/>
      <c r="P11752" s="229"/>
    </row>
    <row r="11753" spans="15:16" x14ac:dyDescent="0.25">
      <c r="O11753" s="193"/>
      <c r="P11753" s="229"/>
    </row>
    <row r="11754" spans="15:16" x14ac:dyDescent="0.25">
      <c r="O11754" s="193"/>
      <c r="P11754" s="229"/>
    </row>
    <row r="11755" spans="15:16" x14ac:dyDescent="0.25">
      <c r="O11755" s="193"/>
      <c r="P11755" s="229"/>
    </row>
    <row r="11756" spans="15:16" x14ac:dyDescent="0.25">
      <c r="O11756" s="193"/>
      <c r="P11756" s="229"/>
    </row>
    <row r="11757" spans="15:16" x14ac:dyDescent="0.25">
      <c r="O11757" s="193"/>
      <c r="P11757" s="229"/>
    </row>
    <row r="11758" spans="15:16" x14ac:dyDescent="0.25">
      <c r="O11758" s="193"/>
      <c r="P11758" s="229"/>
    </row>
    <row r="11759" spans="15:16" x14ac:dyDescent="0.25">
      <c r="O11759" s="193"/>
      <c r="P11759" s="229"/>
    </row>
    <row r="11760" spans="15:16" x14ac:dyDescent="0.25">
      <c r="O11760" s="193"/>
      <c r="P11760" s="229"/>
    </row>
    <row r="11761" spans="15:16" x14ac:dyDescent="0.25">
      <c r="O11761" s="193"/>
      <c r="P11761" s="229"/>
    </row>
    <row r="11762" spans="15:16" x14ac:dyDescent="0.25">
      <c r="O11762" s="193"/>
      <c r="P11762" s="229"/>
    </row>
    <row r="11763" spans="15:16" x14ac:dyDescent="0.25">
      <c r="O11763" s="193"/>
      <c r="P11763" s="229"/>
    </row>
    <row r="11764" spans="15:16" x14ac:dyDescent="0.25">
      <c r="O11764" s="193"/>
      <c r="P11764" s="229"/>
    </row>
    <row r="11765" spans="15:16" x14ac:dyDescent="0.25">
      <c r="O11765" s="193"/>
      <c r="P11765" s="229"/>
    </row>
    <row r="11766" spans="15:16" x14ac:dyDescent="0.25">
      <c r="O11766" s="193"/>
      <c r="P11766" s="229"/>
    </row>
    <row r="11767" spans="15:16" x14ac:dyDescent="0.25">
      <c r="O11767" s="193"/>
      <c r="P11767" s="229"/>
    </row>
    <row r="11768" spans="15:16" x14ac:dyDescent="0.25">
      <c r="O11768" s="193"/>
      <c r="P11768" s="229"/>
    </row>
    <row r="11769" spans="15:16" x14ac:dyDescent="0.25">
      <c r="O11769" s="193"/>
      <c r="P11769" s="229"/>
    </row>
    <row r="11770" spans="15:16" x14ac:dyDescent="0.25">
      <c r="O11770" s="193"/>
      <c r="P11770" s="229"/>
    </row>
    <row r="11771" spans="15:16" x14ac:dyDescent="0.25">
      <c r="O11771" s="193"/>
      <c r="P11771" s="229"/>
    </row>
    <row r="11772" spans="15:16" x14ac:dyDescent="0.25">
      <c r="O11772" s="193"/>
      <c r="P11772" s="229"/>
    </row>
    <row r="11773" spans="15:16" x14ac:dyDescent="0.25">
      <c r="O11773" s="193"/>
      <c r="P11773" s="229"/>
    </row>
    <row r="11774" spans="15:16" x14ac:dyDescent="0.25">
      <c r="O11774" s="193"/>
      <c r="P11774" s="229"/>
    </row>
    <row r="11775" spans="15:16" x14ac:dyDescent="0.25">
      <c r="O11775" s="193"/>
      <c r="P11775" s="229"/>
    </row>
    <row r="11776" spans="15:16" x14ac:dyDescent="0.25">
      <c r="O11776" s="193"/>
      <c r="P11776" s="229"/>
    </row>
    <row r="11777" spans="15:16" x14ac:dyDescent="0.25">
      <c r="O11777" s="193"/>
      <c r="P11777" s="229"/>
    </row>
    <row r="11778" spans="15:16" x14ac:dyDescent="0.25">
      <c r="O11778" s="193"/>
      <c r="P11778" s="229"/>
    </row>
    <row r="11779" spans="15:16" x14ac:dyDescent="0.25">
      <c r="O11779" s="193"/>
      <c r="P11779" s="229"/>
    </row>
    <row r="11780" spans="15:16" x14ac:dyDescent="0.25">
      <c r="O11780" s="193"/>
      <c r="P11780" s="229"/>
    </row>
    <row r="11781" spans="15:16" x14ac:dyDescent="0.25">
      <c r="O11781" s="193"/>
      <c r="P11781" s="229"/>
    </row>
    <row r="11782" spans="15:16" x14ac:dyDescent="0.25">
      <c r="O11782" s="193"/>
      <c r="P11782" s="229"/>
    </row>
    <row r="11783" spans="15:16" x14ac:dyDescent="0.25">
      <c r="O11783" s="193"/>
      <c r="P11783" s="229"/>
    </row>
    <row r="11784" spans="15:16" x14ac:dyDescent="0.25">
      <c r="O11784" s="193"/>
      <c r="P11784" s="229"/>
    </row>
    <row r="11785" spans="15:16" x14ac:dyDescent="0.25">
      <c r="O11785" s="193"/>
      <c r="P11785" s="229"/>
    </row>
    <row r="11786" spans="15:16" x14ac:dyDescent="0.25">
      <c r="O11786" s="193"/>
      <c r="P11786" s="229"/>
    </row>
    <row r="11787" spans="15:16" x14ac:dyDescent="0.25">
      <c r="O11787" s="193"/>
      <c r="P11787" s="229"/>
    </row>
    <row r="11788" spans="15:16" x14ac:dyDescent="0.25">
      <c r="O11788" s="193"/>
      <c r="P11788" s="229"/>
    </row>
    <row r="11789" spans="15:16" x14ac:dyDescent="0.25">
      <c r="O11789" s="193"/>
      <c r="P11789" s="229"/>
    </row>
    <row r="11790" spans="15:16" x14ac:dyDescent="0.25">
      <c r="O11790" s="193"/>
      <c r="P11790" s="229"/>
    </row>
    <row r="11791" spans="15:16" x14ac:dyDescent="0.25">
      <c r="O11791" s="193"/>
      <c r="P11791" s="229"/>
    </row>
    <row r="11792" spans="15:16" x14ac:dyDescent="0.25">
      <c r="O11792" s="193"/>
      <c r="P11792" s="229"/>
    </row>
    <row r="11793" spans="15:16" x14ac:dyDescent="0.25">
      <c r="O11793" s="193"/>
      <c r="P11793" s="229"/>
    </row>
    <row r="11794" spans="15:16" x14ac:dyDescent="0.25">
      <c r="O11794" s="193"/>
      <c r="P11794" s="229"/>
    </row>
    <row r="11795" spans="15:16" x14ac:dyDescent="0.25">
      <c r="O11795" s="193"/>
      <c r="P11795" s="229"/>
    </row>
    <row r="11796" spans="15:16" x14ac:dyDescent="0.25">
      <c r="O11796" s="193"/>
      <c r="P11796" s="229"/>
    </row>
    <row r="11797" spans="15:16" x14ac:dyDescent="0.25">
      <c r="O11797" s="193"/>
      <c r="P11797" s="229"/>
    </row>
    <row r="11798" spans="15:16" x14ac:dyDescent="0.25">
      <c r="O11798" s="193"/>
      <c r="P11798" s="229"/>
    </row>
    <row r="11799" spans="15:16" x14ac:dyDescent="0.25">
      <c r="O11799" s="193"/>
      <c r="P11799" s="229"/>
    </row>
    <row r="11800" spans="15:16" x14ac:dyDescent="0.25">
      <c r="O11800" s="193"/>
      <c r="P11800" s="229"/>
    </row>
    <row r="11801" spans="15:16" x14ac:dyDescent="0.25">
      <c r="O11801" s="193"/>
      <c r="P11801" s="229"/>
    </row>
    <row r="11802" spans="15:16" x14ac:dyDescent="0.25">
      <c r="O11802" s="193"/>
      <c r="P11802" s="229"/>
    </row>
    <row r="11803" spans="15:16" x14ac:dyDescent="0.25">
      <c r="O11803" s="193"/>
      <c r="P11803" s="229"/>
    </row>
    <row r="11804" spans="15:16" x14ac:dyDescent="0.25">
      <c r="O11804" s="193"/>
      <c r="P11804" s="229"/>
    </row>
    <row r="11805" spans="15:16" x14ac:dyDescent="0.25">
      <c r="O11805" s="193"/>
      <c r="P11805" s="229"/>
    </row>
    <row r="11806" spans="15:16" x14ac:dyDescent="0.25">
      <c r="O11806" s="193"/>
      <c r="P11806" s="229"/>
    </row>
    <row r="11807" spans="15:16" x14ac:dyDescent="0.25">
      <c r="O11807" s="193"/>
      <c r="P11807" s="229"/>
    </row>
    <row r="11808" spans="15:16" x14ac:dyDescent="0.25">
      <c r="O11808" s="193"/>
      <c r="P11808" s="229"/>
    </row>
    <row r="11809" spans="15:16" x14ac:dyDescent="0.25">
      <c r="O11809" s="193"/>
      <c r="P11809" s="229"/>
    </row>
    <row r="11810" spans="15:16" x14ac:dyDescent="0.25">
      <c r="O11810" s="193"/>
      <c r="P11810" s="229"/>
    </row>
    <row r="11811" spans="15:16" x14ac:dyDescent="0.25">
      <c r="O11811" s="193"/>
      <c r="P11811" s="229"/>
    </row>
    <row r="11812" spans="15:16" x14ac:dyDescent="0.25">
      <c r="O11812" s="193"/>
      <c r="P11812" s="229"/>
    </row>
    <row r="11813" spans="15:16" x14ac:dyDescent="0.25">
      <c r="O11813" s="193"/>
      <c r="P11813" s="229"/>
    </row>
    <row r="11814" spans="15:16" x14ac:dyDescent="0.25">
      <c r="O11814" s="193"/>
      <c r="P11814" s="229"/>
    </row>
    <row r="11815" spans="15:16" x14ac:dyDescent="0.25">
      <c r="O11815" s="193"/>
      <c r="P11815" s="229"/>
    </row>
    <row r="11816" spans="15:16" x14ac:dyDescent="0.25">
      <c r="O11816" s="193"/>
      <c r="P11816" s="229"/>
    </row>
    <row r="11817" spans="15:16" x14ac:dyDescent="0.25">
      <c r="O11817" s="193"/>
      <c r="P11817" s="229"/>
    </row>
    <row r="11818" spans="15:16" x14ac:dyDescent="0.25">
      <c r="O11818" s="193"/>
      <c r="P11818" s="229"/>
    </row>
    <row r="11819" spans="15:16" x14ac:dyDescent="0.25">
      <c r="O11819" s="193"/>
      <c r="P11819" s="229"/>
    </row>
    <row r="11820" spans="15:16" x14ac:dyDescent="0.25">
      <c r="O11820" s="193"/>
      <c r="P11820" s="229"/>
    </row>
    <row r="11821" spans="15:16" x14ac:dyDescent="0.25">
      <c r="O11821" s="193"/>
      <c r="P11821" s="229"/>
    </row>
    <row r="11822" spans="15:16" x14ac:dyDescent="0.25">
      <c r="O11822" s="193"/>
      <c r="P11822" s="229"/>
    </row>
    <row r="11823" spans="15:16" x14ac:dyDescent="0.25">
      <c r="O11823" s="193"/>
      <c r="P11823" s="229"/>
    </row>
    <row r="11824" spans="15:16" x14ac:dyDescent="0.25">
      <c r="O11824" s="193"/>
      <c r="P11824" s="229"/>
    </row>
    <row r="11825" spans="15:16" x14ac:dyDescent="0.25">
      <c r="O11825" s="193"/>
      <c r="P11825" s="229"/>
    </row>
    <row r="11826" spans="15:16" x14ac:dyDescent="0.25">
      <c r="O11826" s="193"/>
      <c r="P11826" s="229"/>
    </row>
    <row r="11827" spans="15:16" x14ac:dyDescent="0.25">
      <c r="O11827" s="193"/>
      <c r="P11827" s="229"/>
    </row>
    <row r="11828" spans="15:16" x14ac:dyDescent="0.25">
      <c r="O11828" s="193"/>
      <c r="P11828" s="229"/>
    </row>
    <row r="11829" spans="15:16" x14ac:dyDescent="0.25">
      <c r="O11829" s="193"/>
      <c r="P11829" s="229"/>
    </row>
    <row r="11830" spans="15:16" x14ac:dyDescent="0.25">
      <c r="O11830" s="193"/>
      <c r="P11830" s="229"/>
    </row>
    <row r="11831" spans="15:16" x14ac:dyDescent="0.25">
      <c r="O11831" s="193"/>
      <c r="P11831" s="229"/>
    </row>
    <row r="11832" spans="15:16" x14ac:dyDescent="0.25">
      <c r="O11832" s="193"/>
      <c r="P11832" s="229"/>
    </row>
    <row r="11833" spans="15:16" x14ac:dyDescent="0.25">
      <c r="O11833" s="193"/>
      <c r="P11833" s="229"/>
    </row>
    <row r="11834" spans="15:16" x14ac:dyDescent="0.25">
      <c r="O11834" s="193"/>
      <c r="P11834" s="229"/>
    </row>
    <row r="11835" spans="15:16" x14ac:dyDescent="0.25">
      <c r="O11835" s="193"/>
      <c r="P11835" s="229"/>
    </row>
    <row r="11836" spans="15:16" x14ac:dyDescent="0.25">
      <c r="O11836" s="193"/>
      <c r="P11836" s="229"/>
    </row>
    <row r="11837" spans="15:16" x14ac:dyDescent="0.25">
      <c r="O11837" s="193"/>
      <c r="P11837" s="229"/>
    </row>
    <row r="11838" spans="15:16" x14ac:dyDescent="0.25">
      <c r="O11838" s="193"/>
      <c r="P11838" s="229"/>
    </row>
    <row r="11839" spans="15:16" x14ac:dyDescent="0.25">
      <c r="O11839" s="193"/>
      <c r="P11839" s="229"/>
    </row>
    <row r="11840" spans="15:16" x14ac:dyDescent="0.25">
      <c r="O11840" s="193"/>
      <c r="P11840" s="229"/>
    </row>
    <row r="11841" spans="15:16" x14ac:dyDescent="0.25">
      <c r="O11841" s="193"/>
      <c r="P11841" s="229"/>
    </row>
    <row r="11842" spans="15:16" x14ac:dyDescent="0.25">
      <c r="O11842" s="193"/>
      <c r="P11842" s="229"/>
    </row>
    <row r="11843" spans="15:16" x14ac:dyDescent="0.25">
      <c r="O11843" s="193"/>
      <c r="P11843" s="229"/>
    </row>
    <row r="11844" spans="15:16" x14ac:dyDescent="0.25">
      <c r="O11844" s="193"/>
      <c r="P11844" s="229"/>
    </row>
    <row r="11845" spans="15:16" x14ac:dyDescent="0.25">
      <c r="O11845" s="193"/>
      <c r="P11845" s="229"/>
    </row>
    <row r="11846" spans="15:16" x14ac:dyDescent="0.25">
      <c r="O11846" s="193"/>
      <c r="P11846" s="229"/>
    </row>
    <row r="11847" spans="15:16" x14ac:dyDescent="0.25">
      <c r="O11847" s="193"/>
      <c r="P11847" s="229"/>
    </row>
    <row r="11848" spans="15:16" x14ac:dyDescent="0.25">
      <c r="O11848" s="193"/>
      <c r="P11848" s="229"/>
    </row>
    <row r="11849" spans="15:16" x14ac:dyDescent="0.25">
      <c r="O11849" s="193"/>
      <c r="P11849" s="229"/>
    </row>
    <row r="11850" spans="15:16" x14ac:dyDescent="0.25">
      <c r="O11850" s="193"/>
      <c r="P11850" s="229"/>
    </row>
    <row r="11851" spans="15:16" x14ac:dyDescent="0.25">
      <c r="O11851" s="193"/>
      <c r="P11851" s="229"/>
    </row>
    <row r="11852" spans="15:16" x14ac:dyDescent="0.25">
      <c r="O11852" s="193"/>
      <c r="P11852" s="229"/>
    </row>
    <row r="11853" spans="15:16" x14ac:dyDescent="0.25">
      <c r="O11853" s="193"/>
      <c r="P11853" s="229"/>
    </row>
    <row r="11854" spans="15:16" x14ac:dyDescent="0.25">
      <c r="O11854" s="193"/>
      <c r="P11854" s="229"/>
    </row>
    <row r="11855" spans="15:16" x14ac:dyDescent="0.25">
      <c r="O11855" s="193"/>
      <c r="P11855" s="229"/>
    </row>
    <row r="11856" spans="15:16" x14ac:dyDescent="0.25">
      <c r="O11856" s="193"/>
      <c r="P11856" s="229"/>
    </row>
    <row r="11857" spans="15:16" x14ac:dyDescent="0.25">
      <c r="O11857" s="193"/>
      <c r="P11857" s="229"/>
    </row>
    <row r="11858" spans="15:16" x14ac:dyDescent="0.25">
      <c r="O11858" s="193"/>
      <c r="P11858" s="229"/>
    </row>
    <row r="11859" spans="15:16" x14ac:dyDescent="0.25">
      <c r="O11859" s="193"/>
      <c r="P11859" s="229"/>
    </row>
    <row r="11860" spans="15:16" x14ac:dyDescent="0.25">
      <c r="O11860" s="193"/>
      <c r="P11860" s="229"/>
    </row>
    <row r="11861" spans="15:16" x14ac:dyDescent="0.25">
      <c r="O11861" s="193"/>
      <c r="P11861" s="229"/>
    </row>
    <row r="11862" spans="15:16" x14ac:dyDescent="0.25">
      <c r="O11862" s="193"/>
      <c r="P11862" s="229"/>
    </row>
    <row r="11863" spans="15:16" x14ac:dyDescent="0.25">
      <c r="O11863" s="193"/>
      <c r="P11863" s="229"/>
    </row>
    <row r="11864" spans="15:16" x14ac:dyDescent="0.25">
      <c r="O11864" s="193"/>
      <c r="P11864" s="229"/>
    </row>
    <row r="11865" spans="15:16" x14ac:dyDescent="0.25">
      <c r="O11865" s="193"/>
      <c r="P11865" s="229"/>
    </row>
    <row r="11866" spans="15:16" x14ac:dyDescent="0.25">
      <c r="O11866" s="193"/>
      <c r="P11866" s="229"/>
    </row>
    <row r="11867" spans="15:16" x14ac:dyDescent="0.25">
      <c r="O11867" s="193"/>
      <c r="P11867" s="229"/>
    </row>
    <row r="11868" spans="15:16" x14ac:dyDescent="0.25">
      <c r="O11868" s="193"/>
      <c r="P11868" s="229"/>
    </row>
    <row r="11869" spans="15:16" x14ac:dyDescent="0.25">
      <c r="O11869" s="193"/>
      <c r="P11869" s="229"/>
    </row>
    <row r="11870" spans="15:16" x14ac:dyDescent="0.25">
      <c r="O11870" s="193"/>
      <c r="P11870" s="229"/>
    </row>
    <row r="11871" spans="15:16" x14ac:dyDescent="0.25">
      <c r="O11871" s="193"/>
      <c r="P11871" s="229"/>
    </row>
    <row r="11872" spans="15:16" x14ac:dyDescent="0.25">
      <c r="O11872" s="193"/>
      <c r="P11872" s="229"/>
    </row>
    <row r="11873" spans="15:16" x14ac:dyDescent="0.25">
      <c r="O11873" s="193"/>
      <c r="P11873" s="229"/>
    </row>
    <row r="11874" spans="15:16" x14ac:dyDescent="0.25">
      <c r="O11874" s="193"/>
      <c r="P11874" s="229"/>
    </row>
    <row r="11875" spans="15:16" x14ac:dyDescent="0.25">
      <c r="O11875" s="193"/>
      <c r="P11875" s="229"/>
    </row>
    <row r="11876" spans="15:16" x14ac:dyDescent="0.25">
      <c r="O11876" s="193"/>
      <c r="P11876" s="229"/>
    </row>
    <row r="11877" spans="15:16" x14ac:dyDescent="0.25">
      <c r="O11877" s="193"/>
      <c r="P11877" s="229"/>
    </row>
    <row r="11878" spans="15:16" x14ac:dyDescent="0.25">
      <c r="O11878" s="193"/>
      <c r="P11878" s="229"/>
    </row>
    <row r="11879" spans="15:16" x14ac:dyDescent="0.25">
      <c r="O11879" s="193"/>
      <c r="P11879" s="229"/>
    </row>
    <row r="11880" spans="15:16" x14ac:dyDescent="0.25">
      <c r="O11880" s="193"/>
      <c r="P11880" s="229"/>
    </row>
    <row r="11881" spans="15:16" x14ac:dyDescent="0.25">
      <c r="O11881" s="193"/>
      <c r="P11881" s="229"/>
    </row>
    <row r="11882" spans="15:16" x14ac:dyDescent="0.25">
      <c r="O11882" s="193"/>
      <c r="P11882" s="229"/>
    </row>
    <row r="11883" spans="15:16" x14ac:dyDescent="0.25">
      <c r="O11883" s="193"/>
      <c r="P11883" s="229"/>
    </row>
    <row r="11884" spans="15:16" x14ac:dyDescent="0.25">
      <c r="O11884" s="193"/>
      <c r="P11884" s="229"/>
    </row>
    <row r="11885" spans="15:16" x14ac:dyDescent="0.25">
      <c r="O11885" s="193"/>
      <c r="P11885" s="229"/>
    </row>
    <row r="11886" spans="15:16" x14ac:dyDescent="0.25">
      <c r="O11886" s="193"/>
      <c r="P11886" s="229"/>
    </row>
    <row r="11887" spans="15:16" x14ac:dyDescent="0.25">
      <c r="O11887" s="193"/>
      <c r="P11887" s="229"/>
    </row>
    <row r="11888" spans="15:16" x14ac:dyDescent="0.25">
      <c r="O11888" s="193"/>
      <c r="P11888" s="229"/>
    </row>
    <row r="11889" spans="15:16" x14ac:dyDescent="0.25">
      <c r="O11889" s="193"/>
      <c r="P11889" s="229"/>
    </row>
    <row r="11890" spans="15:16" x14ac:dyDescent="0.25">
      <c r="O11890" s="193"/>
      <c r="P11890" s="229"/>
    </row>
    <row r="11891" spans="15:16" x14ac:dyDescent="0.25">
      <c r="O11891" s="193"/>
      <c r="P11891" s="229"/>
    </row>
    <row r="11892" spans="15:16" x14ac:dyDescent="0.25">
      <c r="O11892" s="193"/>
      <c r="P11892" s="229"/>
    </row>
    <row r="11893" spans="15:16" x14ac:dyDescent="0.25">
      <c r="O11893" s="193"/>
      <c r="P11893" s="229"/>
    </row>
    <row r="11894" spans="15:16" x14ac:dyDescent="0.25">
      <c r="O11894" s="193"/>
      <c r="P11894" s="229"/>
    </row>
    <row r="11895" spans="15:16" x14ac:dyDescent="0.25">
      <c r="O11895" s="193"/>
      <c r="P11895" s="229"/>
    </row>
    <row r="11896" spans="15:16" x14ac:dyDescent="0.25">
      <c r="O11896" s="193"/>
      <c r="P11896" s="229"/>
    </row>
    <row r="11897" spans="15:16" x14ac:dyDescent="0.25">
      <c r="O11897" s="193"/>
      <c r="P11897" s="229"/>
    </row>
    <row r="11898" spans="15:16" x14ac:dyDescent="0.25">
      <c r="O11898" s="193"/>
      <c r="P11898" s="229"/>
    </row>
    <row r="11899" spans="15:16" x14ac:dyDescent="0.25">
      <c r="O11899" s="193"/>
      <c r="P11899" s="229"/>
    </row>
    <row r="11900" spans="15:16" x14ac:dyDescent="0.25">
      <c r="O11900" s="193"/>
      <c r="P11900" s="229"/>
    </row>
    <row r="11901" spans="15:16" x14ac:dyDescent="0.25">
      <c r="O11901" s="193"/>
      <c r="P11901" s="229"/>
    </row>
    <row r="11902" spans="15:16" x14ac:dyDescent="0.25">
      <c r="O11902" s="193"/>
      <c r="P11902" s="229"/>
    </row>
    <row r="11903" spans="15:16" x14ac:dyDescent="0.25">
      <c r="O11903" s="193"/>
      <c r="P11903" s="229"/>
    </row>
    <row r="11904" spans="15:16" x14ac:dyDescent="0.25">
      <c r="O11904" s="193"/>
      <c r="P11904" s="229"/>
    </row>
    <row r="11905" spans="15:16" x14ac:dyDescent="0.25">
      <c r="O11905" s="193"/>
      <c r="P11905" s="229"/>
    </row>
    <row r="11906" spans="15:16" x14ac:dyDescent="0.25">
      <c r="O11906" s="193"/>
      <c r="P11906" s="229"/>
    </row>
    <row r="11907" spans="15:16" x14ac:dyDescent="0.25">
      <c r="O11907" s="193"/>
      <c r="P11907" s="229"/>
    </row>
    <row r="11908" spans="15:16" x14ac:dyDescent="0.25">
      <c r="O11908" s="193"/>
      <c r="P11908" s="229"/>
    </row>
    <row r="11909" spans="15:16" x14ac:dyDescent="0.25">
      <c r="O11909" s="193"/>
      <c r="P11909" s="229"/>
    </row>
    <row r="11910" spans="15:16" x14ac:dyDescent="0.25">
      <c r="O11910" s="193"/>
      <c r="P11910" s="229"/>
    </row>
    <row r="11911" spans="15:16" x14ac:dyDescent="0.25">
      <c r="O11911" s="193"/>
      <c r="P11911" s="229"/>
    </row>
    <row r="11912" spans="15:16" x14ac:dyDescent="0.25">
      <c r="O11912" s="193"/>
      <c r="P11912" s="229"/>
    </row>
    <row r="11913" spans="15:16" x14ac:dyDescent="0.25">
      <c r="O11913" s="193"/>
      <c r="P11913" s="229"/>
    </row>
    <row r="11914" spans="15:16" x14ac:dyDescent="0.25">
      <c r="O11914" s="193"/>
      <c r="P11914" s="229"/>
    </row>
    <row r="11915" spans="15:16" x14ac:dyDescent="0.25">
      <c r="O11915" s="193"/>
      <c r="P11915" s="229"/>
    </row>
    <row r="11916" spans="15:16" x14ac:dyDescent="0.25">
      <c r="O11916" s="193"/>
      <c r="P11916" s="229"/>
    </row>
    <row r="11917" spans="15:16" x14ac:dyDescent="0.25">
      <c r="O11917" s="193"/>
      <c r="P11917" s="229"/>
    </row>
    <row r="11918" spans="15:16" x14ac:dyDescent="0.25">
      <c r="O11918" s="193"/>
      <c r="P11918" s="229"/>
    </row>
    <row r="11919" spans="15:16" x14ac:dyDescent="0.25">
      <c r="O11919" s="193"/>
      <c r="P11919" s="229"/>
    </row>
    <row r="11920" spans="15:16" x14ac:dyDescent="0.25">
      <c r="O11920" s="193"/>
      <c r="P11920" s="229"/>
    </row>
    <row r="11921" spans="15:16" x14ac:dyDescent="0.25">
      <c r="O11921" s="193"/>
      <c r="P11921" s="229"/>
    </row>
    <row r="11922" spans="15:16" x14ac:dyDescent="0.25">
      <c r="O11922" s="193"/>
      <c r="P11922" s="229"/>
    </row>
    <row r="11923" spans="15:16" x14ac:dyDescent="0.25">
      <c r="O11923" s="193"/>
      <c r="P11923" s="229"/>
    </row>
    <row r="11924" spans="15:16" x14ac:dyDescent="0.25">
      <c r="O11924" s="193"/>
      <c r="P11924" s="229"/>
    </row>
    <row r="11925" spans="15:16" x14ac:dyDescent="0.25">
      <c r="O11925" s="193"/>
      <c r="P11925" s="229"/>
    </row>
    <row r="11926" spans="15:16" x14ac:dyDescent="0.25">
      <c r="O11926" s="193"/>
      <c r="P11926" s="229"/>
    </row>
    <row r="11927" spans="15:16" x14ac:dyDescent="0.25">
      <c r="O11927" s="193"/>
      <c r="P11927" s="229"/>
    </row>
    <row r="11928" spans="15:16" x14ac:dyDescent="0.25">
      <c r="O11928" s="193"/>
      <c r="P11928" s="229"/>
    </row>
    <row r="11929" spans="15:16" x14ac:dyDescent="0.25">
      <c r="O11929" s="193"/>
      <c r="P11929" s="229"/>
    </row>
    <row r="11930" spans="15:16" x14ac:dyDescent="0.25">
      <c r="O11930" s="193"/>
      <c r="P11930" s="229"/>
    </row>
    <row r="11931" spans="15:16" x14ac:dyDescent="0.25">
      <c r="O11931" s="193"/>
      <c r="P11931" s="229"/>
    </row>
    <row r="11932" spans="15:16" x14ac:dyDescent="0.25">
      <c r="O11932" s="193"/>
      <c r="P11932" s="229"/>
    </row>
    <row r="11933" spans="15:16" x14ac:dyDescent="0.25">
      <c r="O11933" s="193"/>
      <c r="P11933" s="229"/>
    </row>
    <row r="11934" spans="15:16" x14ac:dyDescent="0.25">
      <c r="O11934" s="193"/>
      <c r="P11934" s="229"/>
    </row>
    <row r="11935" spans="15:16" x14ac:dyDescent="0.25">
      <c r="O11935" s="193"/>
      <c r="P11935" s="229"/>
    </row>
    <row r="11936" spans="15:16" x14ac:dyDescent="0.25">
      <c r="O11936" s="193"/>
      <c r="P11936" s="229"/>
    </row>
    <row r="11937" spans="15:16" x14ac:dyDescent="0.25">
      <c r="O11937" s="193"/>
      <c r="P11937" s="229"/>
    </row>
    <row r="11938" spans="15:16" x14ac:dyDescent="0.25">
      <c r="O11938" s="193"/>
      <c r="P11938" s="229"/>
    </row>
    <row r="11939" spans="15:16" x14ac:dyDescent="0.25">
      <c r="O11939" s="193"/>
      <c r="P11939" s="229"/>
    </row>
    <row r="11940" spans="15:16" x14ac:dyDescent="0.25">
      <c r="O11940" s="193"/>
      <c r="P11940" s="229"/>
    </row>
    <row r="11941" spans="15:16" x14ac:dyDescent="0.25">
      <c r="O11941" s="193"/>
      <c r="P11941" s="229"/>
    </row>
    <row r="11942" spans="15:16" x14ac:dyDescent="0.25">
      <c r="O11942" s="193"/>
      <c r="P11942" s="229"/>
    </row>
    <row r="11943" spans="15:16" x14ac:dyDescent="0.25">
      <c r="O11943" s="193"/>
      <c r="P11943" s="229"/>
    </row>
    <row r="11944" spans="15:16" x14ac:dyDescent="0.25">
      <c r="O11944" s="193"/>
      <c r="P11944" s="229"/>
    </row>
    <row r="11945" spans="15:16" x14ac:dyDescent="0.25">
      <c r="O11945" s="193"/>
      <c r="P11945" s="229"/>
    </row>
    <row r="11946" spans="15:16" x14ac:dyDescent="0.25">
      <c r="O11946" s="193"/>
      <c r="P11946" s="229"/>
    </row>
    <row r="11947" spans="15:16" x14ac:dyDescent="0.25">
      <c r="O11947" s="193"/>
      <c r="P11947" s="229"/>
    </row>
    <row r="11948" spans="15:16" x14ac:dyDescent="0.25">
      <c r="O11948" s="193"/>
      <c r="P11948" s="229"/>
    </row>
    <row r="11949" spans="15:16" x14ac:dyDescent="0.25">
      <c r="O11949" s="193"/>
      <c r="P11949" s="229"/>
    </row>
    <row r="11950" spans="15:16" x14ac:dyDescent="0.25">
      <c r="O11950" s="193"/>
      <c r="P11950" s="229"/>
    </row>
    <row r="11951" spans="15:16" x14ac:dyDescent="0.25">
      <c r="O11951" s="193"/>
      <c r="P11951" s="229"/>
    </row>
    <row r="11952" spans="15:16" x14ac:dyDescent="0.25">
      <c r="O11952" s="193"/>
      <c r="P11952" s="229"/>
    </row>
    <row r="11953" spans="15:16" x14ac:dyDescent="0.25">
      <c r="O11953" s="193"/>
      <c r="P11953" s="229"/>
    </row>
    <row r="11954" spans="15:16" x14ac:dyDescent="0.25">
      <c r="O11954" s="193"/>
      <c r="P11954" s="229"/>
    </row>
    <row r="11955" spans="15:16" x14ac:dyDescent="0.25">
      <c r="O11955" s="193"/>
      <c r="P11955" s="229"/>
    </row>
    <row r="11956" spans="15:16" x14ac:dyDescent="0.25">
      <c r="O11956" s="193"/>
      <c r="P11956" s="229"/>
    </row>
    <row r="11957" spans="15:16" x14ac:dyDescent="0.25">
      <c r="O11957" s="193"/>
      <c r="P11957" s="229"/>
    </row>
    <row r="11958" spans="15:16" x14ac:dyDescent="0.25">
      <c r="O11958" s="193"/>
      <c r="P11958" s="229"/>
    </row>
    <row r="11959" spans="15:16" x14ac:dyDescent="0.25">
      <c r="O11959" s="193"/>
      <c r="P11959" s="229"/>
    </row>
    <row r="11960" spans="15:16" x14ac:dyDescent="0.25">
      <c r="O11960" s="193"/>
      <c r="P11960" s="229"/>
    </row>
    <row r="11961" spans="15:16" x14ac:dyDescent="0.25">
      <c r="O11961" s="193"/>
      <c r="P11961" s="229"/>
    </row>
    <row r="11962" spans="15:16" x14ac:dyDescent="0.25">
      <c r="O11962" s="193"/>
      <c r="P11962" s="229"/>
    </row>
    <row r="11963" spans="15:16" x14ac:dyDescent="0.25">
      <c r="O11963" s="193"/>
      <c r="P11963" s="229"/>
    </row>
    <row r="11964" spans="15:16" x14ac:dyDescent="0.25">
      <c r="O11964" s="193"/>
      <c r="P11964" s="229"/>
    </row>
    <row r="11965" spans="15:16" x14ac:dyDescent="0.25">
      <c r="O11965" s="193"/>
      <c r="P11965" s="229"/>
    </row>
    <row r="11966" spans="15:16" x14ac:dyDescent="0.25">
      <c r="O11966" s="193"/>
      <c r="P11966" s="229"/>
    </row>
    <row r="11967" spans="15:16" x14ac:dyDescent="0.25">
      <c r="O11967" s="193"/>
      <c r="P11967" s="229"/>
    </row>
    <row r="11968" spans="15:16" x14ac:dyDescent="0.25">
      <c r="O11968" s="193"/>
      <c r="P11968" s="229"/>
    </row>
    <row r="11969" spans="15:16" x14ac:dyDescent="0.25">
      <c r="O11969" s="193"/>
      <c r="P11969" s="229"/>
    </row>
    <row r="11970" spans="15:16" x14ac:dyDescent="0.25">
      <c r="O11970" s="193"/>
      <c r="P11970" s="229"/>
    </row>
    <row r="11971" spans="15:16" x14ac:dyDescent="0.25">
      <c r="O11971" s="193"/>
      <c r="P11971" s="229"/>
    </row>
    <row r="11972" spans="15:16" x14ac:dyDescent="0.25">
      <c r="O11972" s="193"/>
      <c r="P11972" s="229"/>
    </row>
    <row r="11973" spans="15:16" x14ac:dyDescent="0.25">
      <c r="O11973" s="193"/>
      <c r="P11973" s="229"/>
    </row>
    <row r="11974" spans="15:16" x14ac:dyDescent="0.25">
      <c r="O11974" s="193"/>
      <c r="P11974" s="229"/>
    </row>
    <row r="11975" spans="15:16" x14ac:dyDescent="0.25">
      <c r="O11975" s="193"/>
      <c r="P11975" s="229"/>
    </row>
    <row r="11976" spans="15:16" x14ac:dyDescent="0.25">
      <c r="O11976" s="193"/>
      <c r="P11976" s="229"/>
    </row>
    <row r="11977" spans="15:16" x14ac:dyDescent="0.25">
      <c r="O11977" s="193"/>
      <c r="P11977" s="229"/>
    </row>
    <row r="11978" spans="15:16" x14ac:dyDescent="0.25">
      <c r="O11978" s="193"/>
      <c r="P11978" s="229"/>
    </row>
    <row r="11979" spans="15:16" x14ac:dyDescent="0.25">
      <c r="O11979" s="193"/>
      <c r="P11979" s="229"/>
    </row>
    <row r="11980" spans="15:16" x14ac:dyDescent="0.25">
      <c r="O11980" s="193"/>
      <c r="P11980" s="229"/>
    </row>
    <row r="11981" spans="15:16" x14ac:dyDescent="0.25">
      <c r="O11981" s="193"/>
      <c r="P11981" s="229"/>
    </row>
    <row r="11982" spans="15:16" x14ac:dyDescent="0.25">
      <c r="O11982" s="193"/>
      <c r="P11982" s="229"/>
    </row>
    <row r="11983" spans="15:16" x14ac:dyDescent="0.25">
      <c r="O11983" s="193"/>
      <c r="P11983" s="229"/>
    </row>
    <row r="11984" spans="15:16" x14ac:dyDescent="0.25">
      <c r="O11984" s="193"/>
      <c r="P11984" s="229"/>
    </row>
    <row r="11985" spans="15:16" x14ac:dyDescent="0.25">
      <c r="O11985" s="193"/>
      <c r="P11985" s="229"/>
    </row>
    <row r="11986" spans="15:16" x14ac:dyDescent="0.25">
      <c r="O11986" s="193"/>
      <c r="P11986" s="229"/>
    </row>
    <row r="11987" spans="15:16" x14ac:dyDescent="0.25">
      <c r="O11987" s="193"/>
      <c r="P11987" s="229"/>
    </row>
    <row r="11988" spans="15:16" x14ac:dyDescent="0.25">
      <c r="O11988" s="193"/>
      <c r="P11988" s="229"/>
    </row>
    <row r="11989" spans="15:16" x14ac:dyDescent="0.25">
      <c r="O11989" s="193"/>
      <c r="P11989" s="229"/>
    </row>
    <row r="11990" spans="15:16" x14ac:dyDescent="0.25">
      <c r="O11990" s="193"/>
      <c r="P11990" s="229"/>
    </row>
    <row r="11991" spans="15:16" x14ac:dyDescent="0.25">
      <c r="O11991" s="193"/>
      <c r="P11991" s="229"/>
    </row>
    <row r="11992" spans="15:16" x14ac:dyDescent="0.25">
      <c r="O11992" s="193"/>
      <c r="P11992" s="229"/>
    </row>
    <row r="11993" spans="15:16" x14ac:dyDescent="0.25">
      <c r="O11993" s="193"/>
      <c r="P11993" s="229"/>
    </row>
    <row r="11994" spans="15:16" x14ac:dyDescent="0.25">
      <c r="O11994" s="193"/>
      <c r="P11994" s="229"/>
    </row>
    <row r="11995" spans="15:16" x14ac:dyDescent="0.25">
      <c r="O11995" s="193"/>
      <c r="P11995" s="229"/>
    </row>
    <row r="11996" spans="15:16" x14ac:dyDescent="0.25">
      <c r="O11996" s="193"/>
      <c r="P11996" s="229"/>
    </row>
    <row r="11997" spans="15:16" x14ac:dyDescent="0.25">
      <c r="O11997" s="193"/>
      <c r="P11997" s="229"/>
    </row>
    <row r="11998" spans="15:16" x14ac:dyDescent="0.25">
      <c r="O11998" s="193"/>
      <c r="P11998" s="229"/>
    </row>
    <row r="11999" spans="15:16" x14ac:dyDescent="0.25">
      <c r="O11999" s="193"/>
      <c r="P11999" s="229"/>
    </row>
    <row r="12000" spans="15:16" x14ac:dyDescent="0.25">
      <c r="O12000" s="193"/>
      <c r="P12000" s="229"/>
    </row>
    <row r="12001" spans="15:16" x14ac:dyDescent="0.25">
      <c r="O12001" s="193"/>
      <c r="P12001" s="229"/>
    </row>
    <row r="12002" spans="15:16" x14ac:dyDescent="0.25">
      <c r="O12002" s="193"/>
      <c r="P12002" s="229"/>
    </row>
    <row r="12003" spans="15:16" x14ac:dyDescent="0.25">
      <c r="O12003" s="193"/>
      <c r="P12003" s="229"/>
    </row>
    <row r="12004" spans="15:16" x14ac:dyDescent="0.25">
      <c r="O12004" s="193"/>
      <c r="P12004" s="229"/>
    </row>
    <row r="12005" spans="15:16" x14ac:dyDescent="0.25">
      <c r="O12005" s="193"/>
      <c r="P12005" s="229"/>
    </row>
    <row r="12006" spans="15:16" x14ac:dyDescent="0.25">
      <c r="O12006" s="193"/>
      <c r="P12006" s="229"/>
    </row>
    <row r="12007" spans="15:16" x14ac:dyDescent="0.25">
      <c r="O12007" s="193"/>
      <c r="P12007" s="229"/>
    </row>
    <row r="12008" spans="15:16" x14ac:dyDescent="0.25">
      <c r="O12008" s="193"/>
      <c r="P12008" s="229"/>
    </row>
    <row r="12009" spans="15:16" x14ac:dyDescent="0.25">
      <c r="O12009" s="193"/>
      <c r="P12009" s="229"/>
    </row>
    <row r="12010" spans="15:16" x14ac:dyDescent="0.25">
      <c r="O12010" s="193"/>
      <c r="P12010" s="229"/>
    </row>
    <row r="12011" spans="15:16" x14ac:dyDescent="0.25">
      <c r="O12011" s="193"/>
      <c r="P12011" s="229"/>
    </row>
    <row r="12012" spans="15:16" x14ac:dyDescent="0.25">
      <c r="O12012" s="193"/>
      <c r="P12012" s="229"/>
    </row>
    <row r="12013" spans="15:16" x14ac:dyDescent="0.25">
      <c r="O12013" s="193"/>
      <c r="P12013" s="229"/>
    </row>
    <row r="12014" spans="15:16" x14ac:dyDescent="0.25">
      <c r="O12014" s="193"/>
      <c r="P12014" s="229"/>
    </row>
    <row r="12015" spans="15:16" x14ac:dyDescent="0.25">
      <c r="O12015" s="193"/>
      <c r="P12015" s="229"/>
    </row>
    <row r="12016" spans="15:16" x14ac:dyDescent="0.25">
      <c r="O12016" s="193"/>
      <c r="P12016" s="229"/>
    </row>
    <row r="12017" spans="15:16" x14ac:dyDescent="0.25">
      <c r="O12017" s="193"/>
      <c r="P12017" s="229"/>
    </row>
    <row r="12018" spans="15:16" x14ac:dyDescent="0.25">
      <c r="O12018" s="193"/>
      <c r="P12018" s="229"/>
    </row>
    <row r="12019" spans="15:16" x14ac:dyDescent="0.25">
      <c r="O12019" s="193"/>
      <c r="P12019" s="229"/>
    </row>
    <row r="12020" spans="15:16" x14ac:dyDescent="0.25">
      <c r="O12020" s="193"/>
      <c r="P12020" s="229"/>
    </row>
    <row r="12021" spans="15:16" x14ac:dyDescent="0.25">
      <c r="O12021" s="193"/>
      <c r="P12021" s="229"/>
    </row>
    <row r="12022" spans="15:16" x14ac:dyDescent="0.25">
      <c r="O12022" s="193"/>
      <c r="P12022" s="229"/>
    </row>
    <row r="12023" spans="15:16" x14ac:dyDescent="0.25">
      <c r="O12023" s="193"/>
      <c r="P12023" s="229"/>
    </row>
    <row r="12024" spans="15:16" x14ac:dyDescent="0.25">
      <c r="O12024" s="193"/>
      <c r="P12024" s="229"/>
    </row>
    <row r="12025" spans="15:16" x14ac:dyDescent="0.25">
      <c r="O12025" s="193"/>
      <c r="P12025" s="229"/>
    </row>
    <row r="12026" spans="15:16" x14ac:dyDescent="0.25">
      <c r="O12026" s="193"/>
      <c r="P12026" s="229"/>
    </row>
    <row r="12027" spans="15:16" x14ac:dyDescent="0.25">
      <c r="O12027" s="193"/>
      <c r="P12027" s="229"/>
    </row>
    <row r="12028" spans="15:16" x14ac:dyDescent="0.25">
      <c r="O12028" s="193"/>
      <c r="P12028" s="229"/>
    </row>
    <row r="12029" spans="15:16" x14ac:dyDescent="0.25">
      <c r="O12029" s="193"/>
      <c r="P12029" s="229"/>
    </row>
    <row r="12030" spans="15:16" x14ac:dyDescent="0.25">
      <c r="O12030" s="193"/>
      <c r="P12030" s="229"/>
    </row>
    <row r="12031" spans="15:16" x14ac:dyDescent="0.25">
      <c r="O12031" s="193"/>
      <c r="P12031" s="229"/>
    </row>
    <row r="12032" spans="15:16" x14ac:dyDescent="0.25">
      <c r="O12032" s="193"/>
      <c r="P12032" s="229"/>
    </row>
    <row r="12033" spans="15:16" x14ac:dyDescent="0.25">
      <c r="O12033" s="193"/>
      <c r="P12033" s="229"/>
    </row>
    <row r="12034" spans="15:16" x14ac:dyDescent="0.25">
      <c r="O12034" s="193"/>
      <c r="P12034" s="229"/>
    </row>
    <row r="12035" spans="15:16" x14ac:dyDescent="0.25">
      <c r="O12035" s="193"/>
      <c r="P12035" s="229"/>
    </row>
    <row r="12036" spans="15:16" x14ac:dyDescent="0.25">
      <c r="O12036" s="193"/>
      <c r="P12036" s="229"/>
    </row>
    <row r="12037" spans="15:16" x14ac:dyDescent="0.25">
      <c r="O12037" s="193"/>
      <c r="P12037" s="229"/>
    </row>
    <row r="12038" spans="15:16" x14ac:dyDescent="0.25">
      <c r="O12038" s="193"/>
      <c r="P12038" s="229"/>
    </row>
    <row r="12039" spans="15:16" x14ac:dyDescent="0.25">
      <c r="O12039" s="193"/>
      <c r="P12039" s="229"/>
    </row>
    <row r="12040" spans="15:16" x14ac:dyDescent="0.25">
      <c r="O12040" s="193"/>
      <c r="P12040" s="229"/>
    </row>
    <row r="12041" spans="15:16" x14ac:dyDescent="0.25">
      <c r="O12041" s="193"/>
      <c r="P12041" s="229"/>
    </row>
    <row r="12042" spans="15:16" x14ac:dyDescent="0.25">
      <c r="O12042" s="193"/>
      <c r="P12042" s="229"/>
    </row>
    <row r="12043" spans="15:16" x14ac:dyDescent="0.25">
      <c r="O12043" s="193"/>
      <c r="P12043" s="229"/>
    </row>
    <row r="12044" spans="15:16" x14ac:dyDescent="0.25">
      <c r="O12044" s="193"/>
      <c r="P12044" s="229"/>
    </row>
    <row r="12045" spans="15:16" x14ac:dyDescent="0.25">
      <c r="O12045" s="193"/>
      <c r="P12045" s="229"/>
    </row>
    <row r="12046" spans="15:16" x14ac:dyDescent="0.25">
      <c r="O12046" s="193"/>
      <c r="P12046" s="229"/>
    </row>
    <row r="12047" spans="15:16" x14ac:dyDescent="0.25">
      <c r="O12047" s="193"/>
      <c r="P12047" s="229"/>
    </row>
    <row r="12048" spans="15:16" x14ac:dyDescent="0.25">
      <c r="O12048" s="193"/>
      <c r="P12048" s="229"/>
    </row>
    <row r="12049" spans="15:16" x14ac:dyDescent="0.25">
      <c r="O12049" s="193"/>
      <c r="P12049" s="229"/>
    </row>
    <row r="12050" spans="15:16" x14ac:dyDescent="0.25">
      <c r="O12050" s="193"/>
      <c r="P12050" s="229"/>
    </row>
    <row r="12051" spans="15:16" x14ac:dyDescent="0.25">
      <c r="O12051" s="193"/>
      <c r="P12051" s="229"/>
    </row>
    <row r="12052" spans="15:16" x14ac:dyDescent="0.25">
      <c r="O12052" s="193"/>
      <c r="P12052" s="229"/>
    </row>
    <row r="12053" spans="15:16" x14ac:dyDescent="0.25">
      <c r="O12053" s="193"/>
      <c r="P12053" s="229"/>
    </row>
    <row r="12054" spans="15:16" x14ac:dyDescent="0.25">
      <c r="O12054" s="193"/>
      <c r="P12054" s="229"/>
    </row>
    <row r="12055" spans="15:16" x14ac:dyDescent="0.25">
      <c r="O12055" s="193"/>
      <c r="P12055" s="229"/>
    </row>
    <row r="12056" spans="15:16" x14ac:dyDescent="0.25">
      <c r="O12056" s="193"/>
      <c r="P12056" s="229"/>
    </row>
    <row r="12057" spans="15:16" x14ac:dyDescent="0.25">
      <c r="O12057" s="193"/>
      <c r="P12057" s="229"/>
    </row>
    <row r="12058" spans="15:16" x14ac:dyDescent="0.25">
      <c r="O12058" s="193"/>
      <c r="P12058" s="229"/>
    </row>
    <row r="12059" spans="15:16" x14ac:dyDescent="0.25">
      <c r="O12059" s="193"/>
      <c r="P12059" s="229"/>
    </row>
    <row r="12060" spans="15:16" x14ac:dyDescent="0.25">
      <c r="O12060" s="193"/>
      <c r="P12060" s="229"/>
    </row>
    <row r="12061" spans="15:16" x14ac:dyDescent="0.25">
      <c r="O12061" s="193"/>
      <c r="P12061" s="229"/>
    </row>
    <row r="12062" spans="15:16" x14ac:dyDescent="0.25">
      <c r="O12062" s="193"/>
      <c r="P12062" s="229"/>
    </row>
    <row r="12063" spans="15:16" x14ac:dyDescent="0.25">
      <c r="O12063" s="193"/>
      <c r="P12063" s="229"/>
    </row>
    <row r="12064" spans="15:16" x14ac:dyDescent="0.25">
      <c r="O12064" s="193"/>
      <c r="P12064" s="229"/>
    </row>
    <row r="12065" spans="15:16" x14ac:dyDescent="0.25">
      <c r="O12065" s="193"/>
      <c r="P12065" s="229"/>
    </row>
    <row r="12066" spans="15:16" x14ac:dyDescent="0.25">
      <c r="O12066" s="193"/>
      <c r="P12066" s="229"/>
    </row>
    <row r="12067" spans="15:16" x14ac:dyDescent="0.25">
      <c r="O12067" s="193"/>
      <c r="P12067" s="229"/>
    </row>
    <row r="12068" spans="15:16" x14ac:dyDescent="0.25">
      <c r="O12068" s="193"/>
      <c r="P12068" s="229"/>
    </row>
    <row r="12069" spans="15:16" x14ac:dyDescent="0.25">
      <c r="O12069" s="193"/>
      <c r="P12069" s="229"/>
    </row>
    <row r="12070" spans="15:16" x14ac:dyDescent="0.25">
      <c r="O12070" s="193"/>
      <c r="P12070" s="229"/>
    </row>
    <row r="12071" spans="15:16" x14ac:dyDescent="0.25">
      <c r="O12071" s="193"/>
      <c r="P12071" s="229"/>
    </row>
    <row r="12072" spans="15:16" x14ac:dyDescent="0.25">
      <c r="O12072" s="193"/>
      <c r="P12072" s="229"/>
    </row>
    <row r="12073" spans="15:16" x14ac:dyDescent="0.25">
      <c r="O12073" s="193"/>
      <c r="P12073" s="229"/>
    </row>
    <row r="12074" spans="15:16" x14ac:dyDescent="0.25">
      <c r="O12074" s="193"/>
      <c r="P12074" s="229"/>
    </row>
    <row r="12075" spans="15:16" x14ac:dyDescent="0.25">
      <c r="O12075" s="193"/>
      <c r="P12075" s="229"/>
    </row>
    <row r="12076" spans="15:16" x14ac:dyDescent="0.25">
      <c r="O12076" s="193"/>
      <c r="P12076" s="229"/>
    </row>
    <row r="12077" spans="15:16" x14ac:dyDescent="0.25">
      <c r="O12077" s="193"/>
      <c r="P12077" s="229"/>
    </row>
    <row r="12078" spans="15:16" x14ac:dyDescent="0.25">
      <c r="O12078" s="193"/>
      <c r="P12078" s="229"/>
    </row>
    <row r="12079" spans="15:16" x14ac:dyDescent="0.25">
      <c r="O12079" s="193"/>
      <c r="P12079" s="229"/>
    </row>
    <row r="12080" spans="15:16" x14ac:dyDescent="0.25">
      <c r="O12080" s="193"/>
      <c r="P12080" s="229"/>
    </row>
    <row r="12081" spans="15:16" x14ac:dyDescent="0.25">
      <c r="O12081" s="193"/>
      <c r="P12081" s="229"/>
    </row>
    <row r="12082" spans="15:16" x14ac:dyDescent="0.25">
      <c r="O12082" s="193"/>
      <c r="P12082" s="229"/>
    </row>
    <row r="12083" spans="15:16" x14ac:dyDescent="0.25">
      <c r="O12083" s="193"/>
      <c r="P12083" s="229"/>
    </row>
    <row r="12084" spans="15:16" x14ac:dyDescent="0.25">
      <c r="O12084" s="193"/>
      <c r="P12084" s="229"/>
    </row>
    <row r="12085" spans="15:16" x14ac:dyDescent="0.25">
      <c r="O12085" s="193"/>
      <c r="P12085" s="229"/>
    </row>
    <row r="12086" spans="15:16" x14ac:dyDescent="0.25">
      <c r="O12086" s="193"/>
      <c r="P12086" s="229"/>
    </row>
    <row r="12087" spans="15:16" x14ac:dyDescent="0.25">
      <c r="O12087" s="193"/>
      <c r="P12087" s="229"/>
    </row>
    <row r="12088" spans="15:16" x14ac:dyDescent="0.25">
      <c r="O12088" s="193"/>
      <c r="P12088" s="229"/>
    </row>
    <row r="12089" spans="15:16" x14ac:dyDescent="0.25">
      <c r="O12089" s="193"/>
      <c r="P12089" s="229"/>
    </row>
    <row r="12090" spans="15:16" x14ac:dyDescent="0.25">
      <c r="O12090" s="193"/>
      <c r="P12090" s="229"/>
    </row>
    <row r="12091" spans="15:16" x14ac:dyDescent="0.25">
      <c r="O12091" s="193"/>
      <c r="P12091" s="229"/>
    </row>
    <row r="12092" spans="15:16" x14ac:dyDescent="0.25">
      <c r="O12092" s="193"/>
      <c r="P12092" s="229"/>
    </row>
    <row r="12093" spans="15:16" x14ac:dyDescent="0.25">
      <c r="O12093" s="193"/>
      <c r="P12093" s="229"/>
    </row>
    <row r="12094" spans="15:16" x14ac:dyDescent="0.25">
      <c r="O12094" s="193"/>
      <c r="P12094" s="229"/>
    </row>
    <row r="12095" spans="15:16" x14ac:dyDescent="0.25">
      <c r="O12095" s="193"/>
      <c r="P12095" s="229"/>
    </row>
    <row r="12096" spans="15:16" x14ac:dyDescent="0.25">
      <c r="O12096" s="193"/>
      <c r="P12096" s="229"/>
    </row>
    <row r="12097" spans="15:16" x14ac:dyDescent="0.25">
      <c r="O12097" s="193"/>
      <c r="P12097" s="229"/>
    </row>
    <row r="12098" spans="15:16" x14ac:dyDescent="0.25">
      <c r="O12098" s="193"/>
      <c r="P12098" s="229"/>
    </row>
    <row r="12099" spans="15:16" x14ac:dyDescent="0.25">
      <c r="O12099" s="193"/>
      <c r="P12099" s="229"/>
    </row>
    <row r="12100" spans="15:16" x14ac:dyDescent="0.25">
      <c r="O12100" s="193"/>
      <c r="P12100" s="229"/>
    </row>
    <row r="12101" spans="15:16" x14ac:dyDescent="0.25">
      <c r="O12101" s="193"/>
      <c r="P12101" s="229"/>
    </row>
    <row r="12102" spans="15:16" x14ac:dyDescent="0.25">
      <c r="O12102" s="193"/>
      <c r="P12102" s="229"/>
    </row>
    <row r="12103" spans="15:16" x14ac:dyDescent="0.25">
      <c r="O12103" s="193"/>
      <c r="P12103" s="229"/>
    </row>
    <row r="12104" spans="15:16" x14ac:dyDescent="0.25">
      <c r="O12104" s="193"/>
      <c r="P12104" s="229"/>
    </row>
    <row r="12105" spans="15:16" x14ac:dyDescent="0.25">
      <c r="O12105" s="193"/>
      <c r="P12105" s="229"/>
    </row>
    <row r="12106" spans="15:16" x14ac:dyDescent="0.25">
      <c r="O12106" s="193"/>
      <c r="P12106" s="229"/>
    </row>
    <row r="12107" spans="15:16" x14ac:dyDescent="0.25">
      <c r="O12107" s="193"/>
      <c r="P12107" s="229"/>
    </row>
    <row r="12108" spans="15:16" x14ac:dyDescent="0.25">
      <c r="O12108" s="193"/>
      <c r="P12108" s="229"/>
    </row>
    <row r="12109" spans="15:16" x14ac:dyDescent="0.25">
      <c r="O12109" s="193"/>
      <c r="P12109" s="229"/>
    </row>
    <row r="12110" spans="15:16" x14ac:dyDescent="0.25">
      <c r="O12110" s="193"/>
      <c r="P12110" s="229"/>
    </row>
    <row r="12111" spans="15:16" x14ac:dyDescent="0.25">
      <c r="O12111" s="193"/>
      <c r="P12111" s="229"/>
    </row>
    <row r="12112" spans="15:16" x14ac:dyDescent="0.25">
      <c r="O12112" s="193"/>
      <c r="P12112" s="229"/>
    </row>
    <row r="12113" spans="15:16" x14ac:dyDescent="0.25">
      <c r="O12113" s="193"/>
      <c r="P12113" s="229"/>
    </row>
    <row r="12114" spans="15:16" x14ac:dyDescent="0.25">
      <c r="O12114" s="193"/>
      <c r="P12114" s="229"/>
    </row>
    <row r="12115" spans="15:16" x14ac:dyDescent="0.25">
      <c r="O12115" s="193"/>
      <c r="P12115" s="229"/>
    </row>
    <row r="12116" spans="15:16" x14ac:dyDescent="0.25">
      <c r="O12116" s="193"/>
      <c r="P12116" s="229"/>
    </row>
    <row r="12117" spans="15:16" x14ac:dyDescent="0.25">
      <c r="O12117" s="193"/>
      <c r="P12117" s="229"/>
    </row>
    <row r="12118" spans="15:16" x14ac:dyDescent="0.25">
      <c r="O12118" s="193"/>
      <c r="P12118" s="229"/>
    </row>
    <row r="12119" spans="15:16" x14ac:dyDescent="0.25">
      <c r="O12119" s="193"/>
      <c r="P12119" s="229"/>
    </row>
    <row r="12120" spans="15:16" x14ac:dyDescent="0.25">
      <c r="O12120" s="193"/>
      <c r="P12120" s="229"/>
    </row>
    <row r="12121" spans="15:16" x14ac:dyDescent="0.25">
      <c r="O12121" s="193"/>
      <c r="P12121" s="229"/>
    </row>
    <row r="12122" spans="15:16" x14ac:dyDescent="0.25">
      <c r="O12122" s="193"/>
      <c r="P12122" s="229"/>
    </row>
    <row r="12123" spans="15:16" x14ac:dyDescent="0.25">
      <c r="O12123" s="193"/>
      <c r="P12123" s="229"/>
    </row>
    <row r="12124" spans="15:16" x14ac:dyDescent="0.25">
      <c r="O12124" s="193"/>
      <c r="P12124" s="229"/>
    </row>
    <row r="12125" spans="15:16" x14ac:dyDescent="0.25">
      <c r="O12125" s="193"/>
      <c r="P12125" s="229"/>
    </row>
    <row r="12126" spans="15:16" x14ac:dyDescent="0.25">
      <c r="O12126" s="193"/>
      <c r="P12126" s="229"/>
    </row>
    <row r="12127" spans="15:16" x14ac:dyDescent="0.25">
      <c r="O12127" s="193"/>
      <c r="P12127" s="229"/>
    </row>
    <row r="12128" spans="15:16" x14ac:dyDescent="0.25">
      <c r="O12128" s="193"/>
      <c r="P12128" s="229"/>
    </row>
    <row r="12129" spans="15:16" x14ac:dyDescent="0.25">
      <c r="O12129" s="193"/>
      <c r="P12129" s="229"/>
    </row>
    <row r="12130" spans="15:16" x14ac:dyDescent="0.25">
      <c r="O12130" s="193"/>
      <c r="P12130" s="229"/>
    </row>
    <row r="12131" spans="15:16" x14ac:dyDescent="0.25">
      <c r="O12131" s="193"/>
      <c r="P12131" s="229"/>
    </row>
    <row r="12132" spans="15:16" x14ac:dyDescent="0.25">
      <c r="O12132" s="193"/>
      <c r="P12132" s="229"/>
    </row>
    <row r="12133" spans="15:16" x14ac:dyDescent="0.25">
      <c r="O12133" s="193"/>
      <c r="P12133" s="229"/>
    </row>
    <row r="12134" spans="15:16" x14ac:dyDescent="0.25">
      <c r="O12134" s="193"/>
      <c r="P12134" s="229"/>
    </row>
    <row r="12135" spans="15:16" x14ac:dyDescent="0.25">
      <c r="O12135" s="193"/>
      <c r="P12135" s="229"/>
    </row>
    <row r="12136" spans="15:16" x14ac:dyDescent="0.25">
      <c r="O12136" s="193"/>
      <c r="P12136" s="229"/>
    </row>
    <row r="12137" spans="15:16" x14ac:dyDescent="0.25">
      <c r="O12137" s="193"/>
      <c r="P12137" s="229"/>
    </row>
    <row r="12138" spans="15:16" x14ac:dyDescent="0.25">
      <c r="O12138" s="193"/>
      <c r="P12138" s="229"/>
    </row>
    <row r="12139" spans="15:16" x14ac:dyDescent="0.25">
      <c r="O12139" s="193"/>
      <c r="P12139" s="229"/>
    </row>
    <row r="12140" spans="15:16" x14ac:dyDescent="0.25">
      <c r="O12140" s="193"/>
      <c r="P12140" s="229"/>
    </row>
    <row r="12141" spans="15:16" x14ac:dyDescent="0.25">
      <c r="O12141" s="193"/>
      <c r="P12141" s="229"/>
    </row>
    <row r="12142" spans="15:16" x14ac:dyDescent="0.25">
      <c r="O12142" s="193"/>
      <c r="P12142" s="229"/>
    </row>
    <row r="12143" spans="15:16" x14ac:dyDescent="0.25">
      <c r="O12143" s="193"/>
      <c r="P12143" s="229"/>
    </row>
    <row r="12144" spans="15:16" x14ac:dyDescent="0.25">
      <c r="O12144" s="193"/>
      <c r="P12144" s="229"/>
    </row>
    <row r="12145" spans="15:16" x14ac:dyDescent="0.25">
      <c r="O12145" s="193"/>
      <c r="P12145" s="229"/>
    </row>
    <row r="12146" spans="15:16" x14ac:dyDescent="0.25">
      <c r="O12146" s="193"/>
      <c r="P12146" s="229"/>
    </row>
    <row r="12147" spans="15:16" x14ac:dyDescent="0.25">
      <c r="O12147" s="193"/>
      <c r="P12147" s="229"/>
    </row>
    <row r="12148" spans="15:16" x14ac:dyDescent="0.25">
      <c r="O12148" s="193"/>
      <c r="P12148" s="229"/>
    </row>
    <row r="12149" spans="15:16" x14ac:dyDescent="0.25">
      <c r="O12149" s="193"/>
      <c r="P12149" s="229"/>
    </row>
    <row r="12150" spans="15:16" x14ac:dyDescent="0.25">
      <c r="O12150" s="193"/>
      <c r="P12150" s="229"/>
    </row>
    <row r="12151" spans="15:16" x14ac:dyDescent="0.25">
      <c r="O12151" s="193"/>
      <c r="P12151" s="229"/>
    </row>
    <row r="12152" spans="15:16" x14ac:dyDescent="0.25">
      <c r="O12152" s="193"/>
      <c r="P12152" s="229"/>
    </row>
    <row r="12153" spans="15:16" x14ac:dyDescent="0.25">
      <c r="O12153" s="193"/>
      <c r="P12153" s="229"/>
    </row>
    <row r="12154" spans="15:16" x14ac:dyDescent="0.25">
      <c r="O12154" s="193"/>
      <c r="P12154" s="229"/>
    </row>
    <row r="12155" spans="15:16" x14ac:dyDescent="0.25">
      <c r="O12155" s="193"/>
      <c r="P12155" s="229"/>
    </row>
    <row r="12156" spans="15:16" x14ac:dyDescent="0.25">
      <c r="O12156" s="193"/>
      <c r="P12156" s="229"/>
    </row>
    <row r="12157" spans="15:16" x14ac:dyDescent="0.25">
      <c r="O12157" s="193"/>
      <c r="P12157" s="229"/>
    </row>
    <row r="12158" spans="15:16" x14ac:dyDescent="0.25">
      <c r="O12158" s="193"/>
      <c r="P12158" s="229"/>
    </row>
    <row r="12159" spans="15:16" x14ac:dyDescent="0.25">
      <c r="O12159" s="193"/>
      <c r="P12159" s="229"/>
    </row>
    <row r="12160" spans="15:16" x14ac:dyDescent="0.25">
      <c r="O12160" s="193"/>
      <c r="P12160" s="229"/>
    </row>
    <row r="12161" spans="15:16" x14ac:dyDescent="0.25">
      <c r="O12161" s="193"/>
      <c r="P12161" s="229"/>
    </row>
    <row r="12162" spans="15:16" x14ac:dyDescent="0.25">
      <c r="O12162" s="193"/>
      <c r="P12162" s="229"/>
    </row>
    <row r="12163" spans="15:16" x14ac:dyDescent="0.25">
      <c r="O12163" s="193"/>
      <c r="P12163" s="229"/>
    </row>
    <row r="12164" spans="15:16" x14ac:dyDescent="0.25">
      <c r="O12164" s="193"/>
      <c r="P12164" s="229"/>
    </row>
    <row r="12165" spans="15:16" x14ac:dyDescent="0.25">
      <c r="O12165" s="193"/>
      <c r="P12165" s="229"/>
    </row>
    <row r="12166" spans="15:16" x14ac:dyDescent="0.25">
      <c r="O12166" s="193"/>
      <c r="P12166" s="229"/>
    </row>
    <row r="12167" spans="15:16" x14ac:dyDescent="0.25">
      <c r="O12167" s="193"/>
      <c r="P12167" s="229"/>
    </row>
    <row r="12168" spans="15:16" x14ac:dyDescent="0.25">
      <c r="O12168" s="193"/>
      <c r="P12168" s="229"/>
    </row>
    <row r="12169" spans="15:16" x14ac:dyDescent="0.25">
      <c r="O12169" s="193"/>
      <c r="P12169" s="229"/>
    </row>
    <row r="12170" spans="15:16" x14ac:dyDescent="0.25">
      <c r="O12170" s="193"/>
      <c r="P12170" s="229"/>
    </row>
    <row r="12171" spans="15:16" x14ac:dyDescent="0.25">
      <c r="O12171" s="193"/>
      <c r="P12171" s="229"/>
    </row>
    <row r="12172" spans="15:16" x14ac:dyDescent="0.25">
      <c r="O12172" s="193"/>
      <c r="P12172" s="229"/>
    </row>
    <row r="12173" spans="15:16" x14ac:dyDescent="0.25">
      <c r="O12173" s="193"/>
      <c r="P12173" s="229"/>
    </row>
    <row r="12174" spans="15:16" x14ac:dyDescent="0.25">
      <c r="O12174" s="193"/>
      <c r="P12174" s="229"/>
    </row>
    <row r="12175" spans="15:16" x14ac:dyDescent="0.25">
      <c r="O12175" s="193"/>
      <c r="P12175" s="229"/>
    </row>
    <row r="12176" spans="15:16" x14ac:dyDescent="0.25">
      <c r="O12176" s="193"/>
      <c r="P12176" s="229"/>
    </row>
    <row r="12177" spans="15:16" x14ac:dyDescent="0.25">
      <c r="O12177" s="193"/>
      <c r="P12177" s="229"/>
    </row>
    <row r="12178" spans="15:16" x14ac:dyDescent="0.25">
      <c r="O12178" s="193"/>
      <c r="P12178" s="229"/>
    </row>
    <row r="12179" spans="15:16" x14ac:dyDescent="0.25">
      <c r="O12179" s="193"/>
      <c r="P12179" s="229"/>
    </row>
    <row r="12180" spans="15:16" x14ac:dyDescent="0.25">
      <c r="O12180" s="193"/>
      <c r="P12180" s="229"/>
    </row>
    <row r="12181" spans="15:16" x14ac:dyDescent="0.25">
      <c r="O12181" s="193"/>
      <c r="P12181" s="229"/>
    </row>
    <row r="12182" spans="15:16" x14ac:dyDescent="0.25">
      <c r="O12182" s="193"/>
      <c r="P12182" s="229"/>
    </row>
    <row r="12183" spans="15:16" x14ac:dyDescent="0.25">
      <c r="O12183" s="193"/>
      <c r="P12183" s="229"/>
    </row>
    <row r="12184" spans="15:16" x14ac:dyDescent="0.25">
      <c r="O12184" s="193"/>
      <c r="P12184" s="229"/>
    </row>
    <row r="12185" spans="15:16" x14ac:dyDescent="0.25">
      <c r="O12185" s="193"/>
      <c r="P12185" s="229"/>
    </row>
    <row r="12186" spans="15:16" x14ac:dyDescent="0.25">
      <c r="O12186" s="193"/>
      <c r="P12186" s="229"/>
    </row>
    <row r="12187" spans="15:16" x14ac:dyDescent="0.25">
      <c r="O12187" s="193"/>
      <c r="P12187" s="229"/>
    </row>
    <row r="12188" spans="15:16" x14ac:dyDescent="0.25">
      <c r="O12188" s="193"/>
      <c r="P12188" s="229"/>
    </row>
    <row r="12189" spans="15:16" x14ac:dyDescent="0.25">
      <c r="O12189" s="193"/>
      <c r="P12189" s="229"/>
    </row>
    <row r="12190" spans="15:16" x14ac:dyDescent="0.25">
      <c r="O12190" s="193"/>
      <c r="P12190" s="229"/>
    </row>
    <row r="12191" spans="15:16" x14ac:dyDescent="0.25">
      <c r="O12191" s="193"/>
      <c r="P12191" s="229"/>
    </row>
    <row r="12192" spans="15:16" x14ac:dyDescent="0.25">
      <c r="O12192" s="193"/>
      <c r="P12192" s="229"/>
    </row>
    <row r="12193" spans="15:16" x14ac:dyDescent="0.25">
      <c r="O12193" s="193"/>
      <c r="P12193" s="229"/>
    </row>
    <row r="12194" spans="15:16" x14ac:dyDescent="0.25">
      <c r="O12194" s="193"/>
      <c r="P12194" s="229"/>
    </row>
    <row r="12195" spans="15:16" x14ac:dyDescent="0.25">
      <c r="O12195" s="193"/>
      <c r="P12195" s="229"/>
    </row>
    <row r="12196" spans="15:16" x14ac:dyDescent="0.25">
      <c r="O12196" s="193"/>
      <c r="P12196" s="229"/>
    </row>
    <row r="12197" spans="15:16" x14ac:dyDescent="0.25">
      <c r="O12197" s="193"/>
      <c r="P12197" s="229"/>
    </row>
    <row r="12198" spans="15:16" x14ac:dyDescent="0.25">
      <c r="O12198" s="193"/>
      <c r="P12198" s="229"/>
    </row>
    <row r="12199" spans="15:16" x14ac:dyDescent="0.25">
      <c r="O12199" s="193"/>
      <c r="P12199" s="229"/>
    </row>
    <row r="12200" spans="15:16" x14ac:dyDescent="0.25">
      <c r="O12200" s="193"/>
      <c r="P12200" s="229"/>
    </row>
    <row r="12201" spans="15:16" x14ac:dyDescent="0.25">
      <c r="O12201" s="193"/>
      <c r="P12201" s="229"/>
    </row>
    <row r="12202" spans="15:16" x14ac:dyDescent="0.25">
      <c r="O12202" s="193"/>
      <c r="P12202" s="229"/>
    </row>
    <row r="12203" spans="15:16" x14ac:dyDescent="0.25">
      <c r="O12203" s="193"/>
      <c r="P12203" s="229"/>
    </row>
    <row r="12204" spans="15:16" x14ac:dyDescent="0.25">
      <c r="O12204" s="193"/>
      <c r="P12204" s="229"/>
    </row>
    <row r="12205" spans="15:16" x14ac:dyDescent="0.25">
      <c r="O12205" s="193"/>
      <c r="P12205" s="229"/>
    </row>
    <row r="12206" spans="15:16" x14ac:dyDescent="0.25">
      <c r="O12206" s="193"/>
      <c r="P12206" s="229"/>
    </row>
    <row r="12207" spans="15:16" x14ac:dyDescent="0.25">
      <c r="O12207" s="193"/>
      <c r="P12207" s="229"/>
    </row>
    <row r="12208" spans="15:16" x14ac:dyDescent="0.25">
      <c r="O12208" s="193"/>
      <c r="P12208" s="229"/>
    </row>
    <row r="12209" spans="15:16" x14ac:dyDescent="0.25">
      <c r="O12209" s="193"/>
      <c r="P12209" s="229"/>
    </row>
    <row r="12210" spans="15:16" x14ac:dyDescent="0.25">
      <c r="O12210" s="193"/>
      <c r="P12210" s="229"/>
    </row>
    <row r="12211" spans="15:16" x14ac:dyDescent="0.25">
      <c r="O12211" s="193"/>
      <c r="P12211" s="229"/>
    </row>
    <row r="12212" spans="15:16" x14ac:dyDescent="0.25">
      <c r="O12212" s="193"/>
      <c r="P12212" s="229"/>
    </row>
    <row r="12213" spans="15:16" x14ac:dyDescent="0.25">
      <c r="O12213" s="193"/>
      <c r="P12213" s="229"/>
    </row>
    <row r="12214" spans="15:16" x14ac:dyDescent="0.25">
      <c r="O12214" s="193"/>
      <c r="P12214" s="229"/>
    </row>
    <row r="12215" spans="15:16" x14ac:dyDescent="0.25">
      <c r="O12215" s="193"/>
      <c r="P12215" s="229"/>
    </row>
    <row r="12216" spans="15:16" x14ac:dyDescent="0.25">
      <c r="O12216" s="193"/>
      <c r="P12216" s="229"/>
    </row>
    <row r="12217" spans="15:16" x14ac:dyDescent="0.25">
      <c r="O12217" s="193"/>
      <c r="P12217" s="229"/>
    </row>
    <row r="12218" spans="15:16" x14ac:dyDescent="0.25">
      <c r="O12218" s="193"/>
      <c r="P12218" s="229"/>
    </row>
    <row r="12219" spans="15:16" x14ac:dyDescent="0.25">
      <c r="O12219" s="193"/>
      <c r="P12219" s="229"/>
    </row>
    <row r="12220" spans="15:16" x14ac:dyDescent="0.25">
      <c r="O12220" s="193"/>
      <c r="P12220" s="229"/>
    </row>
    <row r="12221" spans="15:16" x14ac:dyDescent="0.25">
      <c r="O12221" s="193"/>
      <c r="P12221" s="229"/>
    </row>
    <row r="12222" spans="15:16" x14ac:dyDescent="0.25">
      <c r="O12222" s="193"/>
      <c r="P12222" s="229"/>
    </row>
    <row r="12223" spans="15:16" x14ac:dyDescent="0.25">
      <c r="O12223" s="193"/>
      <c r="P12223" s="229"/>
    </row>
    <row r="12224" spans="15:16" x14ac:dyDescent="0.25">
      <c r="O12224" s="193"/>
      <c r="P12224" s="229"/>
    </row>
    <row r="12225" spans="15:16" x14ac:dyDescent="0.25">
      <c r="O12225" s="193"/>
      <c r="P12225" s="229"/>
    </row>
    <row r="12226" spans="15:16" x14ac:dyDescent="0.25">
      <c r="O12226" s="193"/>
      <c r="P12226" s="229"/>
    </row>
    <row r="12227" spans="15:16" x14ac:dyDescent="0.25">
      <c r="O12227" s="193"/>
      <c r="P12227" s="229"/>
    </row>
    <row r="12228" spans="15:16" x14ac:dyDescent="0.25">
      <c r="O12228" s="193"/>
      <c r="P12228" s="229"/>
    </row>
    <row r="12229" spans="15:16" x14ac:dyDescent="0.25">
      <c r="O12229" s="193"/>
      <c r="P12229" s="229"/>
    </row>
    <row r="12230" spans="15:16" x14ac:dyDescent="0.25">
      <c r="O12230" s="193"/>
      <c r="P12230" s="229"/>
    </row>
    <row r="12231" spans="15:16" x14ac:dyDescent="0.25">
      <c r="O12231" s="193"/>
      <c r="P12231" s="229"/>
    </row>
    <row r="12232" spans="15:16" x14ac:dyDescent="0.25">
      <c r="O12232" s="193"/>
      <c r="P12232" s="229"/>
    </row>
    <row r="12233" spans="15:16" x14ac:dyDescent="0.25">
      <c r="O12233" s="193"/>
      <c r="P12233" s="229"/>
    </row>
    <row r="12234" spans="15:16" x14ac:dyDescent="0.25">
      <c r="O12234" s="193"/>
      <c r="P12234" s="229"/>
    </row>
    <row r="12235" spans="15:16" x14ac:dyDescent="0.25">
      <c r="O12235" s="193"/>
      <c r="P12235" s="229"/>
    </row>
    <row r="12236" spans="15:16" x14ac:dyDescent="0.25">
      <c r="O12236" s="193"/>
      <c r="P12236" s="229"/>
    </row>
    <row r="12237" spans="15:16" x14ac:dyDescent="0.25">
      <c r="O12237" s="193"/>
      <c r="P12237" s="229"/>
    </row>
    <row r="12238" spans="15:16" x14ac:dyDescent="0.25">
      <c r="O12238" s="193"/>
      <c r="P12238" s="229"/>
    </row>
    <row r="12239" spans="15:16" x14ac:dyDescent="0.25">
      <c r="O12239" s="193"/>
      <c r="P12239" s="229"/>
    </row>
    <row r="12240" spans="15:16" x14ac:dyDescent="0.25">
      <c r="O12240" s="193"/>
      <c r="P12240" s="229"/>
    </row>
    <row r="12241" spans="15:16" x14ac:dyDescent="0.25">
      <c r="O12241" s="193"/>
      <c r="P12241" s="229"/>
    </row>
    <row r="12242" spans="15:16" x14ac:dyDescent="0.25">
      <c r="O12242" s="193"/>
      <c r="P12242" s="229"/>
    </row>
    <row r="12243" spans="15:16" x14ac:dyDescent="0.25">
      <c r="O12243" s="193"/>
      <c r="P12243" s="229"/>
    </row>
    <row r="12244" spans="15:16" x14ac:dyDescent="0.25">
      <c r="O12244" s="193"/>
      <c r="P12244" s="229"/>
    </row>
    <row r="12245" spans="15:16" x14ac:dyDescent="0.25">
      <c r="O12245" s="193"/>
      <c r="P12245" s="229"/>
    </row>
    <row r="12246" spans="15:16" x14ac:dyDescent="0.25">
      <c r="O12246" s="193"/>
      <c r="P12246" s="229"/>
    </row>
    <row r="12247" spans="15:16" x14ac:dyDescent="0.25">
      <c r="O12247" s="193"/>
      <c r="P12247" s="229"/>
    </row>
    <row r="12248" spans="15:16" x14ac:dyDescent="0.25">
      <c r="O12248" s="193"/>
      <c r="P12248" s="229"/>
    </row>
    <row r="12249" spans="15:16" x14ac:dyDescent="0.25">
      <c r="O12249" s="193"/>
      <c r="P12249" s="229"/>
    </row>
    <row r="12250" spans="15:16" x14ac:dyDescent="0.25">
      <c r="O12250" s="193"/>
      <c r="P12250" s="229"/>
    </row>
    <row r="12251" spans="15:16" x14ac:dyDescent="0.25">
      <c r="O12251" s="193"/>
      <c r="P12251" s="229"/>
    </row>
    <row r="12252" spans="15:16" x14ac:dyDescent="0.25">
      <c r="O12252" s="193"/>
      <c r="P12252" s="229"/>
    </row>
    <row r="12253" spans="15:16" x14ac:dyDescent="0.25">
      <c r="O12253" s="193"/>
      <c r="P12253" s="229"/>
    </row>
    <row r="12254" spans="15:16" x14ac:dyDescent="0.25">
      <c r="O12254" s="193"/>
      <c r="P12254" s="229"/>
    </row>
    <row r="12255" spans="15:16" x14ac:dyDescent="0.25">
      <c r="O12255" s="193"/>
      <c r="P12255" s="229"/>
    </row>
    <row r="12256" spans="15:16" x14ac:dyDescent="0.25">
      <c r="O12256" s="193"/>
      <c r="P12256" s="229"/>
    </row>
    <row r="12257" spans="15:16" x14ac:dyDescent="0.25">
      <c r="O12257" s="193"/>
      <c r="P12257" s="229"/>
    </row>
    <row r="12258" spans="15:16" x14ac:dyDescent="0.25">
      <c r="O12258" s="193"/>
      <c r="P12258" s="229"/>
    </row>
    <row r="12259" spans="15:16" x14ac:dyDescent="0.25">
      <c r="O12259" s="193"/>
      <c r="P12259" s="229"/>
    </row>
    <row r="12260" spans="15:16" x14ac:dyDescent="0.25">
      <c r="O12260" s="193"/>
      <c r="P12260" s="229"/>
    </row>
    <row r="12261" spans="15:16" x14ac:dyDescent="0.25">
      <c r="O12261" s="193"/>
      <c r="P12261" s="229"/>
    </row>
    <row r="12262" spans="15:16" x14ac:dyDescent="0.25">
      <c r="O12262" s="193"/>
      <c r="P12262" s="229"/>
    </row>
    <row r="12263" spans="15:16" x14ac:dyDescent="0.25">
      <c r="O12263" s="193"/>
      <c r="P12263" s="229"/>
    </row>
    <row r="12264" spans="15:16" x14ac:dyDescent="0.25">
      <c r="O12264" s="193"/>
      <c r="P12264" s="229"/>
    </row>
    <row r="12265" spans="15:16" x14ac:dyDescent="0.25">
      <c r="O12265" s="193"/>
      <c r="P12265" s="229"/>
    </row>
    <row r="12266" spans="15:16" x14ac:dyDescent="0.25">
      <c r="O12266" s="193"/>
      <c r="P12266" s="229"/>
    </row>
    <row r="12267" spans="15:16" x14ac:dyDescent="0.25">
      <c r="O12267" s="193"/>
      <c r="P12267" s="229"/>
    </row>
    <row r="12268" spans="15:16" x14ac:dyDescent="0.25">
      <c r="O12268" s="193"/>
      <c r="P12268" s="229"/>
    </row>
    <row r="12269" spans="15:16" x14ac:dyDescent="0.25">
      <c r="O12269" s="193"/>
      <c r="P12269" s="229"/>
    </row>
    <row r="12270" spans="15:16" x14ac:dyDescent="0.25">
      <c r="O12270" s="193"/>
      <c r="P12270" s="229"/>
    </row>
    <row r="12271" spans="15:16" x14ac:dyDescent="0.25">
      <c r="O12271" s="193"/>
      <c r="P12271" s="229"/>
    </row>
    <row r="12272" spans="15:16" x14ac:dyDescent="0.25">
      <c r="O12272" s="193"/>
      <c r="P12272" s="229"/>
    </row>
    <row r="12273" spans="15:16" x14ac:dyDescent="0.25">
      <c r="O12273" s="193"/>
      <c r="P12273" s="229"/>
    </row>
    <row r="12274" spans="15:16" x14ac:dyDescent="0.25">
      <c r="O12274" s="193"/>
      <c r="P12274" s="229"/>
    </row>
    <row r="12275" spans="15:16" x14ac:dyDescent="0.25">
      <c r="O12275" s="193"/>
      <c r="P12275" s="229"/>
    </row>
    <row r="12276" spans="15:16" x14ac:dyDescent="0.25">
      <c r="O12276" s="193"/>
      <c r="P12276" s="229"/>
    </row>
    <row r="12277" spans="15:16" x14ac:dyDescent="0.25">
      <c r="O12277" s="193"/>
      <c r="P12277" s="229"/>
    </row>
    <row r="12278" spans="15:16" x14ac:dyDescent="0.25">
      <c r="O12278" s="193"/>
      <c r="P12278" s="229"/>
    </row>
    <row r="12279" spans="15:16" x14ac:dyDescent="0.25">
      <c r="O12279" s="193"/>
      <c r="P12279" s="229"/>
    </row>
    <row r="12280" spans="15:16" x14ac:dyDescent="0.25">
      <c r="O12280" s="193"/>
      <c r="P12280" s="229"/>
    </row>
    <row r="12281" spans="15:16" x14ac:dyDescent="0.25">
      <c r="O12281" s="193"/>
      <c r="P12281" s="229"/>
    </row>
    <row r="12282" spans="15:16" x14ac:dyDescent="0.25">
      <c r="O12282" s="193"/>
      <c r="P12282" s="229"/>
    </row>
    <row r="12283" spans="15:16" x14ac:dyDescent="0.25">
      <c r="O12283" s="193"/>
      <c r="P12283" s="229"/>
    </row>
    <row r="12284" spans="15:16" x14ac:dyDescent="0.25">
      <c r="O12284" s="193"/>
      <c r="P12284" s="229"/>
    </row>
    <row r="12285" spans="15:16" x14ac:dyDescent="0.25">
      <c r="O12285" s="193"/>
      <c r="P12285" s="229"/>
    </row>
    <row r="12286" spans="15:16" x14ac:dyDescent="0.25">
      <c r="O12286" s="193"/>
      <c r="P12286" s="229"/>
    </row>
    <row r="12287" spans="15:16" x14ac:dyDescent="0.25">
      <c r="O12287" s="193"/>
      <c r="P12287" s="229"/>
    </row>
    <row r="12288" spans="15:16" x14ac:dyDescent="0.25">
      <c r="O12288" s="193"/>
      <c r="P12288" s="229"/>
    </row>
    <row r="12289" spans="15:16" x14ac:dyDescent="0.25">
      <c r="O12289" s="193"/>
      <c r="P12289" s="229"/>
    </row>
    <row r="12290" spans="15:16" x14ac:dyDescent="0.25">
      <c r="O12290" s="193"/>
      <c r="P12290" s="229"/>
    </row>
    <row r="12291" spans="15:16" x14ac:dyDescent="0.25">
      <c r="O12291" s="193"/>
      <c r="P12291" s="229"/>
    </row>
    <row r="12292" spans="15:16" x14ac:dyDescent="0.25">
      <c r="O12292" s="193"/>
      <c r="P12292" s="229"/>
    </row>
    <row r="12293" spans="15:16" x14ac:dyDescent="0.25">
      <c r="O12293" s="193"/>
      <c r="P12293" s="229"/>
    </row>
    <row r="12294" spans="15:16" x14ac:dyDescent="0.25">
      <c r="O12294" s="193"/>
      <c r="P12294" s="229"/>
    </row>
    <row r="12295" spans="15:16" x14ac:dyDescent="0.25">
      <c r="O12295" s="193"/>
      <c r="P12295" s="229"/>
    </row>
    <row r="12296" spans="15:16" x14ac:dyDescent="0.25">
      <c r="O12296" s="193"/>
      <c r="P12296" s="229"/>
    </row>
    <row r="12297" spans="15:16" x14ac:dyDescent="0.25">
      <c r="O12297" s="193"/>
      <c r="P12297" s="229"/>
    </row>
    <row r="12298" spans="15:16" x14ac:dyDescent="0.25">
      <c r="O12298" s="193"/>
      <c r="P12298" s="229"/>
    </row>
    <row r="12299" spans="15:16" x14ac:dyDescent="0.25">
      <c r="O12299" s="193"/>
      <c r="P12299" s="229"/>
    </row>
    <row r="12300" spans="15:16" x14ac:dyDescent="0.25">
      <c r="O12300" s="193"/>
      <c r="P12300" s="229"/>
    </row>
    <row r="12301" spans="15:16" x14ac:dyDescent="0.25">
      <c r="O12301" s="193"/>
      <c r="P12301" s="229"/>
    </row>
    <row r="12302" spans="15:16" x14ac:dyDescent="0.25">
      <c r="O12302" s="193"/>
      <c r="P12302" s="229"/>
    </row>
    <row r="12303" spans="15:16" x14ac:dyDescent="0.25">
      <c r="O12303" s="193"/>
      <c r="P12303" s="229"/>
    </row>
    <row r="12304" spans="15:16" x14ac:dyDescent="0.25">
      <c r="O12304" s="193"/>
      <c r="P12304" s="229"/>
    </row>
    <row r="12305" spans="15:16" x14ac:dyDescent="0.25">
      <c r="O12305" s="193"/>
      <c r="P12305" s="229"/>
    </row>
    <row r="12306" spans="15:16" x14ac:dyDescent="0.25">
      <c r="O12306" s="193"/>
      <c r="P12306" s="229"/>
    </row>
    <row r="12307" spans="15:16" x14ac:dyDescent="0.25">
      <c r="O12307" s="193"/>
      <c r="P12307" s="229"/>
    </row>
    <row r="12308" spans="15:16" x14ac:dyDescent="0.25">
      <c r="O12308" s="193"/>
      <c r="P12308" s="229"/>
    </row>
    <row r="12309" spans="15:16" x14ac:dyDescent="0.25">
      <c r="O12309" s="193"/>
      <c r="P12309" s="229"/>
    </row>
    <row r="12310" spans="15:16" x14ac:dyDescent="0.25">
      <c r="O12310" s="193"/>
      <c r="P12310" s="229"/>
    </row>
    <row r="12311" spans="15:16" x14ac:dyDescent="0.25">
      <c r="O12311" s="193"/>
      <c r="P12311" s="229"/>
    </row>
    <row r="12312" spans="15:16" x14ac:dyDescent="0.25">
      <c r="O12312" s="193"/>
      <c r="P12312" s="229"/>
    </row>
    <row r="12313" spans="15:16" x14ac:dyDescent="0.25">
      <c r="O12313" s="193"/>
      <c r="P12313" s="229"/>
    </row>
    <row r="12314" spans="15:16" x14ac:dyDescent="0.25">
      <c r="O12314" s="193"/>
      <c r="P12314" s="229"/>
    </row>
    <row r="12315" spans="15:16" x14ac:dyDescent="0.25">
      <c r="O12315" s="193"/>
      <c r="P12315" s="229"/>
    </row>
    <row r="12316" spans="15:16" x14ac:dyDescent="0.25">
      <c r="O12316" s="193"/>
      <c r="P12316" s="229"/>
    </row>
    <row r="12317" spans="15:16" x14ac:dyDescent="0.25">
      <c r="O12317" s="193"/>
      <c r="P12317" s="229"/>
    </row>
    <row r="12318" spans="15:16" x14ac:dyDescent="0.25">
      <c r="O12318" s="193"/>
      <c r="P12318" s="229"/>
    </row>
    <row r="12319" spans="15:16" x14ac:dyDescent="0.25">
      <c r="O12319" s="193"/>
      <c r="P12319" s="229"/>
    </row>
    <row r="12320" spans="15:16" x14ac:dyDescent="0.25">
      <c r="O12320" s="193"/>
      <c r="P12320" s="229"/>
    </row>
    <row r="12321" spans="15:16" x14ac:dyDescent="0.25">
      <c r="O12321" s="193"/>
      <c r="P12321" s="229"/>
    </row>
    <row r="12322" spans="15:16" x14ac:dyDescent="0.25">
      <c r="O12322" s="193"/>
      <c r="P12322" s="229"/>
    </row>
    <row r="12323" spans="15:16" x14ac:dyDescent="0.25">
      <c r="O12323" s="193"/>
      <c r="P12323" s="229"/>
    </row>
    <row r="12324" spans="15:16" x14ac:dyDescent="0.25">
      <c r="O12324" s="193"/>
      <c r="P12324" s="229"/>
    </row>
    <row r="12325" spans="15:16" x14ac:dyDescent="0.25">
      <c r="O12325" s="193"/>
      <c r="P12325" s="229"/>
    </row>
    <row r="12326" spans="15:16" x14ac:dyDescent="0.25">
      <c r="O12326" s="193"/>
      <c r="P12326" s="229"/>
    </row>
    <row r="12327" spans="15:16" x14ac:dyDescent="0.25">
      <c r="O12327" s="193"/>
      <c r="P12327" s="229"/>
    </row>
    <row r="12328" spans="15:16" x14ac:dyDescent="0.25">
      <c r="O12328" s="193"/>
      <c r="P12328" s="229"/>
    </row>
    <row r="12329" spans="15:16" x14ac:dyDescent="0.25">
      <c r="O12329" s="193"/>
      <c r="P12329" s="229"/>
    </row>
    <row r="12330" spans="15:16" x14ac:dyDescent="0.25">
      <c r="O12330" s="193"/>
      <c r="P12330" s="229"/>
    </row>
    <row r="12331" spans="15:16" x14ac:dyDescent="0.25">
      <c r="O12331" s="193"/>
      <c r="P12331" s="229"/>
    </row>
    <row r="12332" spans="15:16" x14ac:dyDescent="0.25">
      <c r="O12332" s="193"/>
      <c r="P12332" s="229"/>
    </row>
    <row r="12333" spans="15:16" x14ac:dyDescent="0.25">
      <c r="O12333" s="193"/>
      <c r="P12333" s="229"/>
    </row>
    <row r="12334" spans="15:16" x14ac:dyDescent="0.25">
      <c r="O12334" s="193"/>
      <c r="P12334" s="229"/>
    </row>
    <row r="12335" spans="15:16" x14ac:dyDescent="0.25">
      <c r="O12335" s="193"/>
      <c r="P12335" s="229"/>
    </row>
    <row r="12336" spans="15:16" x14ac:dyDescent="0.25">
      <c r="O12336" s="193"/>
      <c r="P12336" s="229"/>
    </row>
    <row r="12337" spans="15:16" x14ac:dyDescent="0.25">
      <c r="O12337" s="193"/>
      <c r="P12337" s="229"/>
    </row>
    <row r="12338" spans="15:16" x14ac:dyDescent="0.25">
      <c r="O12338" s="193"/>
      <c r="P12338" s="229"/>
    </row>
    <row r="12339" spans="15:16" x14ac:dyDescent="0.25">
      <c r="O12339" s="193"/>
      <c r="P12339" s="229"/>
    </row>
    <row r="12340" spans="15:16" x14ac:dyDescent="0.25">
      <c r="O12340" s="193"/>
      <c r="P12340" s="229"/>
    </row>
    <row r="12341" spans="15:16" x14ac:dyDescent="0.25">
      <c r="O12341" s="193"/>
      <c r="P12341" s="229"/>
    </row>
    <row r="12342" spans="15:16" x14ac:dyDescent="0.25">
      <c r="O12342" s="193"/>
      <c r="P12342" s="229"/>
    </row>
    <row r="12343" spans="15:16" x14ac:dyDescent="0.25">
      <c r="O12343" s="193"/>
      <c r="P12343" s="229"/>
    </row>
    <row r="12344" spans="15:16" x14ac:dyDescent="0.25">
      <c r="O12344" s="193"/>
      <c r="P12344" s="229"/>
    </row>
    <row r="12345" spans="15:16" x14ac:dyDescent="0.25">
      <c r="O12345" s="193"/>
      <c r="P12345" s="229"/>
    </row>
    <row r="12346" spans="15:16" x14ac:dyDescent="0.25">
      <c r="O12346" s="193"/>
      <c r="P12346" s="229"/>
    </row>
    <row r="12347" spans="15:16" x14ac:dyDescent="0.25">
      <c r="O12347" s="193"/>
      <c r="P12347" s="229"/>
    </row>
    <row r="12348" spans="15:16" x14ac:dyDescent="0.25">
      <c r="O12348" s="193"/>
      <c r="P12348" s="229"/>
    </row>
    <row r="12349" spans="15:16" x14ac:dyDescent="0.25">
      <c r="O12349" s="193"/>
      <c r="P12349" s="229"/>
    </row>
    <row r="12350" spans="15:16" x14ac:dyDescent="0.25">
      <c r="O12350" s="193"/>
      <c r="P12350" s="229"/>
    </row>
    <row r="12351" spans="15:16" x14ac:dyDescent="0.25">
      <c r="O12351" s="193"/>
      <c r="P12351" s="229"/>
    </row>
    <row r="12352" spans="15:16" x14ac:dyDescent="0.25">
      <c r="O12352" s="193"/>
      <c r="P12352" s="229"/>
    </row>
    <row r="12353" spans="15:16" x14ac:dyDescent="0.25">
      <c r="O12353" s="193"/>
      <c r="P12353" s="229"/>
    </row>
    <row r="12354" spans="15:16" x14ac:dyDescent="0.25">
      <c r="O12354" s="193"/>
      <c r="P12354" s="229"/>
    </row>
    <row r="12355" spans="15:16" x14ac:dyDescent="0.25">
      <c r="O12355" s="193"/>
      <c r="P12355" s="229"/>
    </row>
    <row r="12356" spans="15:16" x14ac:dyDescent="0.25">
      <c r="O12356" s="193"/>
      <c r="P12356" s="229"/>
    </row>
    <row r="12357" spans="15:16" x14ac:dyDescent="0.25">
      <c r="O12357" s="193"/>
      <c r="P12357" s="229"/>
    </row>
    <row r="12358" spans="15:16" x14ac:dyDescent="0.25">
      <c r="O12358" s="193"/>
      <c r="P12358" s="229"/>
    </row>
    <row r="12359" spans="15:16" x14ac:dyDescent="0.25">
      <c r="O12359" s="193"/>
      <c r="P12359" s="229"/>
    </row>
    <row r="12360" spans="15:16" x14ac:dyDescent="0.25">
      <c r="O12360" s="193"/>
      <c r="P12360" s="229"/>
    </row>
    <row r="12361" spans="15:16" x14ac:dyDescent="0.25">
      <c r="O12361" s="193"/>
      <c r="P12361" s="229"/>
    </row>
    <row r="12362" spans="15:16" x14ac:dyDescent="0.25">
      <c r="O12362" s="193"/>
      <c r="P12362" s="229"/>
    </row>
    <row r="12363" spans="15:16" x14ac:dyDescent="0.25">
      <c r="O12363" s="193"/>
      <c r="P12363" s="229"/>
    </row>
    <row r="12364" spans="15:16" x14ac:dyDescent="0.25">
      <c r="O12364" s="193"/>
      <c r="P12364" s="229"/>
    </row>
    <row r="12365" spans="15:16" x14ac:dyDescent="0.25">
      <c r="O12365" s="193"/>
      <c r="P12365" s="229"/>
    </row>
    <row r="12366" spans="15:16" x14ac:dyDescent="0.25">
      <c r="O12366" s="193"/>
      <c r="P12366" s="229"/>
    </row>
    <row r="12367" spans="15:16" x14ac:dyDescent="0.25">
      <c r="O12367" s="193"/>
      <c r="P12367" s="229"/>
    </row>
    <row r="12368" spans="15:16" x14ac:dyDescent="0.25">
      <c r="O12368" s="193"/>
      <c r="P12368" s="229"/>
    </row>
    <row r="12369" spans="15:16" x14ac:dyDescent="0.25">
      <c r="O12369" s="193"/>
      <c r="P12369" s="229"/>
    </row>
    <row r="12370" spans="15:16" x14ac:dyDescent="0.25">
      <c r="O12370" s="193"/>
      <c r="P12370" s="229"/>
    </row>
    <row r="12371" spans="15:16" x14ac:dyDescent="0.25">
      <c r="O12371" s="193"/>
      <c r="P12371" s="229"/>
    </row>
    <row r="12372" spans="15:16" x14ac:dyDescent="0.25">
      <c r="O12372" s="193"/>
      <c r="P12372" s="229"/>
    </row>
    <row r="12373" spans="15:16" x14ac:dyDescent="0.25">
      <c r="O12373" s="193"/>
      <c r="P12373" s="229"/>
    </row>
    <row r="12374" spans="15:16" x14ac:dyDescent="0.25">
      <c r="O12374" s="193"/>
      <c r="P12374" s="229"/>
    </row>
    <row r="12375" spans="15:16" x14ac:dyDescent="0.25">
      <c r="O12375" s="193"/>
      <c r="P12375" s="229"/>
    </row>
    <row r="12376" spans="15:16" x14ac:dyDescent="0.25">
      <c r="O12376" s="193"/>
      <c r="P12376" s="229"/>
    </row>
    <row r="12377" spans="15:16" x14ac:dyDescent="0.25">
      <c r="O12377" s="193"/>
      <c r="P12377" s="229"/>
    </row>
    <row r="12378" spans="15:16" x14ac:dyDescent="0.25">
      <c r="O12378" s="193"/>
      <c r="P12378" s="229"/>
    </row>
    <row r="12379" spans="15:16" x14ac:dyDescent="0.25">
      <c r="O12379" s="193"/>
      <c r="P12379" s="229"/>
    </row>
    <row r="12380" spans="15:16" x14ac:dyDescent="0.25">
      <c r="O12380" s="193"/>
      <c r="P12380" s="229"/>
    </row>
    <row r="12381" spans="15:16" x14ac:dyDescent="0.25">
      <c r="O12381" s="193"/>
      <c r="P12381" s="229"/>
    </row>
    <row r="12382" spans="15:16" x14ac:dyDescent="0.25">
      <c r="O12382" s="193"/>
      <c r="P12382" s="229"/>
    </row>
    <row r="12383" spans="15:16" x14ac:dyDescent="0.25">
      <c r="O12383" s="193"/>
      <c r="P12383" s="229"/>
    </row>
    <row r="12384" spans="15:16" x14ac:dyDescent="0.25">
      <c r="O12384" s="193"/>
      <c r="P12384" s="229"/>
    </row>
    <row r="12385" spans="15:16" x14ac:dyDescent="0.25">
      <c r="O12385" s="193"/>
      <c r="P12385" s="229"/>
    </row>
    <row r="12386" spans="15:16" x14ac:dyDescent="0.25">
      <c r="O12386" s="193"/>
      <c r="P12386" s="229"/>
    </row>
    <row r="12387" spans="15:16" x14ac:dyDescent="0.25">
      <c r="O12387" s="193"/>
      <c r="P12387" s="229"/>
    </row>
    <row r="12388" spans="15:16" x14ac:dyDescent="0.25">
      <c r="O12388" s="193"/>
      <c r="P12388" s="229"/>
    </row>
    <row r="12389" spans="15:16" x14ac:dyDescent="0.25">
      <c r="O12389" s="193"/>
      <c r="P12389" s="229"/>
    </row>
    <row r="12390" spans="15:16" x14ac:dyDescent="0.25">
      <c r="O12390" s="193"/>
      <c r="P12390" s="229"/>
    </row>
    <row r="12391" spans="15:16" x14ac:dyDescent="0.25">
      <c r="O12391" s="193"/>
      <c r="P12391" s="229"/>
    </row>
    <row r="12392" spans="15:16" x14ac:dyDescent="0.25">
      <c r="O12392" s="193"/>
      <c r="P12392" s="229"/>
    </row>
    <row r="12393" spans="15:16" x14ac:dyDescent="0.25">
      <c r="O12393" s="193"/>
      <c r="P12393" s="229"/>
    </row>
    <row r="12394" spans="15:16" x14ac:dyDescent="0.25">
      <c r="O12394" s="193"/>
      <c r="P12394" s="229"/>
    </row>
    <row r="12395" spans="15:16" x14ac:dyDescent="0.25">
      <c r="O12395" s="193"/>
      <c r="P12395" s="229"/>
    </row>
    <row r="12396" spans="15:16" x14ac:dyDescent="0.25">
      <c r="O12396" s="193"/>
      <c r="P12396" s="229"/>
    </row>
    <row r="12397" spans="15:16" x14ac:dyDescent="0.25">
      <c r="O12397" s="193"/>
      <c r="P12397" s="229"/>
    </row>
    <row r="12398" spans="15:16" x14ac:dyDescent="0.25">
      <c r="O12398" s="193"/>
      <c r="P12398" s="229"/>
    </row>
    <row r="12399" spans="15:16" x14ac:dyDescent="0.25">
      <c r="O12399" s="193"/>
      <c r="P12399" s="229"/>
    </row>
    <row r="12400" spans="15:16" x14ac:dyDescent="0.25">
      <c r="O12400" s="193"/>
      <c r="P12400" s="229"/>
    </row>
    <row r="12401" spans="15:16" x14ac:dyDescent="0.25">
      <c r="O12401" s="193"/>
      <c r="P12401" s="229"/>
    </row>
    <row r="12402" spans="15:16" x14ac:dyDescent="0.25">
      <c r="O12402" s="193"/>
      <c r="P12402" s="229"/>
    </row>
    <row r="12403" spans="15:16" x14ac:dyDescent="0.25">
      <c r="O12403" s="193"/>
      <c r="P12403" s="229"/>
    </row>
    <row r="12404" spans="15:16" x14ac:dyDescent="0.25">
      <c r="O12404" s="193"/>
      <c r="P12404" s="229"/>
    </row>
    <row r="12405" spans="15:16" x14ac:dyDescent="0.25">
      <c r="O12405" s="193"/>
      <c r="P12405" s="229"/>
    </row>
    <row r="12406" spans="15:16" x14ac:dyDescent="0.25">
      <c r="O12406" s="193"/>
      <c r="P12406" s="229"/>
    </row>
    <row r="12407" spans="15:16" x14ac:dyDescent="0.25">
      <c r="O12407" s="193"/>
      <c r="P12407" s="229"/>
    </row>
    <row r="12408" spans="15:16" x14ac:dyDescent="0.25">
      <c r="O12408" s="193"/>
      <c r="P12408" s="229"/>
    </row>
    <row r="12409" spans="15:16" x14ac:dyDescent="0.25">
      <c r="O12409" s="193"/>
      <c r="P12409" s="229"/>
    </row>
    <row r="12410" spans="15:16" x14ac:dyDescent="0.25">
      <c r="O12410" s="193"/>
      <c r="P12410" s="229"/>
    </row>
    <row r="12411" spans="15:16" x14ac:dyDescent="0.25">
      <c r="O12411" s="193"/>
      <c r="P12411" s="229"/>
    </row>
    <row r="12412" spans="15:16" x14ac:dyDescent="0.25">
      <c r="O12412" s="193"/>
      <c r="P12412" s="229"/>
    </row>
    <row r="12413" spans="15:16" x14ac:dyDescent="0.25">
      <c r="O12413" s="193"/>
      <c r="P12413" s="229"/>
    </row>
    <row r="12414" spans="15:16" x14ac:dyDescent="0.25">
      <c r="O12414" s="193"/>
      <c r="P12414" s="229"/>
    </row>
    <row r="12415" spans="15:16" x14ac:dyDescent="0.25">
      <c r="O12415" s="193"/>
      <c r="P12415" s="229"/>
    </row>
    <row r="12416" spans="15:16" x14ac:dyDescent="0.25">
      <c r="O12416" s="193"/>
      <c r="P12416" s="229"/>
    </row>
    <row r="12417" spans="15:16" x14ac:dyDescent="0.25">
      <c r="O12417" s="193"/>
      <c r="P12417" s="229"/>
    </row>
    <row r="12418" spans="15:16" x14ac:dyDescent="0.25">
      <c r="O12418" s="193"/>
      <c r="P12418" s="229"/>
    </row>
    <row r="12419" spans="15:16" x14ac:dyDescent="0.25">
      <c r="O12419" s="193"/>
      <c r="P12419" s="229"/>
    </row>
    <row r="12420" spans="15:16" x14ac:dyDescent="0.25">
      <c r="O12420" s="193"/>
      <c r="P12420" s="229"/>
    </row>
    <row r="12421" spans="15:16" x14ac:dyDescent="0.25">
      <c r="O12421" s="193"/>
      <c r="P12421" s="229"/>
    </row>
    <row r="12422" spans="15:16" x14ac:dyDescent="0.25">
      <c r="O12422" s="193"/>
      <c r="P12422" s="229"/>
    </row>
    <row r="12423" spans="15:16" x14ac:dyDescent="0.25">
      <c r="O12423" s="193"/>
      <c r="P12423" s="229"/>
    </row>
    <row r="12424" spans="15:16" x14ac:dyDescent="0.25">
      <c r="O12424" s="193"/>
      <c r="P12424" s="229"/>
    </row>
    <row r="12425" spans="15:16" x14ac:dyDescent="0.25">
      <c r="O12425" s="193"/>
      <c r="P12425" s="229"/>
    </row>
    <row r="12426" spans="15:16" x14ac:dyDescent="0.25">
      <c r="O12426" s="193"/>
      <c r="P12426" s="229"/>
    </row>
    <row r="12427" spans="15:16" x14ac:dyDescent="0.25">
      <c r="O12427" s="193"/>
      <c r="P12427" s="229"/>
    </row>
    <row r="12428" spans="15:16" x14ac:dyDescent="0.25">
      <c r="O12428" s="193"/>
      <c r="P12428" s="229"/>
    </row>
    <row r="12429" spans="15:16" x14ac:dyDescent="0.25">
      <c r="O12429" s="193"/>
      <c r="P12429" s="229"/>
    </row>
    <row r="12430" spans="15:16" x14ac:dyDescent="0.25">
      <c r="O12430" s="193"/>
      <c r="P12430" s="229"/>
    </row>
    <row r="12431" spans="15:16" x14ac:dyDescent="0.25">
      <c r="O12431" s="193"/>
      <c r="P12431" s="229"/>
    </row>
    <row r="12432" spans="15:16" x14ac:dyDescent="0.25">
      <c r="O12432" s="193"/>
      <c r="P12432" s="229"/>
    </row>
    <row r="12433" spans="15:16" x14ac:dyDescent="0.25">
      <c r="O12433" s="193"/>
      <c r="P12433" s="229"/>
    </row>
    <row r="12434" spans="15:16" x14ac:dyDescent="0.25">
      <c r="O12434" s="193"/>
      <c r="P12434" s="229"/>
    </row>
    <row r="12435" spans="15:16" x14ac:dyDescent="0.25">
      <c r="O12435" s="193"/>
      <c r="P12435" s="229"/>
    </row>
    <row r="12436" spans="15:16" x14ac:dyDescent="0.25">
      <c r="O12436" s="193"/>
      <c r="P12436" s="229"/>
    </row>
    <row r="12437" spans="15:16" x14ac:dyDescent="0.25">
      <c r="O12437" s="193"/>
      <c r="P12437" s="229"/>
    </row>
    <row r="12438" spans="15:16" x14ac:dyDescent="0.25">
      <c r="O12438" s="193"/>
      <c r="P12438" s="229"/>
    </row>
    <row r="12439" spans="15:16" x14ac:dyDescent="0.25">
      <c r="O12439" s="193"/>
      <c r="P12439" s="229"/>
    </row>
    <row r="12440" spans="15:16" x14ac:dyDescent="0.25">
      <c r="O12440" s="193"/>
      <c r="P12440" s="229"/>
    </row>
    <row r="12441" spans="15:16" x14ac:dyDescent="0.25">
      <c r="O12441" s="193"/>
      <c r="P12441" s="229"/>
    </row>
    <row r="12442" spans="15:16" x14ac:dyDescent="0.25">
      <c r="O12442" s="193"/>
      <c r="P12442" s="229"/>
    </row>
    <row r="12443" spans="15:16" x14ac:dyDescent="0.25">
      <c r="O12443" s="193"/>
      <c r="P12443" s="229"/>
    </row>
    <row r="12444" spans="15:16" x14ac:dyDescent="0.25">
      <c r="O12444" s="193"/>
      <c r="P12444" s="229"/>
    </row>
    <row r="12445" spans="15:16" x14ac:dyDescent="0.25">
      <c r="O12445" s="193"/>
      <c r="P12445" s="229"/>
    </row>
    <row r="12446" spans="15:16" x14ac:dyDescent="0.25">
      <c r="O12446" s="193"/>
      <c r="P12446" s="229"/>
    </row>
    <row r="12447" spans="15:16" x14ac:dyDescent="0.25">
      <c r="O12447" s="193"/>
      <c r="P12447" s="229"/>
    </row>
    <row r="12448" spans="15:16" x14ac:dyDescent="0.25">
      <c r="O12448" s="193"/>
      <c r="P12448" s="229"/>
    </row>
    <row r="12449" spans="15:16" x14ac:dyDescent="0.25">
      <c r="O12449" s="193"/>
      <c r="P12449" s="229"/>
    </row>
    <row r="12450" spans="15:16" x14ac:dyDescent="0.25">
      <c r="O12450" s="193"/>
      <c r="P12450" s="229"/>
    </row>
    <row r="12451" spans="15:16" x14ac:dyDescent="0.25">
      <c r="O12451" s="193"/>
      <c r="P12451" s="229"/>
    </row>
    <row r="12452" spans="15:16" x14ac:dyDescent="0.25">
      <c r="O12452" s="193"/>
      <c r="P12452" s="229"/>
    </row>
    <row r="12453" spans="15:16" x14ac:dyDescent="0.25">
      <c r="O12453" s="193"/>
      <c r="P12453" s="229"/>
    </row>
    <row r="12454" spans="15:16" x14ac:dyDescent="0.25">
      <c r="O12454" s="193"/>
      <c r="P12454" s="229"/>
    </row>
    <row r="12455" spans="15:16" x14ac:dyDescent="0.25">
      <c r="O12455" s="193"/>
      <c r="P12455" s="229"/>
    </row>
    <row r="12456" spans="15:16" x14ac:dyDescent="0.25">
      <c r="O12456" s="193"/>
      <c r="P12456" s="229"/>
    </row>
    <row r="12457" spans="15:16" x14ac:dyDescent="0.25">
      <c r="O12457" s="193"/>
      <c r="P12457" s="229"/>
    </row>
    <row r="12458" spans="15:16" x14ac:dyDescent="0.25">
      <c r="O12458" s="193"/>
      <c r="P12458" s="229"/>
    </row>
    <row r="12459" spans="15:16" x14ac:dyDescent="0.25">
      <c r="O12459" s="193"/>
      <c r="P12459" s="229"/>
    </row>
    <row r="12460" spans="15:16" x14ac:dyDescent="0.25">
      <c r="O12460" s="193"/>
      <c r="P12460" s="229"/>
    </row>
    <row r="12461" spans="15:16" x14ac:dyDescent="0.25">
      <c r="O12461" s="193"/>
      <c r="P12461" s="229"/>
    </row>
    <row r="12462" spans="15:16" x14ac:dyDescent="0.25">
      <c r="O12462" s="193"/>
      <c r="P12462" s="229"/>
    </row>
    <row r="12463" spans="15:16" x14ac:dyDescent="0.25">
      <c r="O12463" s="193"/>
      <c r="P12463" s="229"/>
    </row>
    <row r="12464" spans="15:16" x14ac:dyDescent="0.25">
      <c r="O12464" s="193"/>
      <c r="P12464" s="229"/>
    </row>
    <row r="12465" spans="15:16" x14ac:dyDescent="0.25">
      <c r="O12465" s="193"/>
      <c r="P12465" s="229"/>
    </row>
    <row r="12466" spans="15:16" x14ac:dyDescent="0.25">
      <c r="O12466" s="193"/>
      <c r="P12466" s="229"/>
    </row>
    <row r="12467" spans="15:16" x14ac:dyDescent="0.25">
      <c r="O12467" s="193"/>
      <c r="P12467" s="229"/>
    </row>
    <row r="12468" spans="15:16" x14ac:dyDescent="0.25">
      <c r="O12468" s="193"/>
      <c r="P12468" s="229"/>
    </row>
    <row r="12469" spans="15:16" x14ac:dyDescent="0.25">
      <c r="O12469" s="193"/>
      <c r="P12469" s="229"/>
    </row>
    <row r="12470" spans="15:16" x14ac:dyDescent="0.25">
      <c r="O12470" s="193"/>
      <c r="P12470" s="229"/>
    </row>
    <row r="12471" spans="15:16" x14ac:dyDescent="0.25">
      <c r="O12471" s="193"/>
      <c r="P12471" s="229"/>
    </row>
    <row r="12472" spans="15:16" x14ac:dyDescent="0.25">
      <c r="O12472" s="193"/>
      <c r="P12472" s="229"/>
    </row>
    <row r="12473" spans="15:16" x14ac:dyDescent="0.25">
      <c r="O12473" s="193"/>
      <c r="P12473" s="229"/>
    </row>
    <row r="12474" spans="15:16" x14ac:dyDescent="0.25">
      <c r="O12474" s="193"/>
      <c r="P12474" s="229"/>
    </row>
    <row r="12475" spans="15:16" x14ac:dyDescent="0.25">
      <c r="O12475" s="193"/>
      <c r="P12475" s="229"/>
    </row>
    <row r="12476" spans="15:16" x14ac:dyDescent="0.25">
      <c r="O12476" s="193"/>
      <c r="P12476" s="229"/>
    </row>
    <row r="12477" spans="15:16" x14ac:dyDescent="0.25">
      <c r="O12477" s="193"/>
      <c r="P12477" s="229"/>
    </row>
    <row r="12478" spans="15:16" x14ac:dyDescent="0.25">
      <c r="O12478" s="193"/>
      <c r="P12478" s="229"/>
    </row>
    <row r="12479" spans="15:16" x14ac:dyDescent="0.25">
      <c r="O12479" s="193"/>
      <c r="P12479" s="229"/>
    </row>
    <row r="12480" spans="15:16" x14ac:dyDescent="0.25">
      <c r="O12480" s="193"/>
      <c r="P12480" s="229"/>
    </row>
    <row r="12481" spans="15:16" x14ac:dyDescent="0.25">
      <c r="O12481" s="193"/>
      <c r="P12481" s="229"/>
    </row>
    <row r="12482" spans="15:16" x14ac:dyDescent="0.25">
      <c r="O12482" s="193"/>
      <c r="P12482" s="229"/>
    </row>
    <row r="12483" spans="15:16" x14ac:dyDescent="0.25">
      <c r="O12483" s="193"/>
      <c r="P12483" s="229"/>
    </row>
    <row r="12484" spans="15:16" x14ac:dyDescent="0.25">
      <c r="O12484" s="193"/>
      <c r="P12484" s="229"/>
    </row>
    <row r="12485" spans="15:16" x14ac:dyDescent="0.25">
      <c r="O12485" s="193"/>
      <c r="P12485" s="229"/>
    </row>
    <row r="12486" spans="15:16" x14ac:dyDescent="0.25">
      <c r="O12486" s="193"/>
      <c r="P12486" s="229"/>
    </row>
    <row r="12487" spans="15:16" x14ac:dyDescent="0.25">
      <c r="O12487" s="193"/>
      <c r="P12487" s="229"/>
    </row>
    <row r="12488" spans="15:16" x14ac:dyDescent="0.25">
      <c r="O12488" s="193"/>
      <c r="P12488" s="229"/>
    </row>
    <row r="12489" spans="15:16" x14ac:dyDescent="0.25">
      <c r="O12489" s="193"/>
      <c r="P12489" s="229"/>
    </row>
    <row r="12490" spans="15:16" x14ac:dyDescent="0.25">
      <c r="O12490" s="193"/>
      <c r="P12490" s="229"/>
    </row>
    <row r="12491" spans="15:16" x14ac:dyDescent="0.25">
      <c r="O12491" s="193"/>
      <c r="P12491" s="229"/>
    </row>
    <row r="12492" spans="15:16" x14ac:dyDescent="0.25">
      <c r="O12492" s="193"/>
      <c r="P12492" s="229"/>
    </row>
    <row r="12493" spans="15:16" x14ac:dyDescent="0.25">
      <c r="O12493" s="193"/>
      <c r="P12493" s="229"/>
    </row>
    <row r="12494" spans="15:16" x14ac:dyDescent="0.25">
      <c r="O12494" s="193"/>
      <c r="P12494" s="229"/>
    </row>
    <row r="12495" spans="15:16" x14ac:dyDescent="0.25">
      <c r="O12495" s="193"/>
      <c r="P12495" s="229"/>
    </row>
    <row r="12496" spans="15:16" x14ac:dyDescent="0.25">
      <c r="O12496" s="193"/>
      <c r="P12496" s="229"/>
    </row>
    <row r="12497" spans="15:16" x14ac:dyDescent="0.25">
      <c r="O12497" s="193"/>
      <c r="P12497" s="229"/>
    </row>
    <row r="12498" spans="15:16" x14ac:dyDescent="0.25">
      <c r="O12498" s="193"/>
      <c r="P12498" s="229"/>
    </row>
    <row r="12499" spans="15:16" x14ac:dyDescent="0.25">
      <c r="O12499" s="193"/>
      <c r="P12499" s="229"/>
    </row>
    <row r="12500" spans="15:16" x14ac:dyDescent="0.25">
      <c r="O12500" s="193"/>
      <c r="P12500" s="229"/>
    </row>
    <row r="12501" spans="15:16" x14ac:dyDescent="0.25">
      <c r="O12501" s="193"/>
      <c r="P12501" s="229"/>
    </row>
    <row r="12502" spans="15:16" x14ac:dyDescent="0.25">
      <c r="O12502" s="193"/>
      <c r="P12502" s="229"/>
    </row>
    <row r="12503" spans="15:16" x14ac:dyDescent="0.25">
      <c r="O12503" s="193"/>
      <c r="P12503" s="229"/>
    </row>
    <row r="12504" spans="15:16" x14ac:dyDescent="0.25">
      <c r="O12504" s="193"/>
      <c r="P12504" s="229"/>
    </row>
    <row r="12505" spans="15:16" x14ac:dyDescent="0.25">
      <c r="O12505" s="193"/>
      <c r="P12505" s="229"/>
    </row>
    <row r="12506" spans="15:16" x14ac:dyDescent="0.25">
      <c r="O12506" s="193"/>
      <c r="P12506" s="229"/>
    </row>
    <row r="12507" spans="15:16" x14ac:dyDescent="0.25">
      <c r="O12507" s="193"/>
      <c r="P12507" s="229"/>
    </row>
    <row r="12508" spans="15:16" x14ac:dyDescent="0.25">
      <c r="O12508" s="193"/>
      <c r="P12508" s="229"/>
    </row>
    <row r="12509" spans="15:16" x14ac:dyDescent="0.25">
      <c r="O12509" s="193"/>
      <c r="P12509" s="229"/>
    </row>
    <row r="12510" spans="15:16" x14ac:dyDescent="0.25">
      <c r="O12510" s="193"/>
      <c r="P12510" s="229"/>
    </row>
    <row r="12511" spans="15:16" x14ac:dyDescent="0.25">
      <c r="O12511" s="193"/>
      <c r="P12511" s="229"/>
    </row>
    <row r="12512" spans="15:16" x14ac:dyDescent="0.25">
      <c r="O12512" s="193"/>
      <c r="P12512" s="229"/>
    </row>
    <row r="12513" spans="15:16" x14ac:dyDescent="0.25">
      <c r="O12513" s="193"/>
      <c r="P12513" s="229"/>
    </row>
    <row r="12514" spans="15:16" x14ac:dyDescent="0.25">
      <c r="O12514" s="193"/>
      <c r="P12514" s="229"/>
    </row>
    <row r="12515" spans="15:16" x14ac:dyDescent="0.25">
      <c r="O12515" s="193"/>
      <c r="P12515" s="229"/>
    </row>
    <row r="12516" spans="15:16" x14ac:dyDescent="0.25">
      <c r="O12516" s="193"/>
      <c r="P12516" s="229"/>
    </row>
    <row r="12517" spans="15:16" x14ac:dyDescent="0.25">
      <c r="O12517" s="193"/>
      <c r="P12517" s="229"/>
    </row>
    <row r="12518" spans="15:16" x14ac:dyDescent="0.25">
      <c r="O12518" s="193"/>
      <c r="P12518" s="229"/>
    </row>
    <row r="12519" spans="15:16" x14ac:dyDescent="0.25">
      <c r="O12519" s="193"/>
      <c r="P12519" s="229"/>
    </row>
    <row r="12520" spans="15:16" x14ac:dyDescent="0.25">
      <c r="O12520" s="193"/>
      <c r="P12520" s="229"/>
    </row>
    <row r="12521" spans="15:16" x14ac:dyDescent="0.25">
      <c r="O12521" s="193"/>
      <c r="P12521" s="229"/>
    </row>
    <row r="12522" spans="15:16" x14ac:dyDescent="0.25">
      <c r="O12522" s="193"/>
      <c r="P12522" s="229"/>
    </row>
    <row r="12523" spans="15:16" x14ac:dyDescent="0.25">
      <c r="O12523" s="193"/>
      <c r="P12523" s="229"/>
    </row>
    <row r="12524" spans="15:16" x14ac:dyDescent="0.25">
      <c r="O12524" s="193"/>
      <c r="P12524" s="229"/>
    </row>
    <row r="12525" spans="15:16" x14ac:dyDescent="0.25">
      <c r="O12525" s="193"/>
      <c r="P12525" s="229"/>
    </row>
    <row r="12526" spans="15:16" x14ac:dyDescent="0.25">
      <c r="O12526" s="193"/>
      <c r="P12526" s="229"/>
    </row>
    <row r="12527" spans="15:16" x14ac:dyDescent="0.25">
      <c r="O12527" s="193"/>
      <c r="P12527" s="229"/>
    </row>
    <row r="12528" spans="15:16" x14ac:dyDescent="0.25">
      <c r="O12528" s="193"/>
      <c r="P12528" s="229"/>
    </row>
    <row r="12529" spans="15:16" x14ac:dyDescent="0.25">
      <c r="O12529" s="193"/>
      <c r="P12529" s="229"/>
    </row>
    <row r="12530" spans="15:16" x14ac:dyDescent="0.25">
      <c r="O12530" s="193"/>
      <c r="P12530" s="229"/>
    </row>
    <row r="12531" spans="15:16" x14ac:dyDescent="0.25">
      <c r="O12531" s="193"/>
      <c r="P12531" s="229"/>
    </row>
    <row r="12532" spans="15:16" x14ac:dyDescent="0.25">
      <c r="O12532" s="193"/>
      <c r="P12532" s="229"/>
    </row>
    <row r="12533" spans="15:16" x14ac:dyDescent="0.25">
      <c r="O12533" s="193"/>
      <c r="P12533" s="229"/>
    </row>
    <row r="12534" spans="15:16" x14ac:dyDescent="0.25">
      <c r="O12534" s="193"/>
      <c r="P12534" s="229"/>
    </row>
    <row r="12535" spans="15:16" x14ac:dyDescent="0.25">
      <c r="O12535" s="193"/>
      <c r="P12535" s="229"/>
    </row>
    <row r="12536" spans="15:16" x14ac:dyDescent="0.25">
      <c r="O12536" s="193"/>
      <c r="P12536" s="229"/>
    </row>
    <row r="12537" spans="15:16" x14ac:dyDescent="0.25">
      <c r="O12537" s="193"/>
      <c r="P12537" s="229"/>
    </row>
    <row r="12538" spans="15:16" x14ac:dyDescent="0.25">
      <c r="O12538" s="193"/>
      <c r="P12538" s="229"/>
    </row>
    <row r="12539" spans="15:16" x14ac:dyDescent="0.25">
      <c r="O12539" s="193"/>
      <c r="P12539" s="229"/>
    </row>
    <row r="12540" spans="15:16" x14ac:dyDescent="0.25">
      <c r="O12540" s="193"/>
      <c r="P12540" s="229"/>
    </row>
    <row r="12541" spans="15:16" x14ac:dyDescent="0.25">
      <c r="O12541" s="193"/>
      <c r="P12541" s="229"/>
    </row>
    <row r="12542" spans="15:16" x14ac:dyDescent="0.25">
      <c r="O12542" s="193"/>
      <c r="P12542" s="229"/>
    </row>
    <row r="12543" spans="15:16" x14ac:dyDescent="0.25">
      <c r="O12543" s="193"/>
      <c r="P12543" s="229"/>
    </row>
    <row r="12544" spans="15:16" x14ac:dyDescent="0.25">
      <c r="O12544" s="193"/>
      <c r="P12544" s="229"/>
    </row>
    <row r="12545" spans="15:16" x14ac:dyDescent="0.25">
      <c r="O12545" s="193"/>
      <c r="P12545" s="229"/>
    </row>
    <row r="12546" spans="15:16" x14ac:dyDescent="0.25">
      <c r="O12546" s="193"/>
      <c r="P12546" s="229"/>
    </row>
    <row r="12547" spans="15:16" x14ac:dyDescent="0.25">
      <c r="O12547" s="193"/>
      <c r="P12547" s="229"/>
    </row>
    <row r="12548" spans="15:16" x14ac:dyDescent="0.25">
      <c r="O12548" s="193"/>
      <c r="P12548" s="229"/>
    </row>
    <row r="12549" spans="15:16" x14ac:dyDescent="0.25">
      <c r="O12549" s="193"/>
      <c r="P12549" s="229"/>
    </row>
    <row r="12550" spans="15:16" x14ac:dyDescent="0.25">
      <c r="O12550" s="193"/>
      <c r="P12550" s="229"/>
    </row>
    <row r="12551" spans="15:16" x14ac:dyDescent="0.25">
      <c r="O12551" s="193"/>
      <c r="P12551" s="229"/>
    </row>
    <row r="12552" spans="15:16" x14ac:dyDescent="0.25">
      <c r="O12552" s="193"/>
      <c r="P12552" s="229"/>
    </row>
    <row r="12553" spans="15:16" x14ac:dyDescent="0.25">
      <c r="O12553" s="193"/>
      <c r="P12553" s="229"/>
    </row>
    <row r="12554" spans="15:16" x14ac:dyDescent="0.25">
      <c r="O12554" s="193"/>
      <c r="P12554" s="229"/>
    </row>
    <row r="12555" spans="15:16" x14ac:dyDescent="0.25">
      <c r="O12555" s="193"/>
      <c r="P12555" s="229"/>
    </row>
    <row r="12556" spans="15:16" x14ac:dyDescent="0.25">
      <c r="O12556" s="193"/>
      <c r="P12556" s="229"/>
    </row>
    <row r="12557" spans="15:16" x14ac:dyDescent="0.25">
      <c r="O12557" s="193"/>
      <c r="P12557" s="229"/>
    </row>
    <row r="12558" spans="15:16" x14ac:dyDescent="0.25">
      <c r="O12558" s="193"/>
      <c r="P12558" s="229"/>
    </row>
    <row r="12559" spans="15:16" x14ac:dyDescent="0.25">
      <c r="O12559" s="193"/>
      <c r="P12559" s="229"/>
    </row>
    <row r="12560" spans="15:16" x14ac:dyDescent="0.25">
      <c r="O12560" s="193"/>
      <c r="P12560" s="229"/>
    </row>
    <row r="12561" spans="15:16" x14ac:dyDescent="0.25">
      <c r="O12561" s="193"/>
      <c r="P12561" s="229"/>
    </row>
    <row r="12562" spans="15:16" x14ac:dyDescent="0.25">
      <c r="O12562" s="193"/>
      <c r="P12562" s="229"/>
    </row>
    <row r="12563" spans="15:16" x14ac:dyDescent="0.25">
      <c r="O12563" s="193"/>
      <c r="P12563" s="229"/>
    </row>
    <row r="12564" spans="15:16" x14ac:dyDescent="0.25">
      <c r="O12564" s="193"/>
      <c r="P12564" s="229"/>
    </row>
    <row r="12565" spans="15:16" x14ac:dyDescent="0.25">
      <c r="O12565" s="193"/>
      <c r="P12565" s="229"/>
    </row>
    <row r="12566" spans="15:16" x14ac:dyDescent="0.25">
      <c r="O12566" s="193"/>
      <c r="P12566" s="229"/>
    </row>
    <row r="12567" spans="15:16" x14ac:dyDescent="0.25">
      <c r="O12567" s="193"/>
      <c r="P12567" s="229"/>
    </row>
    <row r="12568" spans="15:16" x14ac:dyDescent="0.25">
      <c r="O12568" s="193"/>
      <c r="P12568" s="229"/>
    </row>
    <row r="12569" spans="15:16" x14ac:dyDescent="0.25">
      <c r="O12569" s="193"/>
      <c r="P12569" s="229"/>
    </row>
    <row r="12570" spans="15:16" x14ac:dyDescent="0.25">
      <c r="O12570" s="193"/>
      <c r="P12570" s="229"/>
    </row>
    <row r="12571" spans="15:16" x14ac:dyDescent="0.25">
      <c r="O12571" s="193"/>
      <c r="P12571" s="229"/>
    </row>
    <row r="12572" spans="15:16" x14ac:dyDescent="0.25">
      <c r="O12572" s="193"/>
      <c r="P12572" s="229"/>
    </row>
    <row r="12573" spans="15:16" x14ac:dyDescent="0.25">
      <c r="O12573" s="193"/>
      <c r="P12573" s="229"/>
    </row>
    <row r="12574" spans="15:16" x14ac:dyDescent="0.25">
      <c r="O12574" s="193"/>
      <c r="P12574" s="229"/>
    </row>
    <row r="12575" spans="15:16" x14ac:dyDescent="0.25">
      <c r="O12575" s="193"/>
      <c r="P12575" s="229"/>
    </row>
    <row r="12576" spans="15:16" x14ac:dyDescent="0.25">
      <c r="O12576" s="193"/>
      <c r="P12576" s="229"/>
    </row>
    <row r="12577" spans="15:16" x14ac:dyDescent="0.25">
      <c r="O12577" s="193"/>
      <c r="P12577" s="229"/>
    </row>
    <row r="12578" spans="15:16" x14ac:dyDescent="0.25">
      <c r="O12578" s="193"/>
      <c r="P12578" s="229"/>
    </row>
    <row r="12579" spans="15:16" x14ac:dyDescent="0.25">
      <c r="O12579" s="193"/>
      <c r="P12579" s="229"/>
    </row>
    <row r="12580" spans="15:16" x14ac:dyDescent="0.25">
      <c r="O12580" s="193"/>
      <c r="P12580" s="229"/>
    </row>
    <row r="12581" spans="15:16" x14ac:dyDescent="0.25">
      <c r="O12581" s="193"/>
      <c r="P12581" s="229"/>
    </row>
    <row r="12582" spans="15:16" x14ac:dyDescent="0.25">
      <c r="O12582" s="193"/>
      <c r="P12582" s="229"/>
    </row>
    <row r="12583" spans="15:16" x14ac:dyDescent="0.25">
      <c r="O12583" s="193"/>
      <c r="P12583" s="229"/>
    </row>
    <row r="12584" spans="15:16" x14ac:dyDescent="0.25">
      <c r="O12584" s="193"/>
      <c r="P12584" s="229"/>
    </row>
    <row r="12585" spans="15:16" x14ac:dyDescent="0.25">
      <c r="O12585" s="193"/>
      <c r="P12585" s="229"/>
    </row>
    <row r="12586" spans="15:16" x14ac:dyDescent="0.25">
      <c r="O12586" s="193"/>
      <c r="P12586" s="229"/>
    </row>
    <row r="12587" spans="15:16" x14ac:dyDescent="0.25">
      <c r="O12587" s="193"/>
      <c r="P12587" s="229"/>
    </row>
    <row r="12588" spans="15:16" x14ac:dyDescent="0.25">
      <c r="O12588" s="193"/>
      <c r="P12588" s="229"/>
    </row>
    <row r="12589" spans="15:16" x14ac:dyDescent="0.25">
      <c r="O12589" s="193"/>
      <c r="P12589" s="229"/>
    </row>
    <row r="12590" spans="15:16" x14ac:dyDescent="0.25">
      <c r="O12590" s="193"/>
      <c r="P12590" s="229"/>
    </row>
    <row r="12591" spans="15:16" x14ac:dyDescent="0.25">
      <c r="O12591" s="193"/>
      <c r="P12591" s="229"/>
    </row>
    <row r="12592" spans="15:16" x14ac:dyDescent="0.25">
      <c r="O12592" s="193"/>
      <c r="P12592" s="229"/>
    </row>
    <row r="12593" spans="15:16" x14ac:dyDescent="0.25">
      <c r="O12593" s="193"/>
      <c r="P12593" s="229"/>
    </row>
    <row r="12594" spans="15:16" x14ac:dyDescent="0.25">
      <c r="O12594" s="193"/>
      <c r="P12594" s="229"/>
    </row>
    <row r="12595" spans="15:16" x14ac:dyDescent="0.25">
      <c r="O12595" s="193"/>
      <c r="P12595" s="229"/>
    </row>
    <row r="12596" spans="15:16" x14ac:dyDescent="0.25">
      <c r="O12596" s="193"/>
      <c r="P12596" s="229"/>
    </row>
    <row r="12597" spans="15:16" x14ac:dyDescent="0.25">
      <c r="O12597" s="193"/>
      <c r="P12597" s="229"/>
    </row>
    <row r="12598" spans="15:16" x14ac:dyDescent="0.25">
      <c r="O12598" s="193"/>
      <c r="P12598" s="229"/>
    </row>
    <row r="12599" spans="15:16" x14ac:dyDescent="0.25">
      <c r="O12599" s="193"/>
      <c r="P12599" s="229"/>
    </row>
    <row r="12600" spans="15:16" x14ac:dyDescent="0.25">
      <c r="O12600" s="193"/>
      <c r="P12600" s="229"/>
    </row>
    <row r="12601" spans="15:16" x14ac:dyDescent="0.25">
      <c r="O12601" s="193"/>
      <c r="P12601" s="229"/>
    </row>
    <row r="12602" spans="15:16" x14ac:dyDescent="0.25">
      <c r="O12602" s="193"/>
      <c r="P12602" s="229"/>
    </row>
    <row r="12603" spans="15:16" x14ac:dyDescent="0.25">
      <c r="O12603" s="193"/>
      <c r="P12603" s="229"/>
    </row>
    <row r="12604" spans="15:16" x14ac:dyDescent="0.25">
      <c r="O12604" s="193"/>
      <c r="P12604" s="229"/>
    </row>
    <row r="12605" spans="15:16" x14ac:dyDescent="0.25">
      <c r="O12605" s="193"/>
      <c r="P12605" s="229"/>
    </row>
    <row r="12606" spans="15:16" x14ac:dyDescent="0.25">
      <c r="O12606" s="193"/>
      <c r="P12606" s="229"/>
    </row>
    <row r="12607" spans="15:16" x14ac:dyDescent="0.25">
      <c r="O12607" s="193"/>
      <c r="P12607" s="229"/>
    </row>
    <row r="12608" spans="15:16" x14ac:dyDescent="0.25">
      <c r="O12608" s="193"/>
      <c r="P12608" s="229"/>
    </row>
    <row r="12609" spans="15:16" x14ac:dyDescent="0.25">
      <c r="O12609" s="193"/>
      <c r="P12609" s="229"/>
    </row>
    <row r="12610" spans="15:16" x14ac:dyDescent="0.25">
      <c r="O12610" s="193"/>
      <c r="P12610" s="229"/>
    </row>
    <row r="12611" spans="15:16" x14ac:dyDescent="0.25">
      <c r="O12611" s="193"/>
      <c r="P12611" s="229"/>
    </row>
    <row r="12612" spans="15:16" x14ac:dyDescent="0.25">
      <c r="O12612" s="193"/>
      <c r="P12612" s="229"/>
    </row>
    <row r="12613" spans="15:16" x14ac:dyDescent="0.25">
      <c r="O12613" s="193"/>
      <c r="P12613" s="229"/>
    </row>
    <row r="12614" spans="15:16" x14ac:dyDescent="0.25">
      <c r="O12614" s="193"/>
      <c r="P12614" s="229"/>
    </row>
    <row r="12615" spans="15:16" x14ac:dyDescent="0.25">
      <c r="O12615" s="193"/>
      <c r="P12615" s="229"/>
    </row>
    <row r="12616" spans="15:16" x14ac:dyDescent="0.25">
      <c r="O12616" s="193"/>
      <c r="P12616" s="229"/>
    </row>
    <row r="12617" spans="15:16" x14ac:dyDescent="0.25">
      <c r="O12617" s="193"/>
      <c r="P12617" s="229"/>
    </row>
    <row r="12618" spans="15:16" x14ac:dyDescent="0.25">
      <c r="O12618" s="193"/>
      <c r="P12618" s="229"/>
    </row>
    <row r="12619" spans="15:16" x14ac:dyDescent="0.25">
      <c r="O12619" s="193"/>
      <c r="P12619" s="229"/>
    </row>
    <row r="12620" spans="15:16" x14ac:dyDescent="0.25">
      <c r="O12620" s="193"/>
      <c r="P12620" s="229"/>
    </row>
    <row r="12621" spans="15:16" x14ac:dyDescent="0.25">
      <c r="O12621" s="193"/>
      <c r="P12621" s="229"/>
    </row>
    <row r="12622" spans="15:16" x14ac:dyDescent="0.25">
      <c r="O12622" s="193"/>
      <c r="P12622" s="229"/>
    </row>
    <row r="12623" spans="15:16" x14ac:dyDescent="0.25">
      <c r="O12623" s="193"/>
      <c r="P12623" s="229"/>
    </row>
    <row r="12624" spans="15:16" x14ac:dyDescent="0.25">
      <c r="O12624" s="193"/>
      <c r="P12624" s="229"/>
    </row>
    <row r="12625" spans="15:16" x14ac:dyDescent="0.25">
      <c r="O12625" s="193"/>
      <c r="P12625" s="229"/>
    </row>
    <row r="12626" spans="15:16" x14ac:dyDescent="0.25">
      <c r="O12626" s="193"/>
      <c r="P12626" s="229"/>
    </row>
    <row r="12627" spans="15:16" x14ac:dyDescent="0.25">
      <c r="O12627" s="193"/>
      <c r="P12627" s="229"/>
    </row>
    <row r="12628" spans="15:16" x14ac:dyDescent="0.25">
      <c r="O12628" s="193"/>
      <c r="P12628" s="229"/>
    </row>
    <row r="12629" spans="15:16" x14ac:dyDescent="0.25">
      <c r="O12629" s="193"/>
      <c r="P12629" s="229"/>
    </row>
    <row r="12630" spans="15:16" x14ac:dyDescent="0.25">
      <c r="O12630" s="193"/>
      <c r="P12630" s="229"/>
    </row>
    <row r="12631" spans="15:16" x14ac:dyDescent="0.25">
      <c r="O12631" s="193"/>
      <c r="P12631" s="229"/>
    </row>
    <row r="12632" spans="15:16" x14ac:dyDescent="0.25">
      <c r="O12632" s="193"/>
      <c r="P12632" s="229"/>
    </row>
    <row r="12633" spans="15:16" x14ac:dyDescent="0.25">
      <c r="O12633" s="193"/>
      <c r="P12633" s="229"/>
    </row>
    <row r="12634" spans="15:16" x14ac:dyDescent="0.25">
      <c r="O12634" s="193"/>
      <c r="P12634" s="229"/>
    </row>
    <row r="12635" spans="15:16" x14ac:dyDescent="0.25">
      <c r="O12635" s="193"/>
      <c r="P12635" s="229"/>
    </row>
    <row r="12636" spans="15:16" x14ac:dyDescent="0.25">
      <c r="O12636" s="193"/>
      <c r="P12636" s="229"/>
    </row>
    <row r="12637" spans="15:16" x14ac:dyDescent="0.25">
      <c r="O12637" s="193"/>
      <c r="P12637" s="229"/>
    </row>
    <row r="12638" spans="15:16" x14ac:dyDescent="0.25">
      <c r="O12638" s="193"/>
      <c r="P12638" s="229"/>
    </row>
    <row r="12639" spans="15:16" x14ac:dyDescent="0.25">
      <c r="O12639" s="193"/>
      <c r="P12639" s="229"/>
    </row>
    <row r="12640" spans="15:16" x14ac:dyDescent="0.25">
      <c r="O12640" s="193"/>
      <c r="P12640" s="229"/>
    </row>
    <row r="12641" spans="15:16" x14ac:dyDescent="0.25">
      <c r="O12641" s="193"/>
      <c r="P12641" s="229"/>
    </row>
    <row r="12642" spans="15:16" x14ac:dyDescent="0.25">
      <c r="O12642" s="193"/>
      <c r="P12642" s="229"/>
    </row>
    <row r="12643" spans="15:16" x14ac:dyDescent="0.25">
      <c r="O12643" s="193"/>
      <c r="P12643" s="229"/>
    </row>
    <row r="12644" spans="15:16" x14ac:dyDescent="0.25">
      <c r="O12644" s="193"/>
      <c r="P12644" s="229"/>
    </row>
    <row r="12645" spans="15:16" x14ac:dyDescent="0.25">
      <c r="O12645" s="193"/>
      <c r="P12645" s="229"/>
    </row>
    <row r="12646" spans="15:16" x14ac:dyDescent="0.25">
      <c r="O12646" s="193"/>
      <c r="P12646" s="229"/>
    </row>
    <row r="12647" spans="15:16" x14ac:dyDescent="0.25">
      <c r="O12647" s="193"/>
      <c r="P12647" s="229"/>
    </row>
    <row r="12648" spans="15:16" x14ac:dyDescent="0.25">
      <c r="O12648" s="193"/>
      <c r="P12648" s="229"/>
    </row>
    <row r="12649" spans="15:16" x14ac:dyDescent="0.25">
      <c r="O12649" s="193"/>
      <c r="P12649" s="229"/>
    </row>
    <row r="12650" spans="15:16" x14ac:dyDescent="0.25">
      <c r="O12650" s="193"/>
      <c r="P12650" s="229"/>
    </row>
    <row r="12651" spans="15:16" x14ac:dyDescent="0.25">
      <c r="O12651" s="193"/>
      <c r="P12651" s="229"/>
    </row>
    <row r="12652" spans="15:16" x14ac:dyDescent="0.25">
      <c r="O12652" s="193"/>
      <c r="P12652" s="229"/>
    </row>
    <row r="12653" spans="15:16" x14ac:dyDescent="0.25">
      <c r="O12653" s="193"/>
      <c r="P12653" s="229"/>
    </row>
    <row r="12654" spans="15:16" x14ac:dyDescent="0.25">
      <c r="O12654" s="193"/>
      <c r="P12654" s="229"/>
    </row>
    <row r="12655" spans="15:16" x14ac:dyDescent="0.25">
      <c r="O12655" s="193"/>
      <c r="P12655" s="229"/>
    </row>
    <row r="12656" spans="15:16" x14ac:dyDescent="0.25">
      <c r="O12656" s="193"/>
      <c r="P12656" s="229"/>
    </row>
    <row r="12657" spans="15:16" x14ac:dyDescent="0.25">
      <c r="O12657" s="193"/>
      <c r="P12657" s="229"/>
    </row>
    <row r="12658" spans="15:16" x14ac:dyDescent="0.25">
      <c r="O12658" s="193"/>
      <c r="P12658" s="229"/>
    </row>
    <row r="12659" spans="15:16" x14ac:dyDescent="0.25">
      <c r="O12659" s="193"/>
      <c r="P12659" s="229"/>
    </row>
    <row r="12660" spans="15:16" x14ac:dyDescent="0.25">
      <c r="O12660" s="193"/>
      <c r="P12660" s="229"/>
    </row>
    <row r="12661" spans="15:16" x14ac:dyDescent="0.25">
      <c r="O12661" s="193"/>
      <c r="P12661" s="229"/>
    </row>
    <row r="12662" spans="15:16" x14ac:dyDescent="0.25">
      <c r="O12662" s="193"/>
      <c r="P12662" s="229"/>
    </row>
    <row r="12663" spans="15:16" x14ac:dyDescent="0.25">
      <c r="O12663" s="193"/>
      <c r="P12663" s="229"/>
    </row>
    <row r="12664" spans="15:16" x14ac:dyDescent="0.25">
      <c r="O12664" s="193"/>
      <c r="P12664" s="229"/>
    </row>
    <row r="12665" spans="15:16" x14ac:dyDescent="0.25">
      <c r="O12665" s="193"/>
      <c r="P12665" s="229"/>
    </row>
    <row r="12666" spans="15:16" x14ac:dyDescent="0.25">
      <c r="O12666" s="193"/>
      <c r="P12666" s="229"/>
    </row>
    <row r="12667" spans="15:16" x14ac:dyDescent="0.25">
      <c r="O12667" s="193"/>
      <c r="P12667" s="229"/>
    </row>
    <row r="12668" spans="15:16" x14ac:dyDescent="0.25">
      <c r="O12668" s="193"/>
      <c r="P12668" s="229"/>
    </row>
    <row r="12669" spans="15:16" x14ac:dyDescent="0.25">
      <c r="O12669" s="193"/>
      <c r="P12669" s="229"/>
    </row>
    <row r="12670" spans="15:16" x14ac:dyDescent="0.25">
      <c r="O12670" s="193"/>
      <c r="P12670" s="229"/>
    </row>
    <row r="12671" spans="15:16" x14ac:dyDescent="0.25">
      <c r="O12671" s="193"/>
      <c r="P12671" s="229"/>
    </row>
    <row r="12672" spans="15:16" x14ac:dyDescent="0.25">
      <c r="O12672" s="193"/>
      <c r="P12672" s="229"/>
    </row>
    <row r="12673" spans="15:16" x14ac:dyDescent="0.25">
      <c r="O12673" s="193"/>
      <c r="P12673" s="229"/>
    </row>
    <row r="12674" spans="15:16" x14ac:dyDescent="0.25">
      <c r="O12674" s="193"/>
      <c r="P12674" s="229"/>
    </row>
    <row r="12675" spans="15:16" x14ac:dyDescent="0.25">
      <c r="O12675" s="193"/>
      <c r="P12675" s="229"/>
    </row>
    <row r="12676" spans="15:16" x14ac:dyDescent="0.25">
      <c r="O12676" s="193"/>
      <c r="P12676" s="229"/>
    </row>
    <row r="12677" spans="15:16" x14ac:dyDescent="0.25">
      <c r="O12677" s="193"/>
      <c r="P12677" s="229"/>
    </row>
    <row r="12678" spans="15:16" x14ac:dyDescent="0.25">
      <c r="O12678" s="193"/>
      <c r="P12678" s="229"/>
    </row>
    <row r="12679" spans="15:16" x14ac:dyDescent="0.25">
      <c r="O12679" s="193"/>
      <c r="P12679" s="229"/>
    </row>
    <row r="12680" spans="15:16" x14ac:dyDescent="0.25">
      <c r="O12680" s="193"/>
      <c r="P12680" s="229"/>
    </row>
    <row r="12681" spans="15:16" x14ac:dyDescent="0.25">
      <c r="O12681" s="193"/>
      <c r="P12681" s="229"/>
    </row>
    <row r="12682" spans="15:16" x14ac:dyDescent="0.25">
      <c r="O12682" s="193"/>
      <c r="P12682" s="229"/>
    </row>
    <row r="12683" spans="15:16" x14ac:dyDescent="0.25">
      <c r="O12683" s="193"/>
      <c r="P12683" s="229"/>
    </row>
    <row r="12684" spans="15:16" x14ac:dyDescent="0.25">
      <c r="O12684" s="193"/>
      <c r="P12684" s="229"/>
    </row>
    <row r="12685" spans="15:16" x14ac:dyDescent="0.25">
      <c r="O12685" s="193"/>
      <c r="P12685" s="229"/>
    </row>
    <row r="12686" spans="15:16" x14ac:dyDescent="0.25">
      <c r="O12686" s="193"/>
      <c r="P12686" s="229"/>
    </row>
    <row r="12687" spans="15:16" x14ac:dyDescent="0.25">
      <c r="O12687" s="193"/>
      <c r="P12687" s="229"/>
    </row>
    <row r="12688" spans="15:16" x14ac:dyDescent="0.25">
      <c r="O12688" s="193"/>
      <c r="P12688" s="229"/>
    </row>
    <row r="12689" spans="15:16" x14ac:dyDescent="0.25">
      <c r="O12689" s="193"/>
      <c r="P12689" s="229"/>
    </row>
    <row r="12690" spans="15:16" x14ac:dyDescent="0.25">
      <c r="O12690" s="193"/>
      <c r="P12690" s="229"/>
    </row>
    <row r="12691" spans="15:16" x14ac:dyDescent="0.25">
      <c r="O12691" s="193"/>
      <c r="P12691" s="229"/>
    </row>
    <row r="12692" spans="15:16" x14ac:dyDescent="0.25">
      <c r="O12692" s="193"/>
      <c r="P12692" s="229"/>
    </row>
    <row r="12693" spans="15:16" x14ac:dyDescent="0.25">
      <c r="O12693" s="193"/>
      <c r="P12693" s="229"/>
    </row>
    <row r="12694" spans="15:16" x14ac:dyDescent="0.25">
      <c r="O12694" s="193"/>
      <c r="P12694" s="229"/>
    </row>
    <row r="12695" spans="15:16" x14ac:dyDescent="0.25">
      <c r="O12695" s="193"/>
      <c r="P12695" s="229"/>
    </row>
    <row r="12696" spans="15:16" x14ac:dyDescent="0.25">
      <c r="O12696" s="193"/>
      <c r="P12696" s="229"/>
    </row>
    <row r="12697" spans="15:16" x14ac:dyDescent="0.25">
      <c r="O12697" s="193"/>
      <c r="P12697" s="229"/>
    </row>
    <row r="12698" spans="15:16" x14ac:dyDescent="0.25">
      <c r="O12698" s="193"/>
      <c r="P12698" s="229"/>
    </row>
    <row r="12699" spans="15:16" x14ac:dyDescent="0.25">
      <c r="O12699" s="193"/>
      <c r="P12699" s="229"/>
    </row>
    <row r="12700" spans="15:16" x14ac:dyDescent="0.25">
      <c r="O12700" s="193"/>
      <c r="P12700" s="229"/>
    </row>
    <row r="12701" spans="15:16" x14ac:dyDescent="0.25">
      <c r="O12701" s="193"/>
      <c r="P12701" s="229"/>
    </row>
    <row r="12702" spans="15:16" x14ac:dyDescent="0.25">
      <c r="O12702" s="193"/>
      <c r="P12702" s="229"/>
    </row>
    <row r="12703" spans="15:16" x14ac:dyDescent="0.25">
      <c r="O12703" s="193"/>
      <c r="P12703" s="229"/>
    </row>
    <row r="12704" spans="15:16" x14ac:dyDescent="0.25">
      <c r="O12704" s="193"/>
      <c r="P12704" s="229"/>
    </row>
    <row r="12705" spans="15:16" x14ac:dyDescent="0.25">
      <c r="O12705" s="193"/>
      <c r="P12705" s="229"/>
    </row>
    <row r="12706" spans="15:16" x14ac:dyDescent="0.25">
      <c r="O12706" s="193"/>
      <c r="P12706" s="229"/>
    </row>
    <row r="12707" spans="15:16" x14ac:dyDescent="0.25">
      <c r="O12707" s="193"/>
      <c r="P12707" s="229"/>
    </row>
    <row r="12708" spans="15:16" x14ac:dyDescent="0.25">
      <c r="O12708" s="193"/>
      <c r="P12708" s="229"/>
    </row>
    <row r="12709" spans="15:16" x14ac:dyDescent="0.25">
      <c r="O12709" s="193"/>
      <c r="P12709" s="229"/>
    </row>
    <row r="12710" spans="15:16" x14ac:dyDescent="0.25">
      <c r="O12710" s="193"/>
      <c r="P12710" s="229"/>
    </row>
    <row r="12711" spans="15:16" x14ac:dyDescent="0.25">
      <c r="O12711" s="193"/>
      <c r="P12711" s="229"/>
    </row>
    <row r="12712" spans="15:16" x14ac:dyDescent="0.25">
      <c r="O12712" s="193"/>
      <c r="P12712" s="229"/>
    </row>
    <row r="12713" spans="15:16" x14ac:dyDescent="0.25">
      <c r="O12713" s="193"/>
      <c r="P12713" s="229"/>
    </row>
    <row r="12714" spans="15:16" x14ac:dyDescent="0.25">
      <c r="O12714" s="193"/>
      <c r="P12714" s="229"/>
    </row>
    <row r="12715" spans="15:16" x14ac:dyDescent="0.25">
      <c r="O12715" s="193"/>
      <c r="P12715" s="229"/>
    </row>
    <row r="12716" spans="15:16" x14ac:dyDescent="0.25">
      <c r="O12716" s="193"/>
      <c r="P12716" s="229"/>
    </row>
    <row r="12717" spans="15:16" x14ac:dyDescent="0.25">
      <c r="O12717" s="193"/>
      <c r="P12717" s="229"/>
    </row>
    <row r="12718" spans="15:16" x14ac:dyDescent="0.25">
      <c r="O12718" s="193"/>
      <c r="P12718" s="229"/>
    </row>
    <row r="12719" spans="15:16" x14ac:dyDescent="0.25">
      <c r="O12719" s="193"/>
      <c r="P12719" s="229"/>
    </row>
    <row r="12720" spans="15:16" x14ac:dyDescent="0.25">
      <c r="O12720" s="193"/>
      <c r="P12720" s="229"/>
    </row>
    <row r="12721" spans="15:16" x14ac:dyDescent="0.25">
      <c r="O12721" s="193"/>
      <c r="P12721" s="229"/>
    </row>
    <row r="12722" spans="15:16" x14ac:dyDescent="0.25">
      <c r="O12722" s="193"/>
      <c r="P12722" s="229"/>
    </row>
    <row r="12723" spans="15:16" x14ac:dyDescent="0.25">
      <c r="O12723" s="193"/>
      <c r="P12723" s="229"/>
    </row>
    <row r="12724" spans="15:16" x14ac:dyDescent="0.25">
      <c r="O12724" s="193"/>
      <c r="P12724" s="229"/>
    </row>
    <row r="12725" spans="15:16" x14ac:dyDescent="0.25">
      <c r="O12725" s="193"/>
      <c r="P12725" s="229"/>
    </row>
    <row r="12726" spans="15:16" x14ac:dyDescent="0.25">
      <c r="O12726" s="193"/>
      <c r="P12726" s="229"/>
    </row>
    <row r="12727" spans="15:16" x14ac:dyDescent="0.25">
      <c r="O12727" s="193"/>
      <c r="P12727" s="229"/>
    </row>
    <row r="12728" spans="15:16" x14ac:dyDescent="0.25">
      <c r="O12728" s="193"/>
      <c r="P12728" s="229"/>
    </row>
    <row r="12729" spans="15:16" x14ac:dyDescent="0.25">
      <c r="O12729" s="193"/>
      <c r="P12729" s="229"/>
    </row>
    <row r="12730" spans="15:16" x14ac:dyDescent="0.25">
      <c r="O12730" s="193"/>
      <c r="P12730" s="229"/>
    </row>
    <row r="12731" spans="15:16" x14ac:dyDescent="0.25">
      <c r="O12731" s="193"/>
      <c r="P12731" s="229"/>
    </row>
    <row r="12732" spans="15:16" x14ac:dyDescent="0.25">
      <c r="O12732" s="193"/>
      <c r="P12732" s="229"/>
    </row>
    <row r="12733" spans="15:16" x14ac:dyDescent="0.25">
      <c r="O12733" s="193"/>
      <c r="P12733" s="229"/>
    </row>
    <row r="12734" spans="15:16" x14ac:dyDescent="0.25">
      <c r="O12734" s="193"/>
      <c r="P12734" s="229"/>
    </row>
    <row r="12735" spans="15:16" x14ac:dyDescent="0.25">
      <c r="O12735" s="193"/>
      <c r="P12735" s="229"/>
    </row>
    <row r="12736" spans="15:16" x14ac:dyDescent="0.25">
      <c r="O12736" s="193"/>
      <c r="P12736" s="229"/>
    </row>
    <row r="12737" spans="15:16" x14ac:dyDescent="0.25">
      <c r="O12737" s="193"/>
      <c r="P12737" s="229"/>
    </row>
    <row r="12738" spans="15:16" x14ac:dyDescent="0.25">
      <c r="O12738" s="193"/>
      <c r="P12738" s="229"/>
    </row>
    <row r="12739" spans="15:16" x14ac:dyDescent="0.25">
      <c r="O12739" s="193"/>
      <c r="P12739" s="229"/>
    </row>
    <row r="12740" spans="15:16" x14ac:dyDescent="0.25">
      <c r="O12740" s="193"/>
      <c r="P12740" s="229"/>
    </row>
    <row r="12741" spans="15:16" x14ac:dyDescent="0.25">
      <c r="O12741" s="193"/>
      <c r="P12741" s="229"/>
    </row>
    <row r="12742" spans="15:16" x14ac:dyDescent="0.25">
      <c r="O12742" s="193"/>
      <c r="P12742" s="229"/>
    </row>
    <row r="12743" spans="15:16" x14ac:dyDescent="0.25">
      <c r="O12743" s="193"/>
      <c r="P12743" s="229"/>
    </row>
    <row r="12744" spans="15:16" x14ac:dyDescent="0.25">
      <c r="O12744" s="193"/>
      <c r="P12744" s="229"/>
    </row>
    <row r="12745" spans="15:16" x14ac:dyDescent="0.25">
      <c r="O12745" s="193"/>
      <c r="P12745" s="229"/>
    </row>
    <row r="12746" spans="15:16" x14ac:dyDescent="0.25">
      <c r="O12746" s="193"/>
      <c r="P12746" s="229"/>
    </row>
    <row r="12747" spans="15:16" x14ac:dyDescent="0.25">
      <c r="O12747" s="193"/>
      <c r="P12747" s="229"/>
    </row>
    <row r="12748" spans="15:16" x14ac:dyDescent="0.25">
      <c r="O12748" s="193"/>
      <c r="P12748" s="229"/>
    </row>
    <row r="12749" spans="15:16" x14ac:dyDescent="0.25">
      <c r="O12749" s="193"/>
      <c r="P12749" s="229"/>
    </row>
    <row r="12750" spans="15:16" x14ac:dyDescent="0.25">
      <c r="O12750" s="193"/>
      <c r="P12750" s="229"/>
    </row>
    <row r="12751" spans="15:16" x14ac:dyDescent="0.25">
      <c r="O12751" s="193"/>
      <c r="P12751" s="229"/>
    </row>
    <row r="12752" spans="15:16" x14ac:dyDescent="0.25">
      <c r="O12752" s="193"/>
      <c r="P12752" s="229"/>
    </row>
    <row r="12753" spans="15:16" x14ac:dyDescent="0.25">
      <c r="O12753" s="193"/>
      <c r="P12753" s="229"/>
    </row>
    <row r="12754" spans="15:16" x14ac:dyDescent="0.25">
      <c r="O12754" s="193"/>
      <c r="P12754" s="229"/>
    </row>
    <row r="12755" spans="15:16" x14ac:dyDescent="0.25">
      <c r="O12755" s="193"/>
      <c r="P12755" s="229"/>
    </row>
    <row r="12756" spans="15:16" x14ac:dyDescent="0.25">
      <c r="O12756" s="193"/>
      <c r="P12756" s="229"/>
    </row>
    <row r="12757" spans="15:16" x14ac:dyDescent="0.25">
      <c r="O12757" s="193"/>
      <c r="P12757" s="229"/>
    </row>
    <row r="12758" spans="15:16" x14ac:dyDescent="0.25">
      <c r="O12758" s="193"/>
      <c r="P12758" s="229"/>
    </row>
    <row r="12759" spans="15:16" x14ac:dyDescent="0.25">
      <c r="O12759" s="193"/>
      <c r="P12759" s="229"/>
    </row>
    <row r="12760" spans="15:16" x14ac:dyDescent="0.25">
      <c r="O12760" s="193"/>
      <c r="P12760" s="229"/>
    </row>
    <row r="12761" spans="15:16" x14ac:dyDescent="0.25">
      <c r="O12761" s="193"/>
      <c r="P12761" s="229"/>
    </row>
    <row r="12762" spans="15:16" x14ac:dyDescent="0.25">
      <c r="O12762" s="193"/>
      <c r="P12762" s="229"/>
    </row>
    <row r="12763" spans="15:16" x14ac:dyDescent="0.25">
      <c r="O12763" s="193"/>
      <c r="P12763" s="229"/>
    </row>
    <row r="12764" spans="15:16" x14ac:dyDescent="0.25">
      <c r="O12764" s="193"/>
      <c r="P12764" s="229"/>
    </row>
    <row r="12765" spans="15:16" x14ac:dyDescent="0.25">
      <c r="O12765" s="193"/>
      <c r="P12765" s="229"/>
    </row>
    <row r="12766" spans="15:16" x14ac:dyDescent="0.25">
      <c r="O12766" s="193"/>
      <c r="P12766" s="229"/>
    </row>
    <row r="12767" spans="15:16" x14ac:dyDescent="0.25">
      <c r="O12767" s="193"/>
      <c r="P12767" s="229"/>
    </row>
    <row r="12768" spans="15:16" x14ac:dyDescent="0.25">
      <c r="O12768" s="193"/>
      <c r="P12768" s="229"/>
    </row>
    <row r="12769" spans="15:16" x14ac:dyDescent="0.25">
      <c r="O12769" s="193"/>
      <c r="P12769" s="229"/>
    </row>
    <row r="12770" spans="15:16" x14ac:dyDescent="0.25">
      <c r="O12770" s="193"/>
      <c r="P12770" s="229"/>
    </row>
    <row r="12771" spans="15:16" x14ac:dyDescent="0.25">
      <c r="O12771" s="193"/>
      <c r="P12771" s="229"/>
    </row>
    <row r="12772" spans="15:16" x14ac:dyDescent="0.25">
      <c r="O12772" s="193"/>
      <c r="P12772" s="229"/>
    </row>
    <row r="12773" spans="15:16" x14ac:dyDescent="0.25">
      <c r="O12773" s="193"/>
      <c r="P12773" s="229"/>
    </row>
    <row r="12774" spans="15:16" x14ac:dyDescent="0.25">
      <c r="O12774" s="193"/>
      <c r="P12774" s="229"/>
    </row>
    <row r="12775" spans="15:16" x14ac:dyDescent="0.25">
      <c r="O12775" s="193"/>
      <c r="P12775" s="229"/>
    </row>
    <row r="12776" spans="15:16" x14ac:dyDescent="0.25">
      <c r="O12776" s="193"/>
      <c r="P12776" s="229"/>
    </row>
    <row r="12777" spans="15:16" x14ac:dyDescent="0.25">
      <c r="O12777" s="193"/>
      <c r="P12777" s="229"/>
    </row>
    <row r="12778" spans="15:16" x14ac:dyDescent="0.25">
      <c r="O12778" s="193"/>
      <c r="P12778" s="229"/>
    </row>
    <row r="12779" spans="15:16" x14ac:dyDescent="0.25">
      <c r="O12779" s="193"/>
      <c r="P12779" s="229"/>
    </row>
    <row r="12780" spans="15:16" x14ac:dyDescent="0.25">
      <c r="O12780" s="193"/>
      <c r="P12780" s="229"/>
    </row>
    <row r="12781" spans="15:16" x14ac:dyDescent="0.25">
      <c r="O12781" s="193"/>
      <c r="P12781" s="229"/>
    </row>
    <row r="12782" spans="15:16" x14ac:dyDescent="0.25">
      <c r="O12782" s="193"/>
      <c r="P12782" s="229"/>
    </row>
    <row r="12783" spans="15:16" x14ac:dyDescent="0.25">
      <c r="O12783" s="193"/>
      <c r="P12783" s="229"/>
    </row>
    <row r="12784" spans="15:16" x14ac:dyDescent="0.25">
      <c r="O12784" s="193"/>
      <c r="P12784" s="229"/>
    </row>
    <row r="12785" spans="15:16" x14ac:dyDescent="0.25">
      <c r="O12785" s="193"/>
      <c r="P12785" s="229"/>
    </row>
    <row r="12786" spans="15:16" x14ac:dyDescent="0.25">
      <c r="O12786" s="193"/>
      <c r="P12786" s="229"/>
    </row>
    <row r="12787" spans="15:16" x14ac:dyDescent="0.25">
      <c r="O12787" s="193"/>
      <c r="P12787" s="229"/>
    </row>
    <row r="12788" spans="15:16" x14ac:dyDescent="0.25">
      <c r="O12788" s="193"/>
      <c r="P12788" s="229"/>
    </row>
    <row r="12789" spans="15:16" x14ac:dyDescent="0.25">
      <c r="O12789" s="193"/>
      <c r="P12789" s="229"/>
    </row>
    <row r="12790" spans="15:16" x14ac:dyDescent="0.25">
      <c r="O12790" s="193"/>
      <c r="P12790" s="229"/>
    </row>
    <row r="12791" spans="15:16" x14ac:dyDescent="0.25">
      <c r="O12791" s="193"/>
      <c r="P12791" s="229"/>
    </row>
    <row r="12792" spans="15:16" x14ac:dyDescent="0.25">
      <c r="O12792" s="193"/>
      <c r="P12792" s="229"/>
    </row>
    <row r="12793" spans="15:16" x14ac:dyDescent="0.25">
      <c r="O12793" s="193"/>
      <c r="P12793" s="229"/>
    </row>
    <row r="12794" spans="15:16" x14ac:dyDescent="0.25">
      <c r="O12794" s="193"/>
      <c r="P12794" s="229"/>
    </row>
    <row r="12795" spans="15:16" x14ac:dyDescent="0.25">
      <c r="O12795" s="193"/>
      <c r="P12795" s="229"/>
    </row>
    <row r="12796" spans="15:16" x14ac:dyDescent="0.25">
      <c r="O12796" s="193"/>
      <c r="P12796" s="229"/>
    </row>
    <row r="12797" spans="15:16" x14ac:dyDescent="0.25">
      <c r="O12797" s="193"/>
      <c r="P12797" s="229"/>
    </row>
    <row r="12798" spans="15:16" x14ac:dyDescent="0.25">
      <c r="O12798" s="193"/>
      <c r="P12798" s="229"/>
    </row>
    <row r="12799" spans="15:16" x14ac:dyDescent="0.25">
      <c r="O12799" s="193"/>
      <c r="P12799" s="229"/>
    </row>
    <row r="12800" spans="15:16" x14ac:dyDescent="0.25">
      <c r="O12800" s="193"/>
      <c r="P12800" s="229"/>
    </row>
    <row r="12801" spans="15:16" x14ac:dyDescent="0.25">
      <c r="O12801" s="193"/>
      <c r="P12801" s="229"/>
    </row>
    <row r="12802" spans="15:16" x14ac:dyDescent="0.25">
      <c r="O12802" s="193"/>
      <c r="P12802" s="229"/>
    </row>
    <row r="12803" spans="15:16" x14ac:dyDescent="0.25">
      <c r="O12803" s="193"/>
      <c r="P12803" s="229"/>
    </row>
    <row r="12804" spans="15:16" x14ac:dyDescent="0.25">
      <c r="O12804" s="193"/>
      <c r="P12804" s="229"/>
    </row>
    <row r="12805" spans="15:16" x14ac:dyDescent="0.25">
      <c r="O12805" s="193"/>
      <c r="P12805" s="229"/>
    </row>
    <row r="12806" spans="15:16" x14ac:dyDescent="0.25">
      <c r="O12806" s="193"/>
      <c r="P12806" s="229"/>
    </row>
    <row r="12807" spans="15:16" x14ac:dyDescent="0.25">
      <c r="O12807" s="193"/>
      <c r="P12807" s="229"/>
    </row>
    <row r="12808" spans="15:16" x14ac:dyDescent="0.25">
      <c r="O12808" s="193"/>
      <c r="P12808" s="229"/>
    </row>
    <row r="12809" spans="15:16" x14ac:dyDescent="0.25">
      <c r="O12809" s="193"/>
      <c r="P12809" s="229"/>
    </row>
    <row r="12810" spans="15:16" x14ac:dyDescent="0.25">
      <c r="O12810" s="193"/>
      <c r="P12810" s="229"/>
    </row>
    <row r="12811" spans="15:16" x14ac:dyDescent="0.25">
      <c r="O12811" s="193"/>
      <c r="P12811" s="229"/>
    </row>
    <row r="12812" spans="15:16" x14ac:dyDescent="0.25">
      <c r="O12812" s="193"/>
      <c r="P12812" s="229"/>
    </row>
    <row r="12813" spans="15:16" x14ac:dyDescent="0.25">
      <c r="O12813" s="193"/>
      <c r="P12813" s="229"/>
    </row>
    <row r="12814" spans="15:16" x14ac:dyDescent="0.25">
      <c r="O12814" s="193"/>
      <c r="P12814" s="229"/>
    </row>
    <row r="12815" spans="15:16" x14ac:dyDescent="0.25">
      <c r="O12815" s="193"/>
      <c r="P12815" s="229"/>
    </row>
    <row r="12816" spans="15:16" x14ac:dyDescent="0.25">
      <c r="O12816" s="193"/>
      <c r="P12816" s="229"/>
    </row>
    <row r="12817" spans="15:16" x14ac:dyDescent="0.25">
      <c r="O12817" s="193"/>
      <c r="P12817" s="229"/>
    </row>
    <row r="12818" spans="15:16" x14ac:dyDescent="0.25">
      <c r="O12818" s="193"/>
      <c r="P12818" s="229"/>
    </row>
    <row r="12819" spans="15:16" x14ac:dyDescent="0.25">
      <c r="O12819" s="193"/>
      <c r="P12819" s="229"/>
    </row>
    <row r="12820" spans="15:16" x14ac:dyDescent="0.25">
      <c r="O12820" s="193"/>
      <c r="P12820" s="229"/>
    </row>
    <row r="12821" spans="15:16" x14ac:dyDescent="0.25">
      <c r="O12821" s="193"/>
      <c r="P12821" s="229"/>
    </row>
    <row r="12822" spans="15:16" x14ac:dyDescent="0.25">
      <c r="O12822" s="193"/>
      <c r="P12822" s="229"/>
    </row>
    <row r="12823" spans="15:16" x14ac:dyDescent="0.25">
      <c r="O12823" s="193"/>
      <c r="P12823" s="229"/>
    </row>
    <row r="12824" spans="15:16" x14ac:dyDescent="0.25">
      <c r="O12824" s="193"/>
      <c r="P12824" s="229"/>
    </row>
    <row r="12825" spans="15:16" x14ac:dyDescent="0.25">
      <c r="O12825" s="193"/>
      <c r="P12825" s="229"/>
    </row>
    <row r="12826" spans="15:16" x14ac:dyDescent="0.25">
      <c r="O12826" s="193"/>
      <c r="P12826" s="229"/>
    </row>
    <row r="12827" spans="15:16" x14ac:dyDescent="0.25">
      <c r="O12827" s="193"/>
      <c r="P12827" s="229"/>
    </row>
    <row r="12828" spans="15:16" x14ac:dyDescent="0.25">
      <c r="O12828" s="193"/>
      <c r="P12828" s="229"/>
    </row>
    <row r="12829" spans="15:16" x14ac:dyDescent="0.25">
      <c r="O12829" s="193"/>
      <c r="P12829" s="229"/>
    </row>
    <row r="12830" spans="15:16" x14ac:dyDescent="0.25">
      <c r="O12830" s="193"/>
      <c r="P12830" s="229"/>
    </row>
    <row r="12831" spans="15:16" x14ac:dyDescent="0.25">
      <c r="O12831" s="193"/>
      <c r="P12831" s="229"/>
    </row>
    <row r="12832" spans="15:16" x14ac:dyDescent="0.25">
      <c r="O12832" s="193"/>
      <c r="P12832" s="229"/>
    </row>
    <row r="12833" spans="15:16" x14ac:dyDescent="0.25">
      <c r="O12833" s="193"/>
      <c r="P12833" s="229"/>
    </row>
    <row r="12834" spans="15:16" x14ac:dyDescent="0.25">
      <c r="O12834" s="193"/>
      <c r="P12834" s="229"/>
    </row>
    <row r="12835" spans="15:16" x14ac:dyDescent="0.25">
      <c r="O12835" s="193"/>
      <c r="P12835" s="229"/>
    </row>
    <row r="12836" spans="15:16" x14ac:dyDescent="0.25">
      <c r="O12836" s="193"/>
      <c r="P12836" s="229"/>
    </row>
    <row r="12837" spans="15:16" x14ac:dyDescent="0.25">
      <c r="O12837" s="193"/>
      <c r="P12837" s="229"/>
    </row>
    <row r="12838" spans="15:16" x14ac:dyDescent="0.25">
      <c r="O12838" s="193"/>
      <c r="P12838" s="229"/>
    </row>
    <row r="12839" spans="15:16" x14ac:dyDescent="0.25">
      <c r="O12839" s="193"/>
      <c r="P12839" s="229"/>
    </row>
    <row r="12840" spans="15:16" x14ac:dyDescent="0.25">
      <c r="O12840" s="193"/>
      <c r="P12840" s="229"/>
    </row>
    <row r="12841" spans="15:16" x14ac:dyDescent="0.25">
      <c r="O12841" s="193"/>
      <c r="P12841" s="229"/>
    </row>
    <row r="12842" spans="15:16" x14ac:dyDescent="0.25">
      <c r="O12842" s="193"/>
      <c r="P12842" s="229"/>
    </row>
    <row r="12843" spans="15:16" x14ac:dyDescent="0.25">
      <c r="O12843" s="193"/>
      <c r="P12843" s="229"/>
    </row>
    <row r="12844" spans="15:16" x14ac:dyDescent="0.25">
      <c r="O12844" s="193"/>
      <c r="P12844" s="229"/>
    </row>
    <row r="12845" spans="15:16" x14ac:dyDescent="0.25">
      <c r="O12845" s="193"/>
      <c r="P12845" s="229"/>
    </row>
    <row r="12846" spans="15:16" x14ac:dyDescent="0.25">
      <c r="O12846" s="193"/>
      <c r="P12846" s="229"/>
    </row>
    <row r="12847" spans="15:16" x14ac:dyDescent="0.25">
      <c r="O12847" s="193"/>
      <c r="P12847" s="229"/>
    </row>
    <row r="12848" spans="15:16" x14ac:dyDescent="0.25">
      <c r="O12848" s="193"/>
      <c r="P12848" s="229"/>
    </row>
    <row r="12849" spans="15:16" x14ac:dyDescent="0.25">
      <c r="O12849" s="193"/>
      <c r="P12849" s="229"/>
    </row>
    <row r="12850" spans="15:16" x14ac:dyDescent="0.25">
      <c r="O12850" s="193"/>
      <c r="P12850" s="229"/>
    </row>
    <row r="12851" spans="15:16" x14ac:dyDescent="0.25">
      <c r="O12851" s="193"/>
      <c r="P12851" s="229"/>
    </row>
    <row r="12852" spans="15:16" x14ac:dyDescent="0.25">
      <c r="O12852" s="193"/>
      <c r="P12852" s="229"/>
    </row>
    <row r="12853" spans="15:16" x14ac:dyDescent="0.25">
      <c r="O12853" s="193"/>
      <c r="P12853" s="229"/>
    </row>
    <row r="12854" spans="15:16" x14ac:dyDescent="0.25">
      <c r="O12854" s="193"/>
      <c r="P12854" s="229"/>
    </row>
    <row r="12855" spans="15:16" x14ac:dyDescent="0.25">
      <c r="O12855" s="193"/>
      <c r="P12855" s="229"/>
    </row>
    <row r="12856" spans="15:16" x14ac:dyDescent="0.25">
      <c r="O12856" s="193"/>
      <c r="P12856" s="229"/>
    </row>
    <row r="12857" spans="15:16" x14ac:dyDescent="0.25">
      <c r="O12857" s="193"/>
      <c r="P12857" s="229"/>
    </row>
    <row r="12858" spans="15:16" x14ac:dyDescent="0.25">
      <c r="O12858" s="193"/>
      <c r="P12858" s="229"/>
    </row>
    <row r="12859" spans="15:16" x14ac:dyDescent="0.25">
      <c r="O12859" s="193"/>
      <c r="P12859" s="229"/>
    </row>
    <row r="12860" spans="15:16" x14ac:dyDescent="0.25">
      <c r="O12860" s="193"/>
      <c r="P12860" s="229"/>
    </row>
    <row r="12861" spans="15:16" x14ac:dyDescent="0.25">
      <c r="O12861" s="193"/>
      <c r="P12861" s="229"/>
    </row>
    <row r="12862" spans="15:16" x14ac:dyDescent="0.25">
      <c r="O12862" s="193"/>
      <c r="P12862" s="229"/>
    </row>
    <row r="12863" spans="15:16" x14ac:dyDescent="0.25">
      <c r="O12863" s="193"/>
      <c r="P12863" s="229"/>
    </row>
    <row r="12864" spans="15:16" x14ac:dyDescent="0.25">
      <c r="O12864" s="193"/>
      <c r="P12864" s="229"/>
    </row>
    <row r="12865" spans="15:16" x14ac:dyDescent="0.25">
      <c r="O12865" s="193"/>
      <c r="P12865" s="229"/>
    </row>
    <row r="12866" spans="15:16" x14ac:dyDescent="0.25">
      <c r="O12866" s="193"/>
      <c r="P12866" s="229"/>
    </row>
    <row r="12867" spans="15:16" x14ac:dyDescent="0.25">
      <c r="O12867" s="193"/>
      <c r="P12867" s="229"/>
    </row>
    <row r="12868" spans="15:16" x14ac:dyDescent="0.25">
      <c r="O12868" s="193"/>
      <c r="P12868" s="229"/>
    </row>
    <row r="12869" spans="15:16" x14ac:dyDescent="0.25">
      <c r="O12869" s="193"/>
      <c r="P12869" s="229"/>
    </row>
    <row r="12870" spans="15:16" x14ac:dyDescent="0.25">
      <c r="O12870" s="193"/>
      <c r="P12870" s="229"/>
    </row>
    <row r="12871" spans="15:16" x14ac:dyDescent="0.25">
      <c r="O12871" s="193"/>
      <c r="P12871" s="229"/>
    </row>
    <row r="12872" spans="15:16" x14ac:dyDescent="0.25">
      <c r="O12872" s="193"/>
      <c r="P12872" s="229"/>
    </row>
    <row r="12873" spans="15:16" x14ac:dyDescent="0.25">
      <c r="O12873" s="193"/>
      <c r="P12873" s="229"/>
    </row>
    <row r="12874" spans="15:16" x14ac:dyDescent="0.25">
      <c r="O12874" s="193"/>
      <c r="P12874" s="229"/>
    </row>
    <row r="12875" spans="15:16" x14ac:dyDescent="0.25">
      <c r="O12875" s="193"/>
      <c r="P12875" s="229"/>
    </row>
    <row r="12876" spans="15:16" x14ac:dyDescent="0.25">
      <c r="O12876" s="193"/>
      <c r="P12876" s="229"/>
    </row>
    <row r="12877" spans="15:16" x14ac:dyDescent="0.25">
      <c r="O12877" s="193"/>
      <c r="P12877" s="229"/>
    </row>
    <row r="12878" spans="15:16" x14ac:dyDescent="0.25">
      <c r="O12878" s="193"/>
      <c r="P12878" s="229"/>
    </row>
    <row r="12879" spans="15:16" x14ac:dyDescent="0.25">
      <c r="O12879" s="193"/>
      <c r="P12879" s="229"/>
    </row>
    <row r="12880" spans="15:16" x14ac:dyDescent="0.25">
      <c r="O12880" s="193"/>
      <c r="P12880" s="229"/>
    </row>
    <row r="12881" spans="15:16" x14ac:dyDescent="0.25">
      <c r="O12881" s="193"/>
      <c r="P12881" s="229"/>
    </row>
    <row r="12882" spans="15:16" x14ac:dyDescent="0.25">
      <c r="O12882" s="193"/>
      <c r="P12882" s="229"/>
    </row>
    <row r="12883" spans="15:16" x14ac:dyDescent="0.25">
      <c r="O12883" s="193"/>
      <c r="P12883" s="229"/>
    </row>
    <row r="12884" spans="15:16" x14ac:dyDescent="0.25">
      <c r="O12884" s="193"/>
      <c r="P12884" s="229"/>
    </row>
    <row r="12885" spans="15:16" x14ac:dyDescent="0.25">
      <c r="O12885" s="193"/>
      <c r="P12885" s="229"/>
    </row>
    <row r="12886" spans="15:16" x14ac:dyDescent="0.25">
      <c r="O12886" s="193"/>
      <c r="P12886" s="229"/>
    </row>
    <row r="12887" spans="15:16" x14ac:dyDescent="0.25">
      <c r="O12887" s="193"/>
      <c r="P12887" s="229"/>
    </row>
    <row r="12888" spans="15:16" x14ac:dyDescent="0.25">
      <c r="O12888" s="193"/>
      <c r="P12888" s="229"/>
    </row>
    <row r="12889" spans="15:16" x14ac:dyDescent="0.25">
      <c r="O12889" s="193"/>
      <c r="P12889" s="229"/>
    </row>
    <row r="12890" spans="15:16" x14ac:dyDescent="0.25">
      <c r="O12890" s="193"/>
      <c r="P12890" s="229"/>
    </row>
    <row r="12891" spans="15:16" x14ac:dyDescent="0.25">
      <c r="O12891" s="193"/>
      <c r="P12891" s="229"/>
    </row>
    <row r="12892" spans="15:16" x14ac:dyDescent="0.25">
      <c r="O12892" s="193"/>
      <c r="P12892" s="229"/>
    </row>
    <row r="12893" spans="15:16" x14ac:dyDescent="0.25">
      <c r="O12893" s="193"/>
      <c r="P12893" s="229"/>
    </row>
    <row r="12894" spans="15:16" x14ac:dyDescent="0.25">
      <c r="O12894" s="193"/>
      <c r="P12894" s="229"/>
    </row>
    <row r="12895" spans="15:16" x14ac:dyDescent="0.25">
      <c r="O12895" s="193"/>
      <c r="P12895" s="229"/>
    </row>
    <row r="12896" spans="15:16" x14ac:dyDescent="0.25">
      <c r="O12896" s="193"/>
      <c r="P12896" s="229"/>
    </row>
    <row r="12897" spans="15:16" x14ac:dyDescent="0.25">
      <c r="O12897" s="193"/>
      <c r="P12897" s="229"/>
    </row>
    <row r="12898" spans="15:16" x14ac:dyDescent="0.25">
      <c r="O12898" s="193"/>
      <c r="P12898" s="229"/>
    </row>
    <row r="12899" spans="15:16" x14ac:dyDescent="0.25">
      <c r="O12899" s="193"/>
      <c r="P12899" s="229"/>
    </row>
    <row r="12900" spans="15:16" x14ac:dyDescent="0.25">
      <c r="O12900" s="193"/>
      <c r="P12900" s="229"/>
    </row>
    <row r="12901" spans="15:16" x14ac:dyDescent="0.25">
      <c r="O12901" s="193"/>
      <c r="P12901" s="229"/>
    </row>
    <row r="12902" spans="15:16" x14ac:dyDescent="0.25">
      <c r="O12902" s="193"/>
      <c r="P12902" s="229"/>
    </row>
    <row r="12903" spans="15:16" x14ac:dyDescent="0.25">
      <c r="O12903" s="193"/>
      <c r="P12903" s="229"/>
    </row>
    <row r="12904" spans="15:16" x14ac:dyDescent="0.25">
      <c r="O12904" s="193"/>
      <c r="P12904" s="229"/>
    </row>
    <row r="12905" spans="15:16" x14ac:dyDescent="0.25">
      <c r="O12905" s="193"/>
      <c r="P12905" s="229"/>
    </row>
    <row r="12906" spans="15:16" x14ac:dyDescent="0.25">
      <c r="O12906" s="193"/>
      <c r="P12906" s="229"/>
    </row>
    <row r="12907" spans="15:16" x14ac:dyDescent="0.25">
      <c r="O12907" s="193"/>
      <c r="P12907" s="229"/>
    </row>
    <row r="12908" spans="15:16" x14ac:dyDescent="0.25">
      <c r="O12908" s="193"/>
      <c r="P12908" s="229"/>
    </row>
    <row r="12909" spans="15:16" x14ac:dyDescent="0.25">
      <c r="O12909" s="193"/>
      <c r="P12909" s="229"/>
    </row>
    <row r="12910" spans="15:16" x14ac:dyDescent="0.25">
      <c r="O12910" s="193"/>
      <c r="P12910" s="229"/>
    </row>
    <row r="12911" spans="15:16" x14ac:dyDescent="0.25">
      <c r="O12911" s="193"/>
      <c r="P12911" s="229"/>
    </row>
    <row r="12912" spans="15:16" x14ac:dyDescent="0.25">
      <c r="O12912" s="193"/>
      <c r="P12912" s="229"/>
    </row>
    <row r="12913" spans="15:16" x14ac:dyDescent="0.25">
      <c r="O12913" s="193"/>
      <c r="P12913" s="229"/>
    </row>
    <row r="12914" spans="15:16" x14ac:dyDescent="0.25">
      <c r="O12914" s="193"/>
      <c r="P12914" s="229"/>
    </row>
    <row r="12915" spans="15:16" x14ac:dyDescent="0.25">
      <c r="O12915" s="193"/>
      <c r="P12915" s="229"/>
    </row>
    <row r="12916" spans="15:16" x14ac:dyDescent="0.25">
      <c r="O12916" s="193"/>
      <c r="P12916" s="229"/>
    </row>
    <row r="12917" spans="15:16" x14ac:dyDescent="0.25">
      <c r="O12917" s="193"/>
      <c r="P12917" s="229"/>
    </row>
    <row r="12918" spans="15:16" x14ac:dyDescent="0.25">
      <c r="O12918" s="193"/>
      <c r="P12918" s="229"/>
    </row>
    <row r="12919" spans="15:16" x14ac:dyDescent="0.25">
      <c r="O12919" s="193"/>
      <c r="P12919" s="229"/>
    </row>
    <row r="12920" spans="15:16" x14ac:dyDescent="0.25">
      <c r="O12920" s="193"/>
      <c r="P12920" s="229"/>
    </row>
    <row r="12921" spans="15:16" x14ac:dyDescent="0.25">
      <c r="O12921" s="193"/>
      <c r="P12921" s="229"/>
    </row>
    <row r="12922" spans="15:16" x14ac:dyDescent="0.25">
      <c r="O12922" s="193"/>
      <c r="P12922" s="229"/>
    </row>
    <row r="12923" spans="15:16" x14ac:dyDescent="0.25">
      <c r="O12923" s="193"/>
      <c r="P12923" s="229"/>
    </row>
    <row r="12924" spans="15:16" x14ac:dyDescent="0.25">
      <c r="O12924" s="193"/>
      <c r="P12924" s="229"/>
    </row>
    <row r="12925" spans="15:16" x14ac:dyDescent="0.25">
      <c r="O12925" s="193"/>
      <c r="P12925" s="229"/>
    </row>
    <row r="12926" spans="15:16" x14ac:dyDescent="0.25">
      <c r="O12926" s="193"/>
      <c r="P12926" s="229"/>
    </row>
    <row r="12927" spans="15:16" x14ac:dyDescent="0.25">
      <c r="O12927" s="193"/>
      <c r="P12927" s="229"/>
    </row>
    <row r="12928" spans="15:16" x14ac:dyDescent="0.25">
      <c r="O12928" s="193"/>
      <c r="P12928" s="229"/>
    </row>
    <row r="12929" spans="15:16" x14ac:dyDescent="0.25">
      <c r="O12929" s="193"/>
      <c r="P12929" s="229"/>
    </row>
    <row r="12930" spans="15:16" x14ac:dyDescent="0.25">
      <c r="O12930" s="193"/>
      <c r="P12930" s="229"/>
    </row>
    <row r="12931" spans="15:16" x14ac:dyDescent="0.25">
      <c r="O12931" s="193"/>
      <c r="P12931" s="229"/>
    </row>
    <row r="12932" spans="15:16" x14ac:dyDescent="0.25">
      <c r="O12932" s="193"/>
      <c r="P12932" s="229"/>
    </row>
    <row r="12933" spans="15:16" x14ac:dyDescent="0.25">
      <c r="O12933" s="193"/>
      <c r="P12933" s="229"/>
    </row>
    <row r="12934" spans="15:16" x14ac:dyDescent="0.25">
      <c r="O12934" s="193"/>
      <c r="P12934" s="229"/>
    </row>
    <row r="12935" spans="15:16" x14ac:dyDescent="0.25">
      <c r="O12935" s="193"/>
      <c r="P12935" s="229"/>
    </row>
    <row r="12936" spans="15:16" x14ac:dyDescent="0.25">
      <c r="O12936" s="193"/>
      <c r="P12936" s="229"/>
    </row>
    <row r="12937" spans="15:16" x14ac:dyDescent="0.25">
      <c r="O12937" s="193"/>
      <c r="P12937" s="229"/>
    </row>
    <row r="12938" spans="15:16" x14ac:dyDescent="0.25">
      <c r="O12938" s="193"/>
      <c r="P12938" s="229"/>
    </row>
    <row r="12939" spans="15:16" x14ac:dyDescent="0.25">
      <c r="O12939" s="193"/>
      <c r="P12939" s="229"/>
    </row>
    <row r="12940" spans="15:16" x14ac:dyDescent="0.25">
      <c r="O12940" s="193"/>
      <c r="P12940" s="229"/>
    </row>
    <row r="12941" spans="15:16" x14ac:dyDescent="0.25">
      <c r="O12941" s="193"/>
      <c r="P12941" s="229"/>
    </row>
    <row r="12942" spans="15:16" x14ac:dyDescent="0.25">
      <c r="O12942" s="193"/>
      <c r="P12942" s="229"/>
    </row>
    <row r="12943" spans="15:16" x14ac:dyDescent="0.25">
      <c r="O12943" s="193"/>
      <c r="P12943" s="229"/>
    </row>
    <row r="12944" spans="15:16" x14ac:dyDescent="0.25">
      <c r="O12944" s="193"/>
      <c r="P12944" s="229"/>
    </row>
    <row r="12945" spans="15:16" x14ac:dyDescent="0.25">
      <c r="O12945" s="193"/>
      <c r="P12945" s="229"/>
    </row>
    <row r="12946" spans="15:16" x14ac:dyDescent="0.25">
      <c r="O12946" s="193"/>
      <c r="P12946" s="229"/>
    </row>
    <row r="12947" spans="15:16" x14ac:dyDescent="0.25">
      <c r="O12947" s="193"/>
      <c r="P12947" s="229"/>
    </row>
    <row r="12948" spans="15:16" x14ac:dyDescent="0.25">
      <c r="O12948" s="193"/>
      <c r="P12948" s="229"/>
    </row>
    <row r="12949" spans="15:16" x14ac:dyDescent="0.25">
      <c r="O12949" s="193"/>
      <c r="P12949" s="229"/>
    </row>
    <row r="12950" spans="15:16" x14ac:dyDescent="0.25">
      <c r="O12950" s="193"/>
      <c r="P12950" s="229"/>
    </row>
    <row r="12951" spans="15:16" x14ac:dyDescent="0.25">
      <c r="O12951" s="193"/>
      <c r="P12951" s="229"/>
    </row>
    <row r="12952" spans="15:16" x14ac:dyDescent="0.25">
      <c r="O12952" s="193"/>
      <c r="P12952" s="229"/>
    </row>
    <row r="12953" spans="15:16" x14ac:dyDescent="0.25">
      <c r="O12953" s="193"/>
      <c r="P12953" s="229"/>
    </row>
    <row r="12954" spans="15:16" x14ac:dyDescent="0.25">
      <c r="O12954" s="193"/>
      <c r="P12954" s="229"/>
    </row>
    <row r="12955" spans="15:16" x14ac:dyDescent="0.25">
      <c r="O12955" s="193"/>
      <c r="P12955" s="229"/>
    </row>
    <row r="12956" spans="15:16" x14ac:dyDescent="0.25">
      <c r="O12956" s="193"/>
      <c r="P12956" s="229"/>
    </row>
    <row r="12957" spans="15:16" x14ac:dyDescent="0.25">
      <c r="O12957" s="193"/>
      <c r="P12957" s="229"/>
    </row>
    <row r="12958" spans="15:16" x14ac:dyDescent="0.25">
      <c r="O12958" s="193"/>
      <c r="P12958" s="229"/>
    </row>
    <row r="12959" spans="15:16" x14ac:dyDescent="0.25">
      <c r="O12959" s="193"/>
      <c r="P12959" s="229"/>
    </row>
    <row r="12960" spans="15:16" x14ac:dyDescent="0.25">
      <c r="O12960" s="193"/>
      <c r="P12960" s="229"/>
    </row>
    <row r="12961" spans="15:16" x14ac:dyDescent="0.25">
      <c r="O12961" s="193"/>
      <c r="P12961" s="229"/>
    </row>
    <row r="12962" spans="15:16" x14ac:dyDescent="0.25">
      <c r="O12962" s="193"/>
      <c r="P12962" s="229"/>
    </row>
    <row r="12963" spans="15:16" x14ac:dyDescent="0.25">
      <c r="O12963" s="193"/>
      <c r="P12963" s="229"/>
    </row>
    <row r="12964" spans="15:16" x14ac:dyDescent="0.25">
      <c r="O12964" s="193"/>
      <c r="P12964" s="229"/>
    </row>
    <row r="12965" spans="15:16" x14ac:dyDescent="0.25">
      <c r="O12965" s="193"/>
      <c r="P12965" s="229"/>
    </row>
    <row r="12966" spans="15:16" x14ac:dyDescent="0.25">
      <c r="O12966" s="193"/>
      <c r="P12966" s="229"/>
    </row>
    <row r="12967" spans="15:16" x14ac:dyDescent="0.25">
      <c r="O12967" s="193"/>
      <c r="P12967" s="229"/>
    </row>
    <row r="12968" spans="15:16" x14ac:dyDescent="0.25">
      <c r="O12968" s="193"/>
      <c r="P12968" s="229"/>
    </row>
    <row r="12969" spans="15:16" x14ac:dyDescent="0.25">
      <c r="O12969" s="193"/>
      <c r="P12969" s="229"/>
    </row>
    <row r="12970" spans="15:16" x14ac:dyDescent="0.25">
      <c r="O12970" s="193"/>
      <c r="P12970" s="229"/>
    </row>
    <row r="12971" spans="15:16" x14ac:dyDescent="0.25">
      <c r="O12971" s="193"/>
      <c r="P12971" s="229"/>
    </row>
    <row r="12972" spans="15:16" x14ac:dyDescent="0.25">
      <c r="O12972" s="193"/>
      <c r="P12972" s="229"/>
    </row>
    <row r="12973" spans="15:16" x14ac:dyDescent="0.25">
      <c r="O12973" s="193"/>
      <c r="P12973" s="229"/>
    </row>
    <row r="12974" spans="15:16" x14ac:dyDescent="0.25">
      <c r="O12974" s="193"/>
      <c r="P12974" s="229"/>
    </row>
    <row r="12975" spans="15:16" x14ac:dyDescent="0.25">
      <c r="O12975" s="193"/>
      <c r="P12975" s="229"/>
    </row>
    <row r="12976" spans="15:16" x14ac:dyDescent="0.25">
      <c r="O12976" s="193"/>
      <c r="P12976" s="229"/>
    </row>
    <row r="12977" spans="15:16" x14ac:dyDescent="0.25">
      <c r="O12977" s="193"/>
      <c r="P12977" s="229"/>
    </row>
    <row r="12978" spans="15:16" x14ac:dyDescent="0.25">
      <c r="O12978" s="193"/>
      <c r="P12978" s="229"/>
    </row>
    <row r="12979" spans="15:16" x14ac:dyDescent="0.25">
      <c r="O12979" s="193"/>
      <c r="P12979" s="229"/>
    </row>
    <row r="12980" spans="15:16" x14ac:dyDescent="0.25">
      <c r="O12980" s="193"/>
      <c r="P12980" s="229"/>
    </row>
    <row r="12981" spans="15:16" x14ac:dyDescent="0.25">
      <c r="O12981" s="193"/>
      <c r="P12981" s="229"/>
    </row>
    <row r="12982" spans="15:16" x14ac:dyDescent="0.25">
      <c r="O12982" s="193"/>
      <c r="P12982" s="229"/>
    </row>
    <row r="12983" spans="15:16" x14ac:dyDescent="0.25">
      <c r="O12983" s="193"/>
      <c r="P12983" s="229"/>
    </row>
    <row r="12984" spans="15:16" x14ac:dyDescent="0.25">
      <c r="O12984" s="193"/>
      <c r="P12984" s="229"/>
    </row>
    <row r="12985" spans="15:16" x14ac:dyDescent="0.25">
      <c r="O12985" s="193"/>
      <c r="P12985" s="229"/>
    </row>
    <row r="12986" spans="15:16" x14ac:dyDescent="0.25">
      <c r="O12986" s="193"/>
      <c r="P12986" s="229"/>
    </row>
    <row r="12987" spans="15:16" x14ac:dyDescent="0.25">
      <c r="O12987" s="193"/>
      <c r="P12987" s="229"/>
    </row>
    <row r="12988" spans="15:16" x14ac:dyDescent="0.25">
      <c r="O12988" s="193"/>
      <c r="P12988" s="229"/>
    </row>
    <row r="12989" spans="15:16" x14ac:dyDescent="0.25">
      <c r="O12989" s="193"/>
      <c r="P12989" s="229"/>
    </row>
    <row r="12990" spans="15:16" x14ac:dyDescent="0.25">
      <c r="O12990" s="193"/>
      <c r="P12990" s="229"/>
    </row>
    <row r="12991" spans="15:16" x14ac:dyDescent="0.25">
      <c r="O12991" s="193"/>
      <c r="P12991" s="229"/>
    </row>
    <row r="12992" spans="15:16" x14ac:dyDescent="0.25">
      <c r="O12992" s="193"/>
      <c r="P12992" s="229"/>
    </row>
    <row r="12993" spans="15:16" x14ac:dyDescent="0.25">
      <c r="O12993" s="193"/>
      <c r="P12993" s="229"/>
    </row>
    <row r="12994" spans="15:16" x14ac:dyDescent="0.25">
      <c r="O12994" s="193"/>
      <c r="P12994" s="229"/>
    </row>
    <row r="12995" spans="15:16" x14ac:dyDescent="0.25">
      <c r="O12995" s="193"/>
      <c r="P12995" s="229"/>
    </row>
    <row r="12996" spans="15:16" x14ac:dyDescent="0.25">
      <c r="O12996" s="193"/>
      <c r="P12996" s="229"/>
    </row>
    <row r="12997" spans="15:16" x14ac:dyDescent="0.25">
      <c r="O12997" s="193"/>
      <c r="P12997" s="229"/>
    </row>
    <row r="12998" spans="15:16" x14ac:dyDescent="0.25">
      <c r="O12998" s="193"/>
      <c r="P12998" s="229"/>
    </row>
    <row r="12999" spans="15:16" x14ac:dyDescent="0.25">
      <c r="O12999" s="193"/>
      <c r="P12999" s="229"/>
    </row>
    <row r="13000" spans="15:16" x14ac:dyDescent="0.25">
      <c r="O13000" s="193"/>
      <c r="P13000" s="229"/>
    </row>
    <row r="13001" spans="15:16" x14ac:dyDescent="0.25">
      <c r="O13001" s="193"/>
      <c r="P13001" s="229"/>
    </row>
    <row r="13002" spans="15:16" x14ac:dyDescent="0.25">
      <c r="O13002" s="193"/>
      <c r="P13002" s="229"/>
    </row>
    <row r="13003" spans="15:16" x14ac:dyDescent="0.25">
      <c r="O13003" s="193"/>
      <c r="P13003" s="229"/>
    </row>
    <row r="13004" spans="15:16" x14ac:dyDescent="0.25">
      <c r="O13004" s="193"/>
      <c r="P13004" s="229"/>
    </row>
    <row r="13005" spans="15:16" x14ac:dyDescent="0.25">
      <c r="O13005" s="193"/>
      <c r="P13005" s="229"/>
    </row>
    <row r="13006" spans="15:16" x14ac:dyDescent="0.25">
      <c r="O13006" s="193"/>
      <c r="P13006" s="229"/>
    </row>
    <row r="13007" spans="15:16" x14ac:dyDescent="0.25">
      <c r="O13007" s="193"/>
      <c r="P13007" s="229"/>
    </row>
    <row r="13008" spans="15:16" x14ac:dyDescent="0.25">
      <c r="O13008" s="193"/>
      <c r="P13008" s="229"/>
    </row>
    <row r="13009" spans="15:16" x14ac:dyDescent="0.25">
      <c r="O13009" s="193"/>
      <c r="P13009" s="229"/>
    </row>
    <row r="13010" spans="15:16" x14ac:dyDescent="0.25">
      <c r="O13010" s="193"/>
      <c r="P13010" s="229"/>
    </row>
    <row r="13011" spans="15:16" x14ac:dyDescent="0.25">
      <c r="O13011" s="193"/>
      <c r="P13011" s="229"/>
    </row>
    <row r="13012" spans="15:16" x14ac:dyDescent="0.25">
      <c r="O13012" s="193"/>
      <c r="P13012" s="229"/>
    </row>
    <row r="13013" spans="15:16" x14ac:dyDescent="0.25">
      <c r="O13013" s="193"/>
      <c r="P13013" s="229"/>
    </row>
    <row r="13014" spans="15:16" x14ac:dyDescent="0.25">
      <c r="O13014" s="193"/>
      <c r="P13014" s="229"/>
    </row>
    <row r="13015" spans="15:16" x14ac:dyDescent="0.25">
      <c r="O13015" s="193"/>
      <c r="P13015" s="229"/>
    </row>
    <row r="13016" spans="15:16" x14ac:dyDescent="0.25">
      <c r="O13016" s="193"/>
      <c r="P13016" s="229"/>
    </row>
    <row r="13017" spans="15:16" x14ac:dyDescent="0.25">
      <c r="O13017" s="193"/>
      <c r="P13017" s="229"/>
    </row>
    <row r="13018" spans="15:16" x14ac:dyDescent="0.25">
      <c r="O13018" s="193"/>
      <c r="P13018" s="229"/>
    </row>
    <row r="13019" spans="15:16" x14ac:dyDescent="0.25">
      <c r="O13019" s="193"/>
      <c r="P13019" s="229"/>
    </row>
    <row r="13020" spans="15:16" x14ac:dyDescent="0.25">
      <c r="O13020" s="193"/>
      <c r="P13020" s="229"/>
    </row>
    <row r="13021" spans="15:16" x14ac:dyDescent="0.25">
      <c r="O13021" s="193"/>
      <c r="P13021" s="229"/>
    </row>
    <row r="13022" spans="15:16" x14ac:dyDescent="0.25">
      <c r="O13022" s="193"/>
      <c r="P13022" s="229"/>
    </row>
    <row r="13023" spans="15:16" x14ac:dyDescent="0.25">
      <c r="O13023" s="193"/>
      <c r="P13023" s="229"/>
    </row>
    <row r="13024" spans="15:16" x14ac:dyDescent="0.25">
      <c r="O13024" s="193"/>
      <c r="P13024" s="229"/>
    </row>
    <row r="13025" spans="15:16" x14ac:dyDescent="0.25">
      <c r="O13025" s="193"/>
      <c r="P13025" s="229"/>
    </row>
    <row r="13026" spans="15:16" x14ac:dyDescent="0.25">
      <c r="O13026" s="193"/>
      <c r="P13026" s="229"/>
    </row>
    <row r="13027" spans="15:16" x14ac:dyDescent="0.25">
      <c r="O13027" s="193"/>
      <c r="P13027" s="229"/>
    </row>
    <row r="13028" spans="15:16" x14ac:dyDescent="0.25">
      <c r="O13028" s="193"/>
      <c r="P13028" s="229"/>
    </row>
    <row r="13029" spans="15:16" x14ac:dyDescent="0.25">
      <c r="O13029" s="193"/>
      <c r="P13029" s="229"/>
    </row>
    <row r="13030" spans="15:16" x14ac:dyDescent="0.25">
      <c r="O13030" s="193"/>
      <c r="P13030" s="229"/>
    </row>
    <row r="13031" spans="15:16" x14ac:dyDescent="0.25">
      <c r="O13031" s="193"/>
      <c r="P13031" s="229"/>
    </row>
    <row r="13032" spans="15:16" x14ac:dyDescent="0.25">
      <c r="O13032" s="193"/>
      <c r="P13032" s="229"/>
    </row>
    <row r="13033" spans="15:16" x14ac:dyDescent="0.25">
      <c r="O13033" s="193"/>
      <c r="P13033" s="229"/>
    </row>
    <row r="13034" spans="15:16" x14ac:dyDescent="0.25">
      <c r="O13034" s="193"/>
      <c r="P13034" s="229"/>
    </row>
    <row r="13035" spans="15:16" x14ac:dyDescent="0.25">
      <c r="O13035" s="193"/>
      <c r="P13035" s="229"/>
    </row>
    <row r="13036" spans="15:16" x14ac:dyDescent="0.25">
      <c r="O13036" s="193"/>
      <c r="P13036" s="229"/>
    </row>
    <row r="13037" spans="15:16" x14ac:dyDescent="0.25">
      <c r="O13037" s="193"/>
      <c r="P13037" s="229"/>
    </row>
    <row r="13038" spans="15:16" x14ac:dyDescent="0.25">
      <c r="O13038" s="193"/>
      <c r="P13038" s="229"/>
    </row>
    <row r="13039" spans="15:16" x14ac:dyDescent="0.25">
      <c r="O13039" s="193"/>
      <c r="P13039" s="229"/>
    </row>
    <row r="13040" spans="15:16" x14ac:dyDescent="0.25">
      <c r="O13040" s="193"/>
      <c r="P13040" s="229"/>
    </row>
    <row r="13041" spans="15:16" x14ac:dyDescent="0.25">
      <c r="O13041" s="193"/>
      <c r="P13041" s="229"/>
    </row>
    <row r="13042" spans="15:16" x14ac:dyDescent="0.25">
      <c r="O13042" s="193"/>
      <c r="P13042" s="229"/>
    </row>
    <row r="13043" spans="15:16" x14ac:dyDescent="0.25">
      <c r="O13043" s="193"/>
      <c r="P13043" s="229"/>
    </row>
    <row r="13044" spans="15:16" x14ac:dyDescent="0.25">
      <c r="O13044" s="193"/>
      <c r="P13044" s="229"/>
    </row>
  </sheetData>
  <mergeCells count="3">
    <mergeCell ref="B11:M11"/>
    <mergeCell ref="O11:Z11"/>
    <mergeCell ref="AB11:AM11"/>
  </mergeCells>
  <pageMargins left="0.7" right="0.7" top="0.75" bottom="0.75" header="0.3" footer="0.3"/>
  <pageSetup scale="39" orientation="portrait" r:id="rId1"/>
  <rowBreaks count="6" manualBreakCount="6">
    <brk id="51" max="13" man="1"/>
    <brk id="93" max="13" man="1"/>
    <brk id="154" max="13" man="1"/>
    <brk id="211" max="13" man="1"/>
    <brk id="298" max="13" man="1"/>
    <brk id="416" max="13"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2:AF94"/>
  <sheetViews>
    <sheetView view="pageBreakPreview" topLeftCell="A69" zoomScale="70" zoomScaleNormal="85" zoomScaleSheetLayoutView="70" zoomScalePageLayoutView="55" workbookViewId="0">
      <selection activeCell="F85" sqref="F85"/>
    </sheetView>
  </sheetViews>
  <sheetFormatPr defaultColWidth="8.85546875" defaultRowHeight="15" x14ac:dyDescent="0.25"/>
  <cols>
    <col min="1" max="1" width="4.7109375" customWidth="1"/>
    <col min="2" max="2" width="18.7109375" customWidth="1"/>
    <col min="3" max="3" width="34.28515625" customWidth="1"/>
    <col min="4" max="4" width="27.28515625" bestFit="1" customWidth="1"/>
    <col min="5" max="5" width="13.7109375" customWidth="1"/>
    <col min="6" max="6" width="7.28515625" bestFit="1" customWidth="1"/>
    <col min="7" max="7" width="11.140625" bestFit="1" customWidth="1"/>
    <col min="8" max="8" width="14.42578125" bestFit="1" customWidth="1"/>
    <col min="9" max="10" width="13.5703125" customWidth="1"/>
    <col min="11" max="11" width="4.28515625" customWidth="1"/>
    <col min="12" max="12" width="20.7109375" customWidth="1"/>
    <col min="13" max="17" width="10.5703125" customWidth="1"/>
    <col min="18" max="22" width="8.85546875" customWidth="1"/>
    <col min="23" max="23" width="13.5703125" customWidth="1"/>
    <col min="24" max="24" width="15.85546875" customWidth="1"/>
    <col min="25" max="25" width="11.140625" customWidth="1"/>
    <col min="26" max="26" width="10.5703125" customWidth="1"/>
    <col min="27" max="27" width="15.85546875" customWidth="1"/>
    <col min="28" max="28" width="11.5703125" customWidth="1"/>
    <col min="29" max="29" width="19.140625" bestFit="1" customWidth="1"/>
    <col min="30" max="30" width="21" customWidth="1"/>
    <col min="31" max="31" width="16.42578125" bestFit="1" customWidth="1"/>
    <col min="32" max="32" width="16.7109375" bestFit="1" customWidth="1"/>
    <col min="33" max="33" width="4.85546875" customWidth="1"/>
  </cols>
  <sheetData>
    <row r="2" spans="2:14" ht="23.25" x14ac:dyDescent="0.35">
      <c r="B2" s="8" t="s">
        <v>499</v>
      </c>
    </row>
    <row r="4" spans="2:14" x14ac:dyDescent="0.25">
      <c r="B4" s="9" t="s">
        <v>432</v>
      </c>
      <c r="C4" s="3"/>
      <c r="D4" s="3"/>
      <c r="E4" s="3"/>
      <c r="F4" s="3"/>
      <c r="G4" s="10"/>
    </row>
    <row r="5" spans="2:14" x14ac:dyDescent="0.25">
      <c r="B5" s="11" t="s">
        <v>433</v>
      </c>
      <c r="C5" s="7"/>
      <c r="D5" s="7"/>
      <c r="E5" s="7"/>
      <c r="F5" s="7"/>
      <c r="G5" s="12"/>
    </row>
    <row r="6" spans="2:14" x14ac:dyDescent="0.25">
      <c r="B6" s="11" t="s">
        <v>4</v>
      </c>
      <c r="C6" s="7"/>
      <c r="D6" s="7"/>
      <c r="E6" s="7"/>
      <c r="F6" s="7"/>
      <c r="G6" s="12"/>
    </row>
    <row r="7" spans="2:14" x14ac:dyDescent="0.25">
      <c r="B7" s="11" t="s">
        <v>434</v>
      </c>
      <c r="C7" s="7"/>
      <c r="D7" s="7"/>
      <c r="E7" s="7"/>
      <c r="F7" s="7"/>
      <c r="G7" s="12"/>
    </row>
    <row r="8" spans="2:14" x14ac:dyDescent="0.25">
      <c r="B8" s="11" t="s">
        <v>435</v>
      </c>
      <c r="C8" s="7"/>
      <c r="D8" s="7"/>
      <c r="E8" s="7"/>
      <c r="F8" s="7"/>
      <c r="G8" s="12"/>
    </row>
    <row r="9" spans="2:14" x14ac:dyDescent="0.25">
      <c r="B9" s="11" t="s">
        <v>436</v>
      </c>
      <c r="C9" s="7"/>
      <c r="D9" s="7"/>
      <c r="E9" s="7"/>
      <c r="F9" s="7"/>
      <c r="G9" s="12"/>
    </row>
    <row r="10" spans="2:14" x14ac:dyDescent="0.25">
      <c r="B10" s="11" t="s">
        <v>5</v>
      </c>
      <c r="C10" s="7"/>
      <c r="D10" s="7"/>
      <c r="E10" s="7"/>
      <c r="F10" s="7"/>
      <c r="G10" s="12"/>
    </row>
    <row r="11" spans="2:14" x14ac:dyDescent="0.25">
      <c r="B11" s="18" t="s">
        <v>2</v>
      </c>
      <c r="C11" s="3"/>
      <c r="D11" s="3"/>
      <c r="E11" s="3"/>
      <c r="F11" s="3"/>
      <c r="G11" s="10"/>
    </row>
    <row r="12" spans="2:14" x14ac:dyDescent="0.25">
      <c r="B12" s="16" t="s">
        <v>604</v>
      </c>
      <c r="C12" s="7"/>
      <c r="D12" s="7"/>
      <c r="E12" s="7"/>
      <c r="F12" s="7"/>
      <c r="G12" s="12"/>
    </row>
    <row r="13" spans="2:14" x14ac:dyDescent="0.25">
      <c r="B13" s="16" t="s">
        <v>438</v>
      </c>
      <c r="C13" s="7"/>
      <c r="D13" s="7"/>
      <c r="E13" s="7"/>
      <c r="F13" s="7"/>
      <c r="G13" s="12"/>
    </row>
    <row r="14" spans="2:14" x14ac:dyDescent="0.25">
      <c r="B14" s="202" t="s">
        <v>439</v>
      </c>
      <c r="C14" s="5"/>
      <c r="D14" s="5"/>
      <c r="E14" s="5"/>
      <c r="F14" s="5"/>
      <c r="G14" s="14"/>
    </row>
    <row r="16" spans="2:14" x14ac:dyDescent="0.25">
      <c r="B16" t="s">
        <v>111</v>
      </c>
      <c r="K16" s="7"/>
      <c r="L16" s="7"/>
      <c r="M16" s="7"/>
      <c r="N16" s="7"/>
    </row>
    <row r="17" spans="2:32" x14ac:dyDescent="0.25">
      <c r="B17" s="3" t="str">
        <f>"Base game consists of the player wagering "&amp;Data!C19&amp;" Lines with a max line wager of "&amp;Data!C17&amp;"."</f>
        <v>Base game consists of the player wagering 50 Lines with a max line wager of 1000.</v>
      </c>
      <c r="C17" s="3"/>
      <c r="D17" s="3"/>
      <c r="E17" s="3"/>
      <c r="F17" s="3"/>
      <c r="G17" s="3"/>
      <c r="H17" s="3"/>
      <c r="I17" s="3"/>
      <c r="J17" s="3"/>
      <c r="K17" s="7"/>
      <c r="L17" s="7"/>
      <c r="M17" s="7"/>
      <c r="N17" s="7"/>
    </row>
    <row r="18" spans="2:32" x14ac:dyDescent="0.25">
      <c r="B18" t="s">
        <v>440</v>
      </c>
      <c r="K18" s="7"/>
      <c r="L18" s="7"/>
      <c r="M18" s="7"/>
      <c r="N18" s="7"/>
    </row>
    <row r="19" spans="2:32" x14ac:dyDescent="0.25">
      <c r="B19" s="7" t="s">
        <v>605</v>
      </c>
      <c r="C19" s="7"/>
      <c r="D19" s="7"/>
      <c r="E19" s="7"/>
      <c r="F19" s="7"/>
      <c r="G19" s="7"/>
      <c r="H19" s="7"/>
      <c r="I19" s="7"/>
      <c r="J19" s="7"/>
      <c r="K19" s="7"/>
      <c r="L19" s="7"/>
      <c r="M19" s="7"/>
      <c r="N19" s="7"/>
      <c r="X19" s="170"/>
    </row>
    <row r="20" spans="2:32" x14ac:dyDescent="0.25">
      <c r="B20" s="328" t="s">
        <v>606</v>
      </c>
      <c r="C20" s="5"/>
      <c r="D20" s="5"/>
      <c r="E20" s="5"/>
      <c r="F20" s="5"/>
      <c r="G20" s="5"/>
      <c r="H20" s="5"/>
      <c r="I20" s="5"/>
      <c r="J20" s="5"/>
      <c r="K20" s="7"/>
      <c r="L20" s="7"/>
      <c r="M20" s="7"/>
      <c r="N20" s="7"/>
      <c r="X20" s="170"/>
    </row>
    <row r="21" spans="2:32" x14ac:dyDescent="0.25">
      <c r="K21" s="7"/>
    </row>
    <row r="22" spans="2:32" x14ac:dyDescent="0.25">
      <c r="B22" s="38" t="s">
        <v>416</v>
      </c>
      <c r="C22" s="41">
        <f>Data!C20</f>
        <v>50000</v>
      </c>
      <c r="L22" s="394" t="s">
        <v>130</v>
      </c>
      <c r="M22" s="394"/>
      <c r="N22" s="394"/>
      <c r="O22" s="394"/>
      <c r="P22" s="394"/>
      <c r="Q22" s="394"/>
      <c r="R22" s="394"/>
      <c r="S22" s="394"/>
      <c r="T22" s="394"/>
      <c r="U22" s="394"/>
      <c r="V22" s="394"/>
      <c r="W22" s="394"/>
      <c r="X22" s="394"/>
      <c r="Y22" s="394"/>
      <c r="Z22" s="394"/>
      <c r="AA22" s="394"/>
      <c r="AB22" s="413"/>
      <c r="AC22" s="394"/>
      <c r="AD22" s="394"/>
      <c r="AE22" s="394"/>
      <c r="AF22" s="394"/>
    </row>
    <row r="23" spans="2:32" ht="15" customHeight="1" x14ac:dyDescent="0.25">
      <c r="L23" s="410" t="s">
        <v>123</v>
      </c>
      <c r="M23" s="390" t="s">
        <v>411</v>
      </c>
      <c r="N23" s="390"/>
      <c r="O23" s="390"/>
      <c r="P23" s="390"/>
      <c r="Q23" s="390"/>
      <c r="R23" s="390" t="s">
        <v>112</v>
      </c>
      <c r="S23" s="390"/>
      <c r="T23" s="390"/>
      <c r="U23" s="390"/>
      <c r="V23" s="390"/>
      <c r="W23" s="186" t="s">
        <v>415</v>
      </c>
      <c r="X23" s="19" t="s">
        <v>408</v>
      </c>
      <c r="Y23" s="405" t="s">
        <v>409</v>
      </c>
      <c r="Z23" s="180" t="s">
        <v>114</v>
      </c>
      <c r="AA23" s="19" t="s">
        <v>115</v>
      </c>
      <c r="AB23" s="19" t="s">
        <v>116</v>
      </c>
      <c r="AC23" s="19" t="s">
        <v>117</v>
      </c>
      <c r="AD23" s="19" t="s">
        <v>118</v>
      </c>
      <c r="AE23" s="19" t="s">
        <v>113</v>
      </c>
      <c r="AF23" s="19" t="s">
        <v>119</v>
      </c>
    </row>
    <row r="24" spans="2:32" x14ac:dyDescent="0.25">
      <c r="B24" s="181" t="s">
        <v>418</v>
      </c>
      <c r="C24" s="82" t="s">
        <v>120</v>
      </c>
      <c r="D24" s="82" t="s">
        <v>121</v>
      </c>
      <c r="E24" s="82" t="s">
        <v>122</v>
      </c>
      <c r="L24" s="411"/>
      <c r="M24" s="33" t="s">
        <v>61</v>
      </c>
      <c r="N24" s="33" t="s">
        <v>62</v>
      </c>
      <c r="O24" s="33" t="s">
        <v>63</v>
      </c>
      <c r="P24" s="33" t="s">
        <v>64</v>
      </c>
      <c r="Q24" s="33" t="s">
        <v>65</v>
      </c>
      <c r="R24" s="33" t="s">
        <v>61</v>
      </c>
      <c r="S24" s="33" t="s">
        <v>62</v>
      </c>
      <c r="T24" s="33" t="s">
        <v>63</v>
      </c>
      <c r="U24" s="33" t="s">
        <v>64</v>
      </c>
      <c r="V24" s="33" t="s">
        <v>65</v>
      </c>
      <c r="W24" s="187" t="s">
        <v>346</v>
      </c>
      <c r="X24" s="33" t="s">
        <v>346</v>
      </c>
      <c r="Y24" s="404"/>
      <c r="Z24" s="33" t="s">
        <v>124</v>
      </c>
      <c r="AA24" s="33" t="s">
        <v>410</v>
      </c>
      <c r="AB24" s="33" t="s">
        <v>68</v>
      </c>
      <c r="AC24" s="33" t="s">
        <v>125</v>
      </c>
      <c r="AD24" s="33" t="s">
        <v>126</v>
      </c>
      <c r="AE24" s="33" t="s">
        <v>414</v>
      </c>
      <c r="AF24" s="33" t="s">
        <v>127</v>
      </c>
    </row>
    <row r="25" spans="2:32" x14ac:dyDescent="0.25">
      <c r="B25" s="405" t="s">
        <v>417</v>
      </c>
      <c r="C25" s="179" t="s">
        <v>420</v>
      </c>
      <c r="D25" s="188">
        <f>SUMPRODUCT(TheoOut!D56:D98,TheoOut!E56:E98)/TheoOut!C201</f>
        <v>0.33185063671805082</v>
      </c>
      <c r="E25" s="84">
        <f>SUM(TheoOut!E56:E98)/TheoOut!C201</f>
        <v>4.7653431185101347E-2</v>
      </c>
      <c r="L25" s="157" t="s">
        <v>304</v>
      </c>
      <c r="M25" s="157" t="s">
        <v>132</v>
      </c>
      <c r="N25" s="157" t="s">
        <v>132</v>
      </c>
      <c r="O25" s="157" t="s">
        <v>132</v>
      </c>
      <c r="P25" s="157" t="s">
        <v>132</v>
      </c>
      <c r="Q25" s="157" t="s">
        <v>132</v>
      </c>
      <c r="R25" s="157">
        <f t="shared" ref="R25:R57" si="0">VLOOKUP(M25,$B$34:$H$76,3,FALSE)</f>
        <v>1</v>
      </c>
      <c r="S25" s="157">
        <f>VLOOKUP(N25,$B$34:$H$76,4,FALSE)</f>
        <v>1</v>
      </c>
      <c r="T25" s="157">
        <f t="shared" ref="T25:T57" si="1">VLOOKUP(O25,$B$34:$H$76,5,FALSE)</f>
        <v>2</v>
      </c>
      <c r="U25" s="157">
        <f>VLOOKUP(P25,$B$34:$H$76,6,FALSE)</f>
        <v>1</v>
      </c>
      <c r="V25" s="157">
        <f>VLOOKUP(Q25,$B$34:$H$76,7,FALSE)</f>
        <v>1</v>
      </c>
      <c r="W25" s="99">
        <f>TheoOut!E56</f>
        <v>2</v>
      </c>
      <c r="X25" s="165">
        <f>PRODUCT(R25:V25)</f>
        <v>2</v>
      </c>
      <c r="Y25" s="165">
        <f>W25-X25</f>
        <v>0</v>
      </c>
      <c r="Z25" s="75">
        <v>0</v>
      </c>
      <c r="AA25" s="165">
        <f>X25-Z25</f>
        <v>2</v>
      </c>
      <c r="AB25" s="235">
        <f>Data!R22</f>
        <v>2500</v>
      </c>
      <c r="AC25" s="168">
        <f>W25/D$48</f>
        <v>2.3290098448931181E-10</v>
      </c>
      <c r="AD25" s="101">
        <f>IF(AC25=0,"No zero adjusted hits in denominator - something's wrong",1/AC25)</f>
        <v>4293670128.5000005</v>
      </c>
      <c r="AE25" s="99">
        <f>W25*AB25</f>
        <v>5000</v>
      </c>
      <c r="AF25" s="102">
        <f>AE25/D$48</f>
        <v>5.8225246122327952E-7</v>
      </c>
    </row>
    <row r="26" spans="2:32" x14ac:dyDescent="0.25">
      <c r="B26" s="384"/>
      <c r="C26" s="179" t="s">
        <v>419</v>
      </c>
      <c r="D26" s="188" t="s">
        <v>175</v>
      </c>
      <c r="E26" s="84" t="s">
        <v>175</v>
      </c>
      <c r="L26" s="156" t="s">
        <v>305</v>
      </c>
      <c r="M26" s="156" t="s">
        <v>132</v>
      </c>
      <c r="N26" s="156" t="s">
        <v>132</v>
      </c>
      <c r="O26" s="156" t="s">
        <v>132</v>
      </c>
      <c r="P26" s="156" t="s">
        <v>132</v>
      </c>
      <c r="Q26" s="156" t="s">
        <v>133</v>
      </c>
      <c r="R26" s="156">
        <f t="shared" si="0"/>
        <v>1</v>
      </c>
      <c r="S26" s="156">
        <f t="shared" ref="S26:S57" si="2">VLOOKUP(N26,$B$34:$H$76,4,FALSE)</f>
        <v>1</v>
      </c>
      <c r="T26" s="156">
        <f t="shared" si="1"/>
        <v>2</v>
      </c>
      <c r="U26" s="156">
        <f>VLOOKUP(P26,$B$34:$H$76,6,FALSE)</f>
        <v>1</v>
      </c>
      <c r="V26" s="156">
        <f>H47-H34</f>
        <v>96</v>
      </c>
      <c r="W26" s="86">
        <f>TheoOut!E57</f>
        <v>192</v>
      </c>
      <c r="X26" s="87">
        <f>PRODUCT(R26:V26)</f>
        <v>192</v>
      </c>
      <c r="Y26" s="87">
        <f t="shared" ref="Y26:Y57" si="3">W26-X26</f>
        <v>0</v>
      </c>
      <c r="Z26" s="74">
        <v>0</v>
      </c>
      <c r="AA26" s="87">
        <f t="shared" ref="AA26:AA57" si="4">X26-Z26</f>
        <v>192</v>
      </c>
      <c r="AB26" s="236">
        <f>Data!R23</f>
        <v>750</v>
      </c>
      <c r="AC26" s="167">
        <f t="shared" ref="AC26:AC57" si="5">W26/D$48</f>
        <v>2.2358494510973935E-8</v>
      </c>
      <c r="AD26" s="90">
        <f t="shared" ref="AD26:AD57" si="6">IF(AC26=0,"No zero adjusted hits in denominator - something's wrong",1/AC26)</f>
        <v>44725730.505208336</v>
      </c>
      <c r="AE26" s="86">
        <f t="shared" ref="AE26:AE57" si="7">W26*AB26</f>
        <v>144000</v>
      </c>
      <c r="AF26" s="91">
        <f t="shared" ref="AF26:AF57" si="8">AE26/D$48</f>
        <v>1.6768870883230452E-5</v>
      </c>
    </row>
    <row r="27" spans="2:32" x14ac:dyDescent="0.25">
      <c r="B27" s="403" t="s">
        <v>407</v>
      </c>
      <c r="C27" s="179" t="s">
        <v>420</v>
      </c>
      <c r="D27" s="184">
        <f>AF58</f>
        <v>0.33185063671805082</v>
      </c>
      <c r="E27" s="97">
        <f>AC58</f>
        <v>4.7653431185101347E-2</v>
      </c>
      <c r="L27" s="33" t="s">
        <v>306</v>
      </c>
      <c r="M27" s="33" t="s">
        <v>132</v>
      </c>
      <c r="N27" s="33" t="s">
        <v>132</v>
      </c>
      <c r="O27" s="33" t="s">
        <v>132</v>
      </c>
      <c r="P27" s="33" t="s">
        <v>133</v>
      </c>
      <c r="Q27" s="33" t="s">
        <v>134</v>
      </c>
      <c r="R27" s="33">
        <f t="shared" si="0"/>
        <v>1</v>
      </c>
      <c r="S27" s="33">
        <f t="shared" si="2"/>
        <v>1</v>
      </c>
      <c r="T27" s="33">
        <f t="shared" si="1"/>
        <v>2</v>
      </c>
      <c r="U27" s="33">
        <f>G47-G34</f>
        <v>96</v>
      </c>
      <c r="V27" s="33">
        <f t="shared" ref="V27:V56" si="9">VLOOKUP(Q27,$B$34:$H$76,7,FALSE)</f>
        <v>97</v>
      </c>
      <c r="W27" s="93">
        <f>TheoOut!E58</f>
        <v>18624</v>
      </c>
      <c r="X27" s="166">
        <f>PRODUCT(R27:V27)</f>
        <v>18624</v>
      </c>
      <c r="Y27" s="166">
        <f t="shared" si="3"/>
        <v>0</v>
      </c>
      <c r="Z27" s="80">
        <v>0</v>
      </c>
      <c r="AA27" s="166">
        <f t="shared" si="4"/>
        <v>18624</v>
      </c>
      <c r="AB27" s="234">
        <f>Data!R24</f>
        <v>500</v>
      </c>
      <c r="AC27" s="169">
        <f t="shared" si="5"/>
        <v>2.1687739675644717E-6</v>
      </c>
      <c r="AD27" s="95">
        <f t="shared" si="6"/>
        <v>461090.00520833331</v>
      </c>
      <c r="AE27" s="93">
        <f t="shared" si="7"/>
        <v>9312000</v>
      </c>
      <c r="AF27" s="96">
        <f t="shared" si="8"/>
        <v>1.0843869837822359E-3</v>
      </c>
    </row>
    <row r="28" spans="2:32" x14ac:dyDescent="0.25">
      <c r="B28" s="404"/>
      <c r="C28" s="33" t="s">
        <v>419</v>
      </c>
      <c r="D28" s="189">
        <f>AF79</f>
        <v>1.148657174956984E-3</v>
      </c>
      <c r="E28" s="85">
        <f>AC87</f>
        <v>1.0486727823157225E-3</v>
      </c>
      <c r="L28" s="157" t="s">
        <v>292</v>
      </c>
      <c r="M28" s="157" t="s">
        <v>307</v>
      </c>
      <c r="N28" s="157" t="s">
        <v>307</v>
      </c>
      <c r="O28" s="157" t="s">
        <v>307</v>
      </c>
      <c r="P28" s="157" t="s">
        <v>307</v>
      </c>
      <c r="Q28" s="157" t="s">
        <v>307</v>
      </c>
      <c r="R28" s="157">
        <f t="shared" si="0"/>
        <v>2</v>
      </c>
      <c r="S28" s="157">
        <f t="shared" si="2"/>
        <v>3</v>
      </c>
      <c r="T28" s="157">
        <f t="shared" si="1"/>
        <v>3</v>
      </c>
      <c r="U28" s="157">
        <f>VLOOKUP(P28,$B$34:$H$76,6,FALSE)</f>
        <v>2</v>
      </c>
      <c r="V28" s="157">
        <f t="shared" si="9"/>
        <v>2</v>
      </c>
      <c r="W28" s="165">
        <f>TheoOut!E60</f>
        <v>36</v>
      </c>
      <c r="X28" s="165">
        <f>PRODUCT(D35,E53:H53)</f>
        <v>36</v>
      </c>
      <c r="Y28" s="165">
        <f t="shared" si="3"/>
        <v>0</v>
      </c>
      <c r="Z28" s="75">
        <v>0</v>
      </c>
      <c r="AA28" s="165">
        <f t="shared" si="4"/>
        <v>36</v>
      </c>
      <c r="AB28" s="235">
        <f>Data!R25</f>
        <v>400</v>
      </c>
      <c r="AC28" s="168">
        <f t="shared" si="5"/>
        <v>4.1922177208076128E-9</v>
      </c>
      <c r="AD28" s="101">
        <f t="shared" si="6"/>
        <v>238537229.3611111</v>
      </c>
      <c r="AE28" s="99">
        <f t="shared" si="7"/>
        <v>14400</v>
      </c>
      <c r="AF28" s="102">
        <f t="shared" si="8"/>
        <v>1.6768870883230452E-6</v>
      </c>
    </row>
    <row r="29" spans="2:32" x14ac:dyDescent="0.25">
      <c r="D29" s="188">
        <f>SUM(D27:D28)</f>
        <v>0.33299929389300781</v>
      </c>
      <c r="E29" s="188">
        <f>SUM(E27:E28)</f>
        <v>4.8702103967417067E-2</v>
      </c>
      <c r="L29" s="156" t="s">
        <v>293</v>
      </c>
      <c r="M29" s="156" t="s">
        <v>307</v>
      </c>
      <c r="N29" s="156" t="s">
        <v>307</v>
      </c>
      <c r="O29" s="156" t="s">
        <v>307</v>
      </c>
      <c r="P29" s="156" t="s">
        <v>307</v>
      </c>
      <c r="Q29" s="156" t="s">
        <v>315</v>
      </c>
      <c r="R29" s="156">
        <f t="shared" si="0"/>
        <v>2</v>
      </c>
      <c r="S29" s="156">
        <f t="shared" si="2"/>
        <v>3</v>
      </c>
      <c r="T29" s="156">
        <f t="shared" si="1"/>
        <v>3</v>
      </c>
      <c r="U29" s="156">
        <f t="shared" ref="U29:U57" si="10">VLOOKUP(P29,$B$34:$H$76,6,FALSE)</f>
        <v>2</v>
      </c>
      <c r="V29" s="156">
        <f t="shared" si="9"/>
        <v>95</v>
      </c>
      <c r="W29" s="87">
        <f>TheoOut!E61</f>
        <v>1710</v>
      </c>
      <c r="X29" s="87">
        <f>PRODUCT(D35,E53:G53,H$47-H53)</f>
        <v>1710</v>
      </c>
      <c r="Y29" s="87">
        <f t="shared" si="3"/>
        <v>0</v>
      </c>
      <c r="Z29" s="74">
        <v>0</v>
      </c>
      <c r="AA29" s="87">
        <f t="shared" si="4"/>
        <v>1710</v>
      </c>
      <c r="AB29" s="236">
        <f>Data!R26</f>
        <v>200</v>
      </c>
      <c r="AC29" s="167">
        <f t="shared" si="5"/>
        <v>1.9913034173836161E-7</v>
      </c>
      <c r="AD29" s="90">
        <f t="shared" si="6"/>
        <v>5021836.4076023391</v>
      </c>
      <c r="AE29" s="86">
        <f t="shared" si="7"/>
        <v>342000</v>
      </c>
      <c r="AF29" s="91">
        <f t="shared" si="8"/>
        <v>3.9826068347672324E-5</v>
      </c>
    </row>
    <row r="30" spans="2:32" x14ac:dyDescent="0.25">
      <c r="L30" s="33" t="s">
        <v>294</v>
      </c>
      <c r="M30" s="33" t="s">
        <v>307</v>
      </c>
      <c r="N30" s="33" t="s">
        <v>307</v>
      </c>
      <c r="O30" s="33" t="s">
        <v>307</v>
      </c>
      <c r="P30" s="33" t="s">
        <v>315</v>
      </c>
      <c r="Q30" s="33" t="s">
        <v>134</v>
      </c>
      <c r="R30" s="33">
        <f t="shared" si="0"/>
        <v>2</v>
      </c>
      <c r="S30" s="33">
        <f t="shared" si="2"/>
        <v>3</v>
      </c>
      <c r="T30" s="33">
        <f t="shared" si="1"/>
        <v>3</v>
      </c>
      <c r="U30" s="33">
        <f t="shared" si="10"/>
        <v>95</v>
      </c>
      <c r="V30" s="33">
        <f t="shared" si="9"/>
        <v>97</v>
      </c>
      <c r="W30" s="166">
        <f>TheoOut!E62</f>
        <v>82935</v>
      </c>
      <c r="X30" s="166">
        <f>PRODUCT(D35,E53:F53,G$47-G53,H$47)</f>
        <v>82935</v>
      </c>
      <c r="Y30" s="166">
        <f t="shared" si="3"/>
        <v>0</v>
      </c>
      <c r="Z30" s="80">
        <v>0</v>
      </c>
      <c r="AA30" s="166">
        <f t="shared" si="4"/>
        <v>82935</v>
      </c>
      <c r="AB30" s="234">
        <f>Data!R27</f>
        <v>50</v>
      </c>
      <c r="AC30" s="169">
        <f t="shared" si="5"/>
        <v>9.6578215743105373E-6</v>
      </c>
      <c r="AD30" s="95">
        <f t="shared" si="6"/>
        <v>103543.01871345031</v>
      </c>
      <c r="AE30" s="93">
        <f t="shared" si="7"/>
        <v>4146750</v>
      </c>
      <c r="AF30" s="96">
        <f t="shared" si="8"/>
        <v>4.8289107871552688E-4</v>
      </c>
    </row>
    <row r="31" spans="2:32" x14ac:dyDescent="0.25">
      <c r="B31" s="394" t="s">
        <v>131</v>
      </c>
      <c r="C31" s="394"/>
      <c r="D31" s="394"/>
      <c r="E31" s="394"/>
      <c r="F31" s="394"/>
      <c r="G31" s="394"/>
      <c r="H31" s="394"/>
      <c r="I31" s="66"/>
      <c r="J31" s="66"/>
      <c r="K31" s="66"/>
      <c r="L31" s="157" t="s">
        <v>295</v>
      </c>
      <c r="M31" s="157" t="s">
        <v>308</v>
      </c>
      <c r="N31" s="157" t="s">
        <v>308</v>
      </c>
      <c r="O31" s="157" t="s">
        <v>308</v>
      </c>
      <c r="P31" s="157" t="s">
        <v>308</v>
      </c>
      <c r="Q31" s="157" t="s">
        <v>308</v>
      </c>
      <c r="R31" s="157">
        <f t="shared" si="0"/>
        <v>2</v>
      </c>
      <c r="S31" s="157">
        <f t="shared" si="2"/>
        <v>3</v>
      </c>
      <c r="T31" s="157">
        <f t="shared" si="1"/>
        <v>3</v>
      </c>
      <c r="U31" s="157">
        <f t="shared" si="10"/>
        <v>2</v>
      </c>
      <c r="V31" s="157">
        <f t="shared" si="9"/>
        <v>3</v>
      </c>
      <c r="W31" s="165">
        <f>TheoOut!E64</f>
        <v>54</v>
      </c>
      <c r="X31" s="165">
        <f>PRODUCT(D36,E54:H54)</f>
        <v>54</v>
      </c>
      <c r="Y31" s="165">
        <f t="shared" si="3"/>
        <v>0</v>
      </c>
      <c r="Z31" s="75">
        <v>0</v>
      </c>
      <c r="AA31" s="165">
        <f t="shared" si="4"/>
        <v>54</v>
      </c>
      <c r="AB31" s="235">
        <f>Data!R28</f>
        <v>200</v>
      </c>
      <c r="AC31" s="168">
        <f t="shared" si="5"/>
        <v>6.2883265812114192E-9</v>
      </c>
      <c r="AD31" s="101">
        <f t="shared" si="6"/>
        <v>159024819.57407406</v>
      </c>
      <c r="AE31" s="99">
        <f t="shared" si="7"/>
        <v>10800</v>
      </c>
      <c r="AF31" s="102">
        <f t="shared" si="8"/>
        <v>1.2576653162422838E-6</v>
      </c>
    </row>
    <row r="32" spans="2:32" x14ac:dyDescent="0.25">
      <c r="B32" s="390" t="s">
        <v>50</v>
      </c>
      <c r="C32" s="390"/>
      <c r="D32" s="390" t="s">
        <v>51</v>
      </c>
      <c r="E32" s="390"/>
      <c r="F32" s="390"/>
      <c r="G32" s="390"/>
      <c r="H32" s="390"/>
      <c r="I32" s="66"/>
      <c r="J32" s="66"/>
      <c r="K32" s="66"/>
      <c r="L32" s="156" t="s">
        <v>297</v>
      </c>
      <c r="M32" s="156" t="s">
        <v>308</v>
      </c>
      <c r="N32" s="156" t="s">
        <v>308</v>
      </c>
      <c r="O32" s="156" t="s">
        <v>308</v>
      </c>
      <c r="P32" s="156" t="s">
        <v>308</v>
      </c>
      <c r="Q32" s="156" t="s">
        <v>316</v>
      </c>
      <c r="R32" s="156">
        <f t="shared" si="0"/>
        <v>2</v>
      </c>
      <c r="S32" s="156">
        <f t="shared" si="2"/>
        <v>3</v>
      </c>
      <c r="T32" s="156">
        <f t="shared" si="1"/>
        <v>3</v>
      </c>
      <c r="U32" s="156">
        <f t="shared" si="10"/>
        <v>2</v>
      </c>
      <c r="V32" s="156">
        <f t="shared" si="9"/>
        <v>94</v>
      </c>
      <c r="W32" s="87">
        <f>TheoOut!E65</f>
        <v>1692</v>
      </c>
      <c r="X32" s="87">
        <f>PRODUCT(D36,E54:G54,H$47-H54)</f>
        <v>1692</v>
      </c>
      <c r="Y32" s="87">
        <f t="shared" si="3"/>
        <v>0</v>
      </c>
      <c r="Z32" s="74">
        <v>0</v>
      </c>
      <c r="AA32" s="87">
        <f t="shared" si="4"/>
        <v>1692</v>
      </c>
      <c r="AB32" s="236">
        <f>Data!R29</f>
        <v>150</v>
      </c>
      <c r="AC32" s="167">
        <f t="shared" si="5"/>
        <v>1.9703423287795781E-7</v>
      </c>
      <c r="AD32" s="90">
        <f t="shared" si="6"/>
        <v>5075260.1991725769</v>
      </c>
      <c r="AE32" s="86">
        <f t="shared" si="7"/>
        <v>253800</v>
      </c>
      <c r="AF32" s="91">
        <f t="shared" si="8"/>
        <v>2.9555134931693671E-5</v>
      </c>
    </row>
    <row r="33" spans="2:32" x14ac:dyDescent="0.25">
      <c r="B33" s="33" t="s">
        <v>59</v>
      </c>
      <c r="C33" s="33" t="s">
        <v>60</v>
      </c>
      <c r="D33" s="33" t="s">
        <v>61</v>
      </c>
      <c r="E33" s="33" t="s">
        <v>62</v>
      </c>
      <c r="F33" s="33" t="s">
        <v>63</v>
      </c>
      <c r="G33" s="33" t="s">
        <v>64</v>
      </c>
      <c r="H33" s="33" t="s">
        <v>65</v>
      </c>
      <c r="I33" s="66"/>
      <c r="J33" s="66"/>
      <c r="K33" s="66"/>
      <c r="L33" s="33" t="s">
        <v>298</v>
      </c>
      <c r="M33" s="33" t="s">
        <v>308</v>
      </c>
      <c r="N33" s="33" t="s">
        <v>308</v>
      </c>
      <c r="O33" s="33" t="s">
        <v>308</v>
      </c>
      <c r="P33" s="33" t="s">
        <v>316</v>
      </c>
      <c r="Q33" s="33" t="s">
        <v>134</v>
      </c>
      <c r="R33" s="33">
        <f t="shared" si="0"/>
        <v>2</v>
      </c>
      <c r="S33" s="33">
        <f t="shared" si="2"/>
        <v>3</v>
      </c>
      <c r="T33" s="33">
        <f t="shared" si="1"/>
        <v>3</v>
      </c>
      <c r="U33" s="33">
        <f t="shared" si="10"/>
        <v>95</v>
      </c>
      <c r="V33" s="33">
        <f t="shared" si="9"/>
        <v>97</v>
      </c>
      <c r="W33" s="166">
        <f>TheoOut!E66</f>
        <v>82935</v>
      </c>
      <c r="X33" s="166">
        <f>PRODUCT(D36,E54:F54,G$47-G54,H$47)</f>
        <v>82935</v>
      </c>
      <c r="Y33" s="166">
        <f t="shared" si="3"/>
        <v>0</v>
      </c>
      <c r="Z33" s="80">
        <v>0</v>
      </c>
      <c r="AA33" s="166">
        <f t="shared" si="4"/>
        <v>82935</v>
      </c>
      <c r="AB33" s="234">
        <f>Data!R30</f>
        <v>40</v>
      </c>
      <c r="AC33" s="169">
        <f t="shared" si="5"/>
        <v>9.6578215743105373E-6</v>
      </c>
      <c r="AD33" s="95">
        <f t="shared" si="6"/>
        <v>103543.01871345031</v>
      </c>
      <c r="AE33" s="93">
        <f t="shared" si="7"/>
        <v>3317400</v>
      </c>
      <c r="AF33" s="96">
        <f t="shared" si="8"/>
        <v>3.8631286297242153E-4</v>
      </c>
    </row>
    <row r="34" spans="2:32" x14ac:dyDescent="0.25">
      <c r="B34" s="38" t="s">
        <v>132</v>
      </c>
      <c r="C34" s="38" t="s">
        <v>287</v>
      </c>
      <c r="D34" s="38">
        <f>Data!D26</f>
        <v>1</v>
      </c>
      <c r="E34" s="174">
        <f>Data!E26</f>
        <v>1</v>
      </c>
      <c r="F34" s="174">
        <f>Data!F26</f>
        <v>2</v>
      </c>
      <c r="G34" s="174">
        <f>Data!G26</f>
        <v>1</v>
      </c>
      <c r="H34" s="174">
        <f>Data!H26</f>
        <v>1</v>
      </c>
      <c r="I34" s="175"/>
      <c r="J34" s="175"/>
      <c r="K34" s="175"/>
      <c r="L34" s="157" t="s">
        <v>296</v>
      </c>
      <c r="M34" s="157" t="s">
        <v>309</v>
      </c>
      <c r="N34" s="157" t="s">
        <v>309</v>
      </c>
      <c r="O34" s="157" t="s">
        <v>309</v>
      </c>
      <c r="P34" s="157" t="s">
        <v>309</v>
      </c>
      <c r="Q34" s="157" t="s">
        <v>309</v>
      </c>
      <c r="R34" s="157">
        <f t="shared" si="0"/>
        <v>2</v>
      </c>
      <c r="S34" s="157">
        <f t="shared" si="2"/>
        <v>2</v>
      </c>
      <c r="T34" s="157">
        <f t="shared" si="1"/>
        <v>3</v>
      </c>
      <c r="U34" s="157">
        <f t="shared" si="10"/>
        <v>3</v>
      </c>
      <c r="V34" s="157">
        <f t="shared" si="9"/>
        <v>4</v>
      </c>
      <c r="W34" s="165">
        <f>TheoOut!E68</f>
        <v>72</v>
      </c>
      <c r="X34" s="165">
        <f>PRODUCT(D37,E55:H55)</f>
        <v>72</v>
      </c>
      <c r="Y34" s="165">
        <f t="shared" si="3"/>
        <v>0</v>
      </c>
      <c r="Z34" s="75">
        <v>0</v>
      </c>
      <c r="AA34" s="165">
        <f t="shared" si="4"/>
        <v>72</v>
      </c>
      <c r="AB34" s="235">
        <f>Data!R31</f>
        <v>150</v>
      </c>
      <c r="AC34" s="168">
        <f t="shared" si="5"/>
        <v>8.3844354416152257E-9</v>
      </c>
      <c r="AD34" s="101">
        <f t="shared" si="6"/>
        <v>119268614.68055555</v>
      </c>
      <c r="AE34" s="99">
        <f t="shared" si="7"/>
        <v>10800</v>
      </c>
      <c r="AF34" s="102">
        <f t="shared" si="8"/>
        <v>1.2576653162422838E-6</v>
      </c>
    </row>
    <row r="35" spans="2:32" x14ac:dyDescent="0.25">
      <c r="B35" s="145" t="s">
        <v>228</v>
      </c>
      <c r="C35" s="38" t="s">
        <v>228</v>
      </c>
      <c r="D35" s="130">
        <f>Data!D27</f>
        <v>1</v>
      </c>
      <c r="E35" s="174">
        <f>Data!E27</f>
        <v>2</v>
      </c>
      <c r="F35" s="174">
        <f>Data!F27</f>
        <v>1</v>
      </c>
      <c r="G35" s="174">
        <f>Data!G27</f>
        <v>1</v>
      </c>
      <c r="H35" s="174">
        <f>Data!H27</f>
        <v>1</v>
      </c>
      <c r="K35" s="175"/>
      <c r="L35" s="156" t="s">
        <v>299</v>
      </c>
      <c r="M35" s="156" t="s">
        <v>309</v>
      </c>
      <c r="N35" s="156" t="s">
        <v>309</v>
      </c>
      <c r="O35" s="156" t="s">
        <v>309</v>
      </c>
      <c r="P35" s="156" t="s">
        <v>309</v>
      </c>
      <c r="Q35" s="156" t="s">
        <v>317</v>
      </c>
      <c r="R35" s="156">
        <f t="shared" si="0"/>
        <v>2</v>
      </c>
      <c r="S35" s="156">
        <f t="shared" si="2"/>
        <v>2</v>
      </c>
      <c r="T35" s="156">
        <f t="shared" si="1"/>
        <v>3</v>
      </c>
      <c r="U35" s="156">
        <f t="shared" si="10"/>
        <v>3</v>
      </c>
      <c r="V35" s="156">
        <f t="shared" si="9"/>
        <v>93</v>
      </c>
      <c r="W35" s="87">
        <f>TheoOut!E69</f>
        <v>1674</v>
      </c>
      <c r="X35" s="87">
        <f>PRODUCT(D37,E55:G55,H$47-H55)</f>
        <v>1674</v>
      </c>
      <c r="Y35" s="87">
        <f t="shared" si="3"/>
        <v>0</v>
      </c>
      <c r="Z35" s="74">
        <v>0</v>
      </c>
      <c r="AA35" s="87">
        <f t="shared" si="4"/>
        <v>1674</v>
      </c>
      <c r="AB35" s="236">
        <f>Data!R32</f>
        <v>100</v>
      </c>
      <c r="AC35" s="167">
        <f t="shared" si="5"/>
        <v>1.9493812401755399E-7</v>
      </c>
      <c r="AD35" s="90">
        <f t="shared" si="6"/>
        <v>5129832.8894862607</v>
      </c>
      <c r="AE35" s="86">
        <f t="shared" si="7"/>
        <v>167400</v>
      </c>
      <c r="AF35" s="91">
        <f t="shared" si="8"/>
        <v>1.94938124017554E-5</v>
      </c>
    </row>
    <row r="36" spans="2:32" x14ac:dyDescent="0.25">
      <c r="B36" s="145" t="s">
        <v>229</v>
      </c>
      <c r="C36" s="46" t="s">
        <v>229</v>
      </c>
      <c r="D36" s="130">
        <f>Data!D28</f>
        <v>1</v>
      </c>
      <c r="E36" s="174">
        <f>Data!E28</f>
        <v>2</v>
      </c>
      <c r="F36" s="174">
        <f>Data!F28</f>
        <v>1</v>
      </c>
      <c r="G36" s="174">
        <f>Data!G28</f>
        <v>1</v>
      </c>
      <c r="H36" s="174">
        <f>Data!H28</f>
        <v>2</v>
      </c>
      <c r="K36" s="175"/>
      <c r="L36" s="33" t="s">
        <v>300</v>
      </c>
      <c r="M36" s="33" t="s">
        <v>309</v>
      </c>
      <c r="N36" s="33" t="s">
        <v>309</v>
      </c>
      <c r="O36" s="33" t="s">
        <v>309</v>
      </c>
      <c r="P36" s="33" t="s">
        <v>317</v>
      </c>
      <c r="Q36" s="33" t="s">
        <v>134</v>
      </c>
      <c r="R36" s="33">
        <f t="shared" si="0"/>
        <v>2</v>
      </c>
      <c r="S36" s="33">
        <f t="shared" si="2"/>
        <v>2</v>
      </c>
      <c r="T36" s="33">
        <f t="shared" si="1"/>
        <v>3</v>
      </c>
      <c r="U36" s="33">
        <f t="shared" si="10"/>
        <v>94</v>
      </c>
      <c r="V36" s="33">
        <f t="shared" si="9"/>
        <v>97</v>
      </c>
      <c r="W36" s="166">
        <f>TheoOut!E70</f>
        <v>54708</v>
      </c>
      <c r="X36" s="166">
        <f>PRODUCT(D37,E55:F55,G$47-G55,H$47)</f>
        <v>54708</v>
      </c>
      <c r="Y36" s="166">
        <f t="shared" si="3"/>
        <v>0</v>
      </c>
      <c r="Z36" s="80">
        <v>0</v>
      </c>
      <c r="AA36" s="166">
        <f t="shared" si="4"/>
        <v>54708</v>
      </c>
      <c r="AB36" s="234">
        <f>Data!R33</f>
        <v>30</v>
      </c>
      <c r="AC36" s="169">
        <f t="shared" si="5"/>
        <v>6.3707735297206354E-6</v>
      </c>
      <c r="AD36" s="95">
        <f t="shared" si="6"/>
        <v>156966.81028368796</v>
      </c>
      <c r="AE36" s="93">
        <f t="shared" si="7"/>
        <v>1641240</v>
      </c>
      <c r="AF36" s="96">
        <f t="shared" si="8"/>
        <v>1.9112320589161907E-4</v>
      </c>
    </row>
    <row r="37" spans="2:32" x14ac:dyDescent="0.25">
      <c r="B37" s="145" t="s">
        <v>230</v>
      </c>
      <c r="C37" s="46" t="s">
        <v>230</v>
      </c>
      <c r="D37" s="130">
        <f>Data!D29</f>
        <v>1</v>
      </c>
      <c r="E37" s="174">
        <f>Data!E29</f>
        <v>1</v>
      </c>
      <c r="F37" s="174">
        <f>Data!F29</f>
        <v>1</v>
      </c>
      <c r="G37" s="174">
        <f>Data!G29</f>
        <v>2</v>
      </c>
      <c r="H37" s="174">
        <f>Data!H29</f>
        <v>3</v>
      </c>
      <c r="K37" s="175"/>
      <c r="L37" s="157" t="s">
        <v>301</v>
      </c>
      <c r="M37" s="157" t="s">
        <v>310</v>
      </c>
      <c r="N37" s="157" t="s">
        <v>310</v>
      </c>
      <c r="O37" s="157" t="s">
        <v>310</v>
      </c>
      <c r="P37" s="157" t="s">
        <v>310</v>
      </c>
      <c r="Q37" s="157" t="s">
        <v>310</v>
      </c>
      <c r="R37" s="157">
        <f t="shared" si="0"/>
        <v>4</v>
      </c>
      <c r="S37" s="157">
        <f t="shared" si="2"/>
        <v>3</v>
      </c>
      <c r="T37" s="157">
        <f t="shared" si="1"/>
        <v>4</v>
      </c>
      <c r="U37" s="157">
        <f t="shared" si="10"/>
        <v>4</v>
      </c>
      <c r="V37" s="157">
        <f t="shared" si="9"/>
        <v>4</v>
      </c>
      <c r="W37" s="165">
        <f>TheoOut!E72</f>
        <v>576</v>
      </c>
      <c r="X37" s="165">
        <f>PRODUCT(D38,E56:H56)</f>
        <v>576</v>
      </c>
      <c r="Y37" s="165">
        <f t="shared" si="3"/>
        <v>0</v>
      </c>
      <c r="Z37" s="75">
        <v>0</v>
      </c>
      <c r="AA37" s="165">
        <f t="shared" si="4"/>
        <v>576</v>
      </c>
      <c r="AB37" s="235">
        <f>Data!R34</f>
        <v>100</v>
      </c>
      <c r="AC37" s="168">
        <f t="shared" si="5"/>
        <v>6.7075483532921805E-8</v>
      </c>
      <c r="AD37" s="101">
        <f t="shared" si="6"/>
        <v>14908576.835069444</v>
      </c>
      <c r="AE37" s="99">
        <f t="shared" si="7"/>
        <v>57600</v>
      </c>
      <c r="AF37" s="102">
        <f t="shared" si="8"/>
        <v>6.7075483532921807E-6</v>
      </c>
    </row>
    <row r="38" spans="2:32" x14ac:dyDescent="0.25">
      <c r="B38" s="145" t="s">
        <v>231</v>
      </c>
      <c r="C38" s="46" t="s">
        <v>231</v>
      </c>
      <c r="D38" s="130">
        <f>Data!D30</f>
        <v>3</v>
      </c>
      <c r="E38" s="174">
        <f>Data!E30</f>
        <v>2</v>
      </c>
      <c r="F38" s="174">
        <f>Data!F30</f>
        <v>2</v>
      </c>
      <c r="G38" s="174">
        <f>Data!G30</f>
        <v>3</v>
      </c>
      <c r="H38" s="174">
        <f>Data!H30</f>
        <v>3</v>
      </c>
      <c r="K38" s="175"/>
      <c r="L38" s="156" t="s">
        <v>302</v>
      </c>
      <c r="M38" s="156" t="s">
        <v>310</v>
      </c>
      <c r="N38" s="156" t="s">
        <v>310</v>
      </c>
      <c r="O38" s="156" t="s">
        <v>310</v>
      </c>
      <c r="P38" s="156" t="s">
        <v>310</v>
      </c>
      <c r="Q38" s="156" t="s">
        <v>318</v>
      </c>
      <c r="R38" s="156">
        <f t="shared" si="0"/>
        <v>4</v>
      </c>
      <c r="S38" s="156">
        <f t="shared" si="2"/>
        <v>3</v>
      </c>
      <c r="T38" s="156">
        <f t="shared" si="1"/>
        <v>4</v>
      </c>
      <c r="U38" s="156">
        <f t="shared" si="10"/>
        <v>4</v>
      </c>
      <c r="V38" s="156">
        <f t="shared" si="9"/>
        <v>93</v>
      </c>
      <c r="W38" s="87">
        <f>TheoOut!E73</f>
        <v>13392</v>
      </c>
      <c r="X38" s="87">
        <f>PRODUCT(D38,E56:G56,H$47-H56)</f>
        <v>13392</v>
      </c>
      <c r="Y38" s="87">
        <f t="shared" si="3"/>
        <v>0</v>
      </c>
      <c r="Z38" s="74">
        <v>0</v>
      </c>
      <c r="AA38" s="87">
        <f t="shared" si="4"/>
        <v>13392</v>
      </c>
      <c r="AB38" s="236">
        <f>Data!R35</f>
        <v>75</v>
      </c>
      <c r="AC38" s="167">
        <f t="shared" si="5"/>
        <v>1.5595049921404319E-6</v>
      </c>
      <c r="AD38" s="90">
        <f t="shared" si="6"/>
        <v>641229.11118578259</v>
      </c>
      <c r="AE38" s="86">
        <f t="shared" si="7"/>
        <v>1004400</v>
      </c>
      <c r="AF38" s="91">
        <f t="shared" si="8"/>
        <v>1.1696287441053239E-4</v>
      </c>
    </row>
    <row r="39" spans="2:32" x14ac:dyDescent="0.25">
      <c r="B39" s="38" t="s">
        <v>89</v>
      </c>
      <c r="C39" s="38" t="s">
        <v>99</v>
      </c>
      <c r="D39" s="130">
        <f>Data!D31</f>
        <v>8</v>
      </c>
      <c r="E39" s="174">
        <f>Data!E31</f>
        <v>8</v>
      </c>
      <c r="F39" s="174">
        <f>Data!F31</f>
        <v>3</v>
      </c>
      <c r="G39" s="174">
        <f>Data!G31</f>
        <v>7</v>
      </c>
      <c r="H39" s="174">
        <f>Data!H31</f>
        <v>5</v>
      </c>
      <c r="K39" s="175"/>
      <c r="L39" s="33" t="s">
        <v>303</v>
      </c>
      <c r="M39" s="33" t="s">
        <v>310</v>
      </c>
      <c r="N39" s="33" t="s">
        <v>310</v>
      </c>
      <c r="O39" s="33" t="s">
        <v>310</v>
      </c>
      <c r="P39" s="33" t="s">
        <v>318</v>
      </c>
      <c r="Q39" s="33" t="s">
        <v>134</v>
      </c>
      <c r="R39" s="33">
        <f t="shared" si="0"/>
        <v>4</v>
      </c>
      <c r="S39" s="33">
        <f t="shared" si="2"/>
        <v>3</v>
      </c>
      <c r="T39" s="33">
        <f t="shared" si="1"/>
        <v>4</v>
      </c>
      <c r="U39" s="33">
        <f t="shared" si="10"/>
        <v>93</v>
      </c>
      <c r="V39" s="33">
        <f t="shared" si="9"/>
        <v>97</v>
      </c>
      <c r="W39" s="166">
        <f>TheoOut!E74</f>
        <v>324756</v>
      </c>
      <c r="X39" s="166">
        <f>PRODUCT(D38,E56:F56,G$47-G56,H$47)</f>
        <v>324756</v>
      </c>
      <c r="Y39" s="166">
        <f t="shared" si="3"/>
        <v>0</v>
      </c>
      <c r="Z39" s="80">
        <v>0</v>
      </c>
      <c r="AA39" s="166">
        <f t="shared" si="4"/>
        <v>324756</v>
      </c>
      <c r="AB39" s="234">
        <f>Data!R36</f>
        <v>15</v>
      </c>
      <c r="AC39" s="169">
        <f t="shared" si="5"/>
        <v>3.7817996059405475E-5</v>
      </c>
      <c r="AD39" s="95">
        <f t="shared" si="6"/>
        <v>26442.437574671447</v>
      </c>
      <c r="AE39" s="93">
        <f t="shared" si="7"/>
        <v>4871340</v>
      </c>
      <c r="AF39" s="96">
        <f t="shared" si="8"/>
        <v>5.6726994089108208E-4</v>
      </c>
    </row>
    <row r="40" spans="2:32" x14ac:dyDescent="0.25">
      <c r="B40" s="38" t="s">
        <v>93</v>
      </c>
      <c r="C40" s="38" t="s">
        <v>100</v>
      </c>
      <c r="D40" s="130">
        <f>Data!D32</f>
        <v>7</v>
      </c>
      <c r="E40" s="174">
        <f>Data!E32</f>
        <v>10</v>
      </c>
      <c r="F40" s="174">
        <f>Data!F32</f>
        <v>4</v>
      </c>
      <c r="G40" s="174">
        <f>Data!G32</f>
        <v>11</v>
      </c>
      <c r="H40" s="174">
        <f>Data!H32</f>
        <v>11</v>
      </c>
      <c r="K40" s="175"/>
      <c r="L40" s="157" t="s">
        <v>136</v>
      </c>
      <c r="M40" s="157" t="s">
        <v>137</v>
      </c>
      <c r="N40" s="157" t="s">
        <v>137</v>
      </c>
      <c r="O40" s="157" t="s">
        <v>137</v>
      </c>
      <c r="P40" s="157" t="s">
        <v>137</v>
      </c>
      <c r="Q40" s="157" t="s">
        <v>137</v>
      </c>
      <c r="R40" s="157">
        <f t="shared" si="0"/>
        <v>9</v>
      </c>
      <c r="S40" s="157">
        <f t="shared" si="2"/>
        <v>9</v>
      </c>
      <c r="T40" s="157">
        <f t="shared" si="1"/>
        <v>5</v>
      </c>
      <c r="U40" s="157">
        <f t="shared" si="10"/>
        <v>8</v>
      </c>
      <c r="V40" s="157">
        <f t="shared" si="9"/>
        <v>6</v>
      </c>
      <c r="W40" s="165">
        <f>TheoOut!E76</f>
        <v>17280</v>
      </c>
      <c r="X40" s="165">
        <f>PRODUCT(D39,E57:H57)</f>
        <v>17280</v>
      </c>
      <c r="Y40" s="165">
        <f t="shared" si="3"/>
        <v>0</v>
      </c>
      <c r="Z40" s="75">
        <v>0</v>
      </c>
      <c r="AA40" s="165">
        <f t="shared" si="4"/>
        <v>17280</v>
      </c>
      <c r="AB40" s="235">
        <f>Data!R37</f>
        <v>80</v>
      </c>
      <c r="AC40" s="168">
        <f t="shared" si="5"/>
        <v>2.0122645059876541E-6</v>
      </c>
      <c r="AD40" s="101">
        <f t="shared" si="6"/>
        <v>496952.56116898148</v>
      </c>
      <c r="AE40" s="99">
        <f t="shared" si="7"/>
        <v>1382400</v>
      </c>
      <c r="AF40" s="102">
        <f t="shared" si="8"/>
        <v>1.6098116047901233E-4</v>
      </c>
    </row>
    <row r="41" spans="2:32" x14ac:dyDescent="0.25">
      <c r="B41" s="38" t="s">
        <v>91</v>
      </c>
      <c r="C41" s="38" t="s">
        <v>101</v>
      </c>
      <c r="D41" s="130">
        <f>Data!D33</f>
        <v>7</v>
      </c>
      <c r="E41" s="174">
        <f>Data!E33</f>
        <v>9</v>
      </c>
      <c r="F41" s="174">
        <f>Data!F33</f>
        <v>6</v>
      </c>
      <c r="G41" s="174">
        <f>Data!G33</f>
        <v>15</v>
      </c>
      <c r="H41" s="174">
        <f>Data!H33</f>
        <v>14</v>
      </c>
      <c r="K41" s="175"/>
      <c r="L41" s="66" t="s">
        <v>139</v>
      </c>
      <c r="M41" s="66" t="s">
        <v>137</v>
      </c>
      <c r="N41" s="66" t="s">
        <v>137</v>
      </c>
      <c r="O41" s="66" t="s">
        <v>137</v>
      </c>
      <c r="P41" s="66" t="s">
        <v>137</v>
      </c>
      <c r="Q41" s="66" t="s">
        <v>140</v>
      </c>
      <c r="R41" s="66">
        <f t="shared" si="0"/>
        <v>9</v>
      </c>
      <c r="S41" s="66">
        <f t="shared" si="2"/>
        <v>9</v>
      </c>
      <c r="T41" s="66">
        <f t="shared" si="1"/>
        <v>5</v>
      </c>
      <c r="U41" s="66">
        <f t="shared" si="10"/>
        <v>8</v>
      </c>
      <c r="V41" s="66">
        <f t="shared" si="9"/>
        <v>91</v>
      </c>
      <c r="W41" s="87">
        <f>TheoOut!E77</f>
        <v>262080</v>
      </c>
      <c r="X41" s="87">
        <f>PRODUCT(D39,E57:G57,H$47-H57)</f>
        <v>262080</v>
      </c>
      <c r="Y41" s="87">
        <f t="shared" si="3"/>
        <v>0</v>
      </c>
      <c r="Z41" s="74">
        <v>0</v>
      </c>
      <c r="AA41" s="87">
        <f t="shared" si="4"/>
        <v>262080</v>
      </c>
      <c r="AB41" s="237">
        <f>Data!R38</f>
        <v>60</v>
      </c>
      <c r="AC41" s="167">
        <f t="shared" si="5"/>
        <v>3.0519345007479424E-5</v>
      </c>
      <c r="AD41" s="183">
        <f t="shared" si="6"/>
        <v>32766.102934218557</v>
      </c>
      <c r="AE41" s="87">
        <f t="shared" si="7"/>
        <v>15724800</v>
      </c>
      <c r="AF41" s="108">
        <f t="shared" si="8"/>
        <v>1.8311607004487653E-3</v>
      </c>
    </row>
    <row r="42" spans="2:32" x14ac:dyDescent="0.25">
      <c r="B42" s="38" t="s">
        <v>95</v>
      </c>
      <c r="C42" s="38" t="s">
        <v>102</v>
      </c>
      <c r="D42" s="130">
        <f>Data!D34</f>
        <v>20</v>
      </c>
      <c r="E42" s="174">
        <f>Data!E34</f>
        <v>14</v>
      </c>
      <c r="F42" s="174">
        <f>Data!F34</f>
        <v>10</v>
      </c>
      <c r="G42" s="174">
        <f>Data!G34</f>
        <v>21</v>
      </c>
      <c r="H42" s="174">
        <f>Data!H34</f>
        <v>16</v>
      </c>
      <c r="K42" s="175"/>
      <c r="L42" s="33" t="s">
        <v>142</v>
      </c>
      <c r="M42" s="33" t="s">
        <v>137</v>
      </c>
      <c r="N42" s="33" t="s">
        <v>137</v>
      </c>
      <c r="O42" s="33" t="s">
        <v>137</v>
      </c>
      <c r="P42" s="33" t="s">
        <v>140</v>
      </c>
      <c r="Q42" s="33" t="s">
        <v>134</v>
      </c>
      <c r="R42" s="33">
        <f t="shared" si="0"/>
        <v>9</v>
      </c>
      <c r="S42" s="33">
        <f t="shared" si="2"/>
        <v>9</v>
      </c>
      <c r="T42" s="33">
        <f t="shared" si="1"/>
        <v>5</v>
      </c>
      <c r="U42" s="33">
        <f t="shared" si="10"/>
        <v>89</v>
      </c>
      <c r="V42" s="33">
        <f t="shared" si="9"/>
        <v>97</v>
      </c>
      <c r="W42" s="166">
        <f>TheoOut!E78</f>
        <v>3107880</v>
      </c>
      <c r="X42" s="166">
        <f>PRODUCT(D39,E57:F57,G$47-G57,H$47)</f>
        <v>3107880</v>
      </c>
      <c r="Y42" s="166">
        <f t="shared" si="3"/>
        <v>0</v>
      </c>
      <c r="Z42" s="80">
        <v>0</v>
      </c>
      <c r="AA42" s="166">
        <f t="shared" si="4"/>
        <v>3107880</v>
      </c>
      <c r="AB42" s="234">
        <f>Data!R39</f>
        <v>10</v>
      </c>
      <c r="AC42" s="169">
        <f t="shared" si="5"/>
        <v>3.619141558373212E-4</v>
      </c>
      <c r="AD42" s="95">
        <f t="shared" si="6"/>
        <v>2763.0861735330836</v>
      </c>
      <c r="AE42" s="93">
        <f t="shared" si="7"/>
        <v>31078800</v>
      </c>
      <c r="AF42" s="96">
        <f t="shared" si="8"/>
        <v>3.619141558373212E-3</v>
      </c>
    </row>
    <row r="43" spans="2:32" x14ac:dyDescent="0.25">
      <c r="B43" s="38" t="s">
        <v>98</v>
      </c>
      <c r="C43" s="38" t="s">
        <v>103</v>
      </c>
      <c r="D43" s="130">
        <f>Data!D35</f>
        <v>36</v>
      </c>
      <c r="E43" s="174">
        <f>Data!E35</f>
        <v>30</v>
      </c>
      <c r="F43" s="174">
        <f>Data!F35</f>
        <v>25</v>
      </c>
      <c r="G43" s="174">
        <f>Data!G35</f>
        <v>13</v>
      </c>
      <c r="H43" s="174">
        <f>Data!H35</f>
        <v>15</v>
      </c>
      <c r="K43" s="175"/>
      <c r="L43" s="157" t="s">
        <v>143</v>
      </c>
      <c r="M43" s="157" t="s">
        <v>144</v>
      </c>
      <c r="N43" s="157" t="s">
        <v>144</v>
      </c>
      <c r="O43" s="157" t="s">
        <v>144</v>
      </c>
      <c r="P43" s="157" t="s">
        <v>144</v>
      </c>
      <c r="Q43" s="157" t="s">
        <v>144</v>
      </c>
      <c r="R43" s="157">
        <f t="shared" si="0"/>
        <v>8</v>
      </c>
      <c r="S43" s="157">
        <f t="shared" si="2"/>
        <v>11</v>
      </c>
      <c r="T43" s="157">
        <f t="shared" si="1"/>
        <v>6</v>
      </c>
      <c r="U43" s="157">
        <f t="shared" si="10"/>
        <v>12</v>
      </c>
      <c r="V43" s="157">
        <f t="shared" si="9"/>
        <v>12</v>
      </c>
      <c r="W43" s="165">
        <f>TheoOut!E80</f>
        <v>66528</v>
      </c>
      <c r="X43" s="165">
        <f>PRODUCT(D40,E58:H58)</f>
        <v>66528</v>
      </c>
      <c r="Y43" s="165">
        <f t="shared" si="3"/>
        <v>0</v>
      </c>
      <c r="Z43" s="75">
        <v>0</v>
      </c>
      <c r="AA43" s="165">
        <f t="shared" si="4"/>
        <v>66528</v>
      </c>
      <c r="AB43" s="235">
        <f>Data!R40</f>
        <v>80</v>
      </c>
      <c r="AC43" s="168">
        <f t="shared" si="5"/>
        <v>7.7472183480524688E-6</v>
      </c>
      <c r="AD43" s="101">
        <f t="shared" si="6"/>
        <v>129078.58731661856</v>
      </c>
      <c r="AE43" s="99">
        <f t="shared" si="7"/>
        <v>5322240</v>
      </c>
      <c r="AF43" s="102">
        <f t="shared" si="8"/>
        <v>6.1977746784419748E-4</v>
      </c>
    </row>
    <row r="44" spans="2:32" x14ac:dyDescent="0.25">
      <c r="B44" s="38" t="s">
        <v>94</v>
      </c>
      <c r="C44" s="38" t="s">
        <v>104</v>
      </c>
      <c r="D44" s="130">
        <f>Data!D36</f>
        <v>11</v>
      </c>
      <c r="E44" s="174">
        <f>Data!E36</f>
        <v>17</v>
      </c>
      <c r="F44" s="174">
        <f>Data!F36</f>
        <v>40</v>
      </c>
      <c r="G44" s="174">
        <f>Data!G36</f>
        <v>20</v>
      </c>
      <c r="H44" s="174">
        <f>Data!H36</f>
        <v>24</v>
      </c>
      <c r="K44" s="175"/>
      <c r="L44" s="156" t="s">
        <v>145</v>
      </c>
      <c r="M44" s="156" t="s">
        <v>144</v>
      </c>
      <c r="N44" s="156" t="s">
        <v>144</v>
      </c>
      <c r="O44" s="156" t="s">
        <v>144</v>
      </c>
      <c r="P44" s="156" t="s">
        <v>144</v>
      </c>
      <c r="Q44" s="156" t="s">
        <v>146</v>
      </c>
      <c r="R44" s="156">
        <f t="shared" si="0"/>
        <v>8</v>
      </c>
      <c r="S44" s="156">
        <f t="shared" si="2"/>
        <v>11</v>
      </c>
      <c r="T44" s="156">
        <f t="shared" si="1"/>
        <v>6</v>
      </c>
      <c r="U44" s="156">
        <f t="shared" si="10"/>
        <v>12</v>
      </c>
      <c r="V44" s="156">
        <f t="shared" si="9"/>
        <v>85</v>
      </c>
      <c r="W44" s="87">
        <f>TheoOut!E81</f>
        <v>471240</v>
      </c>
      <c r="X44" s="87">
        <f>PRODUCT(D40,E58:G58,H$47-H58)</f>
        <v>471240</v>
      </c>
      <c r="Y44" s="87">
        <f t="shared" si="3"/>
        <v>0</v>
      </c>
      <c r="Z44" s="74">
        <v>0</v>
      </c>
      <c r="AA44" s="87">
        <f t="shared" si="4"/>
        <v>471240</v>
      </c>
      <c r="AB44" s="236">
        <f>Data!R41</f>
        <v>50</v>
      </c>
      <c r="AC44" s="167">
        <f t="shared" si="5"/>
        <v>5.487612996537165E-5</v>
      </c>
      <c r="AD44" s="90">
        <f t="shared" si="6"/>
        <v>18222.859385875563</v>
      </c>
      <c r="AE44" s="86">
        <f t="shared" si="7"/>
        <v>23562000</v>
      </c>
      <c r="AF44" s="91">
        <f t="shared" si="8"/>
        <v>2.7438064982685828E-3</v>
      </c>
    </row>
    <row r="45" spans="2:32" x14ac:dyDescent="0.25">
      <c r="B45" s="38" t="s">
        <v>238</v>
      </c>
      <c r="C45" s="38" t="s">
        <v>284</v>
      </c>
      <c r="D45" s="130">
        <f>Data!D37</f>
        <v>1</v>
      </c>
      <c r="E45" s="174">
        <f>Data!E37</f>
        <v>1</v>
      </c>
      <c r="F45" s="174">
        <f>Data!F37</f>
        <v>2</v>
      </c>
      <c r="G45" s="174">
        <f>Data!G37</f>
        <v>2</v>
      </c>
      <c r="H45" s="174">
        <f>Data!H37</f>
        <v>2</v>
      </c>
      <c r="J45" s="175"/>
      <c r="K45" s="175"/>
      <c r="L45" s="33" t="s">
        <v>147</v>
      </c>
      <c r="M45" s="33" t="s">
        <v>144</v>
      </c>
      <c r="N45" s="33" t="s">
        <v>144</v>
      </c>
      <c r="O45" s="33" t="s">
        <v>144</v>
      </c>
      <c r="P45" s="33" t="s">
        <v>146</v>
      </c>
      <c r="Q45" s="33" t="s">
        <v>134</v>
      </c>
      <c r="R45" s="33">
        <f t="shared" si="0"/>
        <v>8</v>
      </c>
      <c r="S45" s="33">
        <f t="shared" si="2"/>
        <v>11</v>
      </c>
      <c r="T45" s="33">
        <f t="shared" si="1"/>
        <v>6</v>
      </c>
      <c r="U45" s="33">
        <f t="shared" si="10"/>
        <v>85</v>
      </c>
      <c r="V45" s="33">
        <f t="shared" si="9"/>
        <v>97</v>
      </c>
      <c r="W45" s="166">
        <f>TheoOut!E82</f>
        <v>3809190</v>
      </c>
      <c r="X45" s="166">
        <f>PRODUCT(D40,E58:F58,G$47-G58,H$47)</f>
        <v>3809190</v>
      </c>
      <c r="Y45" s="166">
        <f t="shared" si="3"/>
        <v>0</v>
      </c>
      <c r="Z45" s="80">
        <v>0</v>
      </c>
      <c r="AA45" s="166">
        <f t="shared" si="4"/>
        <v>3809190</v>
      </c>
      <c r="AB45" s="234">
        <f>Data!R42</f>
        <v>7</v>
      </c>
      <c r="AC45" s="169">
        <f t="shared" si="5"/>
        <v>4.4358205055342086E-4</v>
      </c>
      <c r="AD45" s="95">
        <f t="shared" si="6"/>
        <v>2254.3743570155334</v>
      </c>
      <c r="AE45" s="93">
        <f t="shared" si="7"/>
        <v>26664330</v>
      </c>
      <c r="AF45" s="96">
        <f t="shared" si="8"/>
        <v>3.105074353873946E-3</v>
      </c>
    </row>
    <row r="46" spans="2:32" x14ac:dyDescent="0.25">
      <c r="B46" s="33" t="s">
        <v>283</v>
      </c>
      <c r="C46" s="33" t="s">
        <v>17</v>
      </c>
      <c r="D46" s="145">
        <f>Data!D38</f>
        <v>0</v>
      </c>
      <c r="E46" s="174">
        <f>Data!E38</f>
        <v>0</v>
      </c>
      <c r="F46" s="174">
        <f>Data!F38</f>
        <v>0</v>
      </c>
      <c r="G46" s="174">
        <f>Data!G38</f>
        <v>0</v>
      </c>
      <c r="H46" s="174">
        <f>Data!H38</f>
        <v>0</v>
      </c>
      <c r="J46" s="175"/>
      <c r="K46" s="175"/>
      <c r="L46" s="157" t="s">
        <v>148</v>
      </c>
      <c r="M46" s="157" t="s">
        <v>149</v>
      </c>
      <c r="N46" s="157" t="s">
        <v>149</v>
      </c>
      <c r="O46" s="157" t="s">
        <v>149</v>
      </c>
      <c r="P46" s="157" t="s">
        <v>149</v>
      </c>
      <c r="Q46" s="157" t="s">
        <v>149</v>
      </c>
      <c r="R46" s="157">
        <f t="shared" si="0"/>
        <v>8</v>
      </c>
      <c r="S46" s="157">
        <f t="shared" si="2"/>
        <v>10</v>
      </c>
      <c r="T46" s="157">
        <f t="shared" si="1"/>
        <v>8</v>
      </c>
      <c r="U46" s="157">
        <f t="shared" si="10"/>
        <v>16</v>
      </c>
      <c r="V46" s="157">
        <f t="shared" si="9"/>
        <v>15</v>
      </c>
      <c r="W46" s="165">
        <f>TheoOut!E84</f>
        <v>134400</v>
      </c>
      <c r="X46" s="165">
        <f>PRODUCT(D41,E59:H59)</f>
        <v>134400</v>
      </c>
      <c r="Y46" s="165">
        <f t="shared" si="3"/>
        <v>0</v>
      </c>
      <c r="Z46" s="75">
        <v>0</v>
      </c>
      <c r="AA46" s="165">
        <f t="shared" si="4"/>
        <v>134400</v>
      </c>
      <c r="AB46" s="235">
        <f>Data!R43</f>
        <v>60</v>
      </c>
      <c r="AC46" s="168">
        <f t="shared" si="5"/>
        <v>1.5650946157681755E-5</v>
      </c>
      <c r="AD46" s="101">
        <f t="shared" si="6"/>
        <v>63893.90072172619</v>
      </c>
      <c r="AE46" s="99">
        <f t="shared" si="7"/>
        <v>8064000</v>
      </c>
      <c r="AF46" s="102">
        <f t="shared" si="8"/>
        <v>9.3905676946090522E-4</v>
      </c>
    </row>
    <row r="47" spans="2:32" x14ac:dyDescent="0.25">
      <c r="B47" s="92"/>
      <c r="C47" s="92" t="s">
        <v>135</v>
      </c>
      <c r="D47" s="133">
        <f>SUM(D34:D46)</f>
        <v>97</v>
      </c>
      <c r="E47" s="133">
        <f>SUM(E34:E46)</f>
        <v>97</v>
      </c>
      <c r="F47" s="133">
        <f>SUM(F34:F46)</f>
        <v>97</v>
      </c>
      <c r="G47" s="133">
        <f>SUM(G34:G46)</f>
        <v>97</v>
      </c>
      <c r="H47" s="133">
        <f>SUM(H34:H46)</f>
        <v>97</v>
      </c>
      <c r="I47" s="175"/>
      <c r="J47" s="176"/>
      <c r="K47" s="176"/>
      <c r="L47" s="156" t="s">
        <v>150</v>
      </c>
      <c r="M47" s="156" t="s">
        <v>149</v>
      </c>
      <c r="N47" s="156" t="s">
        <v>149</v>
      </c>
      <c r="O47" s="156" t="s">
        <v>149</v>
      </c>
      <c r="P47" s="156" t="s">
        <v>149</v>
      </c>
      <c r="Q47" s="156" t="s">
        <v>151</v>
      </c>
      <c r="R47" s="156">
        <f t="shared" si="0"/>
        <v>8</v>
      </c>
      <c r="S47" s="156">
        <f t="shared" si="2"/>
        <v>10</v>
      </c>
      <c r="T47" s="156">
        <f t="shared" si="1"/>
        <v>8</v>
      </c>
      <c r="U47" s="156">
        <f t="shared" si="10"/>
        <v>16</v>
      </c>
      <c r="V47" s="156">
        <f t="shared" si="9"/>
        <v>82</v>
      </c>
      <c r="W47" s="87">
        <f>TheoOut!E85</f>
        <v>734720</v>
      </c>
      <c r="X47" s="87">
        <f>PRODUCT(D41,E59:G59,H$47-H59)</f>
        <v>734720</v>
      </c>
      <c r="Y47" s="87">
        <f t="shared" si="3"/>
        <v>0</v>
      </c>
      <c r="Z47" s="74">
        <v>0</v>
      </c>
      <c r="AA47" s="87">
        <f t="shared" si="4"/>
        <v>734720</v>
      </c>
      <c r="AB47" s="236">
        <f>Data!R44</f>
        <v>40</v>
      </c>
      <c r="AC47" s="167">
        <f t="shared" si="5"/>
        <v>8.5558505661993597E-5</v>
      </c>
      <c r="AD47" s="90">
        <f t="shared" si="6"/>
        <v>11687.908668608448</v>
      </c>
      <c r="AE47" s="86">
        <f t="shared" si="7"/>
        <v>29388800</v>
      </c>
      <c r="AF47" s="91">
        <f t="shared" si="8"/>
        <v>3.4223402264797437E-3</v>
      </c>
    </row>
    <row r="48" spans="2:32" x14ac:dyDescent="0.25">
      <c r="B48" s="38"/>
      <c r="C48" s="41" t="s">
        <v>106</v>
      </c>
      <c r="D48" s="392">
        <f>Data!D40</f>
        <v>8587340257</v>
      </c>
      <c r="E48" s="392"/>
      <c r="F48" s="392"/>
      <c r="G48" s="392"/>
      <c r="H48" s="392"/>
      <c r="I48" s="175"/>
      <c r="J48" s="177"/>
      <c r="K48" s="177"/>
      <c r="L48" s="33" t="s">
        <v>152</v>
      </c>
      <c r="M48" s="33" t="s">
        <v>149</v>
      </c>
      <c r="N48" s="33" t="s">
        <v>149</v>
      </c>
      <c r="O48" s="33" t="s">
        <v>149</v>
      </c>
      <c r="P48" s="33" t="s">
        <v>151</v>
      </c>
      <c r="Q48" s="33" t="s">
        <v>134</v>
      </c>
      <c r="R48" s="33">
        <f t="shared" si="0"/>
        <v>8</v>
      </c>
      <c r="S48" s="33">
        <f t="shared" si="2"/>
        <v>10</v>
      </c>
      <c r="T48" s="33">
        <f t="shared" si="1"/>
        <v>8</v>
      </c>
      <c r="U48" s="33">
        <f t="shared" si="10"/>
        <v>81</v>
      </c>
      <c r="V48" s="33">
        <f t="shared" si="9"/>
        <v>97</v>
      </c>
      <c r="W48" s="166">
        <f>TheoOut!E86</f>
        <v>4399920</v>
      </c>
      <c r="X48" s="166">
        <f>PRODUCT(D41,E59:F59,G$47-G59,H$47)</f>
        <v>4399920</v>
      </c>
      <c r="Y48" s="166">
        <f t="shared" si="3"/>
        <v>0</v>
      </c>
      <c r="Z48" s="80">
        <v>0</v>
      </c>
      <c r="AA48" s="166">
        <f t="shared" si="4"/>
        <v>4399920</v>
      </c>
      <c r="AB48" s="234">
        <f>Data!R45</f>
        <v>5</v>
      </c>
      <c r="AC48" s="169">
        <f t="shared" si="5"/>
        <v>5.1237284983710648E-4</v>
      </c>
      <c r="AD48" s="95">
        <f t="shared" si="6"/>
        <v>1951.703725749559</v>
      </c>
      <c r="AE48" s="93">
        <f t="shared" si="7"/>
        <v>21999600</v>
      </c>
      <c r="AF48" s="96">
        <f t="shared" si="8"/>
        <v>2.5618642491855321E-3</v>
      </c>
    </row>
    <row r="49" spans="2:32" x14ac:dyDescent="0.25">
      <c r="I49" s="175"/>
      <c r="J49" s="109"/>
      <c r="K49" s="109"/>
      <c r="L49" s="157" t="s">
        <v>153</v>
      </c>
      <c r="M49" s="157" t="s">
        <v>154</v>
      </c>
      <c r="N49" s="157" t="s">
        <v>154</v>
      </c>
      <c r="O49" s="157" t="s">
        <v>154</v>
      </c>
      <c r="P49" s="157" t="s">
        <v>154</v>
      </c>
      <c r="Q49" s="157" t="s">
        <v>154</v>
      </c>
      <c r="R49" s="157">
        <f t="shared" si="0"/>
        <v>21</v>
      </c>
      <c r="S49" s="157">
        <f t="shared" si="2"/>
        <v>15</v>
      </c>
      <c r="T49" s="157">
        <f t="shared" si="1"/>
        <v>12</v>
      </c>
      <c r="U49" s="157">
        <f t="shared" si="10"/>
        <v>22</v>
      </c>
      <c r="V49" s="157">
        <f t="shared" si="9"/>
        <v>17</v>
      </c>
      <c r="W49" s="165">
        <f>TheoOut!E88</f>
        <v>1346400</v>
      </c>
      <c r="X49" s="165">
        <f>PRODUCT(D42,E60:H60)</f>
        <v>1346400</v>
      </c>
      <c r="Y49" s="165">
        <f t="shared" si="3"/>
        <v>0</v>
      </c>
      <c r="Z49" s="75">
        <v>0</v>
      </c>
      <c r="AA49" s="165">
        <f t="shared" si="4"/>
        <v>1346400</v>
      </c>
      <c r="AB49" s="235">
        <f>Data!R46</f>
        <v>60</v>
      </c>
      <c r="AC49" s="168">
        <f t="shared" si="5"/>
        <v>1.5678894275820472E-4</v>
      </c>
      <c r="AD49" s="101">
        <f>IF(AC49=0,"No zero adjusted hits in denominator - something's wrong",1/AC49)</f>
        <v>6378.0007850564471</v>
      </c>
      <c r="AE49" s="99">
        <f t="shared" si="7"/>
        <v>80784000</v>
      </c>
      <c r="AF49" s="102">
        <f t="shared" si="8"/>
        <v>9.4073365654922837E-3</v>
      </c>
    </row>
    <row r="50" spans="2:32" x14ac:dyDescent="0.25">
      <c r="B50" s="394" t="s">
        <v>138</v>
      </c>
      <c r="C50" s="394"/>
      <c r="D50" s="394"/>
      <c r="E50" s="394"/>
      <c r="F50" s="394"/>
      <c r="G50" s="394"/>
      <c r="H50" s="394"/>
      <c r="I50" s="66"/>
      <c r="J50" s="66"/>
      <c r="K50" s="66"/>
      <c r="L50" s="156" t="s">
        <v>155</v>
      </c>
      <c r="M50" s="156" t="s">
        <v>154</v>
      </c>
      <c r="N50" s="156" t="s">
        <v>154</v>
      </c>
      <c r="O50" s="156" t="s">
        <v>154</v>
      </c>
      <c r="P50" s="156" t="s">
        <v>154</v>
      </c>
      <c r="Q50" s="156" t="s">
        <v>156</v>
      </c>
      <c r="R50" s="156">
        <f t="shared" si="0"/>
        <v>21</v>
      </c>
      <c r="S50" s="156">
        <f t="shared" si="2"/>
        <v>15</v>
      </c>
      <c r="T50" s="156">
        <f t="shared" si="1"/>
        <v>12</v>
      </c>
      <c r="U50" s="156">
        <f t="shared" si="10"/>
        <v>22</v>
      </c>
      <c r="V50" s="156">
        <f t="shared" si="9"/>
        <v>80</v>
      </c>
      <c r="W50" s="87">
        <f>TheoOut!E89</f>
        <v>6336000</v>
      </c>
      <c r="X50" s="87">
        <f>PRODUCT(D42,E60:G60,H$47-H60)</f>
        <v>6336000</v>
      </c>
      <c r="Y50" s="87">
        <f t="shared" si="3"/>
        <v>0</v>
      </c>
      <c r="Z50" s="74">
        <v>0</v>
      </c>
      <c r="AA50" s="87">
        <f t="shared" si="4"/>
        <v>6336000</v>
      </c>
      <c r="AB50" s="236">
        <f>Data!R47</f>
        <v>30</v>
      </c>
      <c r="AC50" s="167">
        <f t="shared" si="5"/>
        <v>7.378303188621399E-4</v>
      </c>
      <c r="AD50" s="90">
        <f t="shared" si="6"/>
        <v>1355.3251668244948</v>
      </c>
      <c r="AE50" s="86">
        <f t="shared" si="7"/>
        <v>190080000</v>
      </c>
      <c r="AF50" s="91">
        <f t="shared" si="8"/>
        <v>2.2134909565864197E-2</v>
      </c>
    </row>
    <row r="51" spans="2:32" x14ac:dyDescent="0.25">
      <c r="B51" s="19" t="s">
        <v>138</v>
      </c>
      <c r="C51" s="19"/>
      <c r="D51" s="19" t="s">
        <v>141</v>
      </c>
      <c r="E51" s="19"/>
      <c r="F51" s="19"/>
      <c r="G51" s="19"/>
      <c r="H51" s="19"/>
      <c r="I51" s="66"/>
      <c r="J51" s="66"/>
      <c r="K51" s="66"/>
      <c r="L51" s="33" t="s">
        <v>157</v>
      </c>
      <c r="M51" s="33" t="s">
        <v>154</v>
      </c>
      <c r="N51" s="33" t="s">
        <v>154</v>
      </c>
      <c r="O51" s="33" t="s">
        <v>154</v>
      </c>
      <c r="P51" s="33" t="s">
        <v>156</v>
      </c>
      <c r="Q51" s="33" t="s">
        <v>134</v>
      </c>
      <c r="R51" s="33">
        <f t="shared" si="0"/>
        <v>21</v>
      </c>
      <c r="S51" s="33">
        <f t="shared" si="2"/>
        <v>15</v>
      </c>
      <c r="T51" s="33">
        <f t="shared" si="1"/>
        <v>12</v>
      </c>
      <c r="U51" s="33">
        <f t="shared" si="10"/>
        <v>75</v>
      </c>
      <c r="V51" s="33">
        <f t="shared" si="9"/>
        <v>97</v>
      </c>
      <c r="W51" s="166">
        <f>TheoOut!E90</f>
        <v>26190000</v>
      </c>
      <c r="X51" s="166">
        <f>PRODUCT(D42,E60:F60,G$47-G60,H$47)</f>
        <v>26190000</v>
      </c>
      <c r="Y51" s="166">
        <f t="shared" si="3"/>
        <v>0</v>
      </c>
      <c r="Z51" s="80">
        <v>0</v>
      </c>
      <c r="AA51" s="166">
        <f t="shared" si="4"/>
        <v>26190000</v>
      </c>
      <c r="AB51" s="234">
        <f>Data!R48</f>
        <v>5</v>
      </c>
      <c r="AC51" s="169">
        <f t="shared" si="5"/>
        <v>3.0498383918875385E-3</v>
      </c>
      <c r="AD51" s="95">
        <f t="shared" si="6"/>
        <v>327.88622592592588</v>
      </c>
      <c r="AE51" s="93">
        <f t="shared" si="7"/>
        <v>130950000</v>
      </c>
      <c r="AF51" s="96">
        <f t="shared" si="8"/>
        <v>1.5249191959437691E-2</v>
      </c>
    </row>
    <row r="52" spans="2:32" x14ac:dyDescent="0.25">
      <c r="B52" s="33" t="s">
        <v>59</v>
      </c>
      <c r="C52" s="33" t="s">
        <v>60</v>
      </c>
      <c r="D52" s="33" t="s">
        <v>61</v>
      </c>
      <c r="E52" s="33" t="s">
        <v>62</v>
      </c>
      <c r="F52" s="33" t="s">
        <v>63</v>
      </c>
      <c r="G52" s="33" t="s">
        <v>64</v>
      </c>
      <c r="H52" s="33" t="s">
        <v>65</v>
      </c>
      <c r="I52" s="66"/>
      <c r="J52" s="66"/>
      <c r="K52" s="66"/>
      <c r="L52" s="157" t="s">
        <v>158</v>
      </c>
      <c r="M52" s="157" t="s">
        <v>159</v>
      </c>
      <c r="N52" s="157" t="s">
        <v>159</v>
      </c>
      <c r="O52" s="157" t="s">
        <v>159</v>
      </c>
      <c r="P52" s="157" t="s">
        <v>159</v>
      </c>
      <c r="Q52" s="157" t="s">
        <v>159</v>
      </c>
      <c r="R52" s="157">
        <f t="shared" si="0"/>
        <v>37</v>
      </c>
      <c r="S52" s="157">
        <f t="shared" si="2"/>
        <v>31</v>
      </c>
      <c r="T52" s="157">
        <f t="shared" si="1"/>
        <v>27</v>
      </c>
      <c r="U52" s="157">
        <f t="shared" si="10"/>
        <v>14</v>
      </c>
      <c r="V52" s="157">
        <f t="shared" si="9"/>
        <v>16</v>
      </c>
      <c r="W52" s="165">
        <f>TheoOut!E92</f>
        <v>6749568</v>
      </c>
      <c r="X52" s="165">
        <f>PRODUCT(D43,E61:H61)</f>
        <v>6749568</v>
      </c>
      <c r="Y52" s="165">
        <f t="shared" si="3"/>
        <v>0</v>
      </c>
      <c r="Z52" s="75">
        <v>0</v>
      </c>
      <c r="AA52" s="165">
        <f t="shared" si="4"/>
        <v>6749568</v>
      </c>
      <c r="AB52" s="235">
        <f>Data!R49</f>
        <v>40</v>
      </c>
      <c r="AC52" s="168">
        <f t="shared" si="5"/>
        <v>7.8599051603877766E-4</v>
      </c>
      <c r="AD52" s="101">
        <f t="shared" si="6"/>
        <v>1272.2799825114735</v>
      </c>
      <c r="AE52" s="99">
        <f t="shared" si="7"/>
        <v>269982720</v>
      </c>
      <c r="AF52" s="102">
        <f t="shared" si="8"/>
        <v>3.1439620641551105E-2</v>
      </c>
    </row>
    <row r="53" spans="2:32" x14ac:dyDescent="0.25">
      <c r="B53" s="129" t="s">
        <v>307</v>
      </c>
      <c r="C53" s="145" t="str">
        <f t="shared" ref="C53:C61" si="11">B35&amp;" or WILD"</f>
        <v>M1 or WILD</v>
      </c>
      <c r="D53" s="129">
        <f t="shared" ref="D53:H53" si="12">D$34+D35</f>
        <v>2</v>
      </c>
      <c r="E53" s="129">
        <f t="shared" si="12"/>
        <v>3</v>
      </c>
      <c r="F53" s="129">
        <f t="shared" si="12"/>
        <v>3</v>
      </c>
      <c r="G53" s="129">
        <f t="shared" si="12"/>
        <v>2</v>
      </c>
      <c r="H53" s="129">
        <f t="shared" si="12"/>
        <v>2</v>
      </c>
      <c r="I53" s="66"/>
      <c r="J53" s="66"/>
      <c r="K53" s="66"/>
      <c r="L53" s="156" t="s">
        <v>160</v>
      </c>
      <c r="M53" s="156" t="s">
        <v>159</v>
      </c>
      <c r="N53" s="156" t="s">
        <v>159</v>
      </c>
      <c r="O53" s="156" t="s">
        <v>159</v>
      </c>
      <c r="P53" s="156" t="s">
        <v>159</v>
      </c>
      <c r="Q53" s="156" t="s">
        <v>161</v>
      </c>
      <c r="R53" s="156">
        <f t="shared" si="0"/>
        <v>37</v>
      </c>
      <c r="S53" s="156">
        <f t="shared" si="2"/>
        <v>31</v>
      </c>
      <c r="T53" s="156">
        <f t="shared" si="1"/>
        <v>27</v>
      </c>
      <c r="U53" s="156">
        <f t="shared" si="10"/>
        <v>14</v>
      </c>
      <c r="V53" s="156">
        <f t="shared" si="9"/>
        <v>81</v>
      </c>
      <c r="W53" s="87">
        <f>TheoOut!E93</f>
        <v>34169688</v>
      </c>
      <c r="X53" s="87">
        <f>PRODUCT(D43,E61:G61,H$47-H61)</f>
        <v>34169688</v>
      </c>
      <c r="Y53" s="87">
        <f t="shared" si="3"/>
        <v>0</v>
      </c>
      <c r="Z53" s="74">
        <v>0</v>
      </c>
      <c r="AA53" s="87">
        <f t="shared" si="4"/>
        <v>34169688</v>
      </c>
      <c r="AB53" s="236">
        <f>Data!R50</f>
        <v>20</v>
      </c>
      <c r="AC53" s="167">
        <f t="shared" si="5"/>
        <v>3.979076987446312E-3</v>
      </c>
      <c r="AD53" s="90">
        <f t="shared" si="6"/>
        <v>251.31456444671079</v>
      </c>
      <c r="AE53" s="86">
        <f t="shared" si="7"/>
        <v>683393760</v>
      </c>
      <c r="AF53" s="91">
        <f t="shared" si="8"/>
        <v>7.9581539748926247E-2</v>
      </c>
    </row>
    <row r="54" spans="2:32" x14ac:dyDescent="0.25">
      <c r="B54" s="130" t="s">
        <v>308</v>
      </c>
      <c r="C54" s="145" t="str">
        <f t="shared" si="11"/>
        <v>M2 or WILD</v>
      </c>
      <c r="D54" s="129">
        <f t="shared" ref="D54:H54" si="13">D$34+D36</f>
        <v>2</v>
      </c>
      <c r="E54" s="129">
        <f t="shared" si="13"/>
        <v>3</v>
      </c>
      <c r="F54" s="129">
        <f t="shared" si="13"/>
        <v>3</v>
      </c>
      <c r="G54" s="129">
        <f t="shared" si="13"/>
        <v>2</v>
      </c>
      <c r="H54" s="129">
        <f t="shared" si="13"/>
        <v>3</v>
      </c>
      <c r="I54" s="66"/>
      <c r="J54" s="66"/>
      <c r="K54" s="66"/>
      <c r="L54" s="33" t="s">
        <v>164</v>
      </c>
      <c r="M54" s="33" t="s">
        <v>159</v>
      </c>
      <c r="N54" s="33" t="s">
        <v>159</v>
      </c>
      <c r="O54" s="33" t="s">
        <v>159</v>
      </c>
      <c r="P54" s="33" t="s">
        <v>161</v>
      </c>
      <c r="Q54" s="33" t="s">
        <v>134</v>
      </c>
      <c r="R54" s="33">
        <f t="shared" si="0"/>
        <v>37</v>
      </c>
      <c r="S54" s="33">
        <f t="shared" si="2"/>
        <v>31</v>
      </c>
      <c r="T54" s="33">
        <f t="shared" si="1"/>
        <v>27</v>
      </c>
      <c r="U54" s="33">
        <f t="shared" si="10"/>
        <v>83</v>
      </c>
      <c r="V54" s="33">
        <f t="shared" si="9"/>
        <v>97</v>
      </c>
      <c r="W54" s="166">
        <f>TheoOut!E94</f>
        <v>242592732</v>
      </c>
      <c r="X54" s="166">
        <f>PRODUCT(D43,E61:F61,G$47-G61,H$47)</f>
        <v>242592732</v>
      </c>
      <c r="Y54" s="166">
        <f t="shared" si="3"/>
        <v>0</v>
      </c>
      <c r="Z54" s="80">
        <v>0</v>
      </c>
      <c r="AA54" s="166">
        <f t="shared" si="4"/>
        <v>242592732</v>
      </c>
      <c r="AB54" s="234">
        <f>Data!R51</f>
        <v>4</v>
      </c>
      <c r="AC54" s="169">
        <f t="shared" si="5"/>
        <v>2.8250043056375889E-2</v>
      </c>
      <c r="AD54" s="95">
        <f t="shared" si="6"/>
        <v>35.398176137445041</v>
      </c>
      <c r="AE54" s="93">
        <f t="shared" si="7"/>
        <v>970370928</v>
      </c>
      <c r="AF54" s="96">
        <f t="shared" si="8"/>
        <v>0.11300017222550356</v>
      </c>
    </row>
    <row r="55" spans="2:32" x14ac:dyDescent="0.25">
      <c r="B55" s="130" t="s">
        <v>309</v>
      </c>
      <c r="C55" s="145" t="str">
        <f t="shared" si="11"/>
        <v>M3 or WILD</v>
      </c>
      <c r="D55" s="129">
        <f t="shared" ref="D55:H55" si="14">D$34+D37</f>
        <v>2</v>
      </c>
      <c r="E55" s="129">
        <f t="shared" si="14"/>
        <v>2</v>
      </c>
      <c r="F55" s="129">
        <f t="shared" si="14"/>
        <v>3</v>
      </c>
      <c r="G55" s="129">
        <f t="shared" si="14"/>
        <v>3</v>
      </c>
      <c r="H55" s="129">
        <f t="shared" si="14"/>
        <v>4</v>
      </c>
      <c r="I55" s="66"/>
      <c r="J55" s="66"/>
      <c r="K55" s="66"/>
      <c r="L55" s="32" t="s">
        <v>165</v>
      </c>
      <c r="M55" s="32" t="s">
        <v>162</v>
      </c>
      <c r="N55" s="32" t="s">
        <v>162</v>
      </c>
      <c r="O55" s="32" t="s">
        <v>162</v>
      </c>
      <c r="P55" s="32" t="s">
        <v>162</v>
      </c>
      <c r="Q55" s="32" t="s">
        <v>162</v>
      </c>
      <c r="R55" s="32">
        <f t="shared" si="0"/>
        <v>12</v>
      </c>
      <c r="S55" s="32">
        <f t="shared" si="2"/>
        <v>18</v>
      </c>
      <c r="T55" s="32">
        <f t="shared" si="1"/>
        <v>42</v>
      </c>
      <c r="U55" s="32">
        <f t="shared" si="10"/>
        <v>21</v>
      </c>
      <c r="V55" s="32">
        <f t="shared" si="9"/>
        <v>25</v>
      </c>
      <c r="W55" s="87">
        <f>TheoOut!E96</f>
        <v>4365900</v>
      </c>
      <c r="X55" s="87">
        <f>PRODUCT(D44,E62:H62)</f>
        <v>4365900</v>
      </c>
      <c r="Y55" s="87">
        <f t="shared" si="3"/>
        <v>0</v>
      </c>
      <c r="Z55" s="74">
        <v>0</v>
      </c>
      <c r="AA55" s="87">
        <f t="shared" si="4"/>
        <v>4365900</v>
      </c>
      <c r="AB55" s="236">
        <f>Data!R52</f>
        <v>20</v>
      </c>
      <c r="AC55" s="167">
        <f t="shared" si="5"/>
        <v>5.0841120409094321E-4</v>
      </c>
      <c r="AD55" s="90">
        <f t="shared" si="6"/>
        <v>1966.911806729426</v>
      </c>
      <c r="AE55" s="86">
        <f t="shared" si="7"/>
        <v>87318000</v>
      </c>
      <c r="AF55" s="91">
        <f t="shared" si="8"/>
        <v>1.0168224081818864E-2</v>
      </c>
    </row>
    <row r="56" spans="2:32" x14ac:dyDescent="0.25">
      <c r="B56" s="130" t="s">
        <v>310</v>
      </c>
      <c r="C56" s="145" t="str">
        <f>B38&amp;" or WILD"</f>
        <v>M4 or WILD</v>
      </c>
      <c r="D56" s="129">
        <f t="shared" ref="D56:H56" si="15">D$34+D38</f>
        <v>4</v>
      </c>
      <c r="E56" s="129">
        <f t="shared" si="15"/>
        <v>3</v>
      </c>
      <c r="F56" s="129">
        <f t="shared" si="15"/>
        <v>4</v>
      </c>
      <c r="G56" s="129">
        <f t="shared" si="15"/>
        <v>4</v>
      </c>
      <c r="H56" s="129">
        <f t="shared" si="15"/>
        <v>4</v>
      </c>
      <c r="I56" s="66"/>
      <c r="J56" s="66"/>
      <c r="K56" s="66"/>
      <c r="L56" s="38" t="s">
        <v>166</v>
      </c>
      <c r="M56" s="32" t="s">
        <v>162</v>
      </c>
      <c r="N56" s="32" t="s">
        <v>162</v>
      </c>
      <c r="O56" s="32" t="s">
        <v>162</v>
      </c>
      <c r="P56" s="32" t="s">
        <v>162</v>
      </c>
      <c r="Q56" s="38" t="s">
        <v>167</v>
      </c>
      <c r="R56" s="32">
        <f t="shared" si="0"/>
        <v>12</v>
      </c>
      <c r="S56" s="32">
        <f t="shared" si="2"/>
        <v>18</v>
      </c>
      <c r="T56" s="32">
        <f t="shared" si="1"/>
        <v>42</v>
      </c>
      <c r="U56" s="32">
        <f t="shared" si="10"/>
        <v>21</v>
      </c>
      <c r="V56" s="32">
        <f t="shared" si="9"/>
        <v>72</v>
      </c>
      <c r="W56" s="87">
        <f>TheoOut!E97</f>
        <v>12573792</v>
      </c>
      <c r="X56" s="87">
        <f>PRODUCT(D44,E62:G62,H$47-H62)</f>
        <v>12573792</v>
      </c>
      <c r="Y56" s="87">
        <f t="shared" si="3"/>
        <v>0</v>
      </c>
      <c r="Z56" s="74">
        <v>0</v>
      </c>
      <c r="AA56" s="87">
        <f t="shared" si="4"/>
        <v>12573792</v>
      </c>
      <c r="AB56" s="236">
        <f>Data!R53</f>
        <v>10</v>
      </c>
      <c r="AC56" s="167">
        <f t="shared" si="5"/>
        <v>1.4642242677819165E-3</v>
      </c>
      <c r="AD56" s="90">
        <f t="shared" si="6"/>
        <v>682.95548844771724</v>
      </c>
      <c r="AE56" s="86">
        <f t="shared" si="7"/>
        <v>125737920</v>
      </c>
      <c r="AF56" s="91">
        <f t="shared" si="8"/>
        <v>1.4642242677819165E-2</v>
      </c>
    </row>
    <row r="57" spans="2:32" x14ac:dyDescent="0.25">
      <c r="B57" s="38" t="s">
        <v>137</v>
      </c>
      <c r="C57" s="38" t="str">
        <f t="shared" si="11"/>
        <v>A or WILD</v>
      </c>
      <c r="D57" s="129">
        <f t="shared" ref="D57:H57" si="16">D$34+D39</f>
        <v>9</v>
      </c>
      <c r="E57" s="129">
        <f t="shared" si="16"/>
        <v>9</v>
      </c>
      <c r="F57" s="129">
        <f t="shared" si="16"/>
        <v>5</v>
      </c>
      <c r="G57" s="129">
        <f t="shared" si="16"/>
        <v>8</v>
      </c>
      <c r="H57" s="129">
        <f t="shared" si="16"/>
        <v>6</v>
      </c>
      <c r="I57" s="175"/>
      <c r="J57" s="171"/>
      <c r="K57" s="171"/>
      <c r="L57" s="33" t="s">
        <v>168</v>
      </c>
      <c r="M57" s="33" t="s">
        <v>162</v>
      </c>
      <c r="N57" s="33" t="s">
        <v>162</v>
      </c>
      <c r="O57" s="33" t="s">
        <v>162</v>
      </c>
      <c r="P57" s="33" t="s">
        <v>167</v>
      </c>
      <c r="Q57" s="33" t="s">
        <v>134</v>
      </c>
      <c r="R57" s="33">
        <f t="shared" si="0"/>
        <v>12</v>
      </c>
      <c r="S57" s="33">
        <f t="shared" si="2"/>
        <v>18</v>
      </c>
      <c r="T57" s="33">
        <f t="shared" si="1"/>
        <v>42</v>
      </c>
      <c r="U57" s="33">
        <f t="shared" si="10"/>
        <v>76</v>
      </c>
      <c r="V57" s="33">
        <f>VLOOKUP(Q57,$B$34:$H$76,7,FALSE)</f>
        <v>97</v>
      </c>
      <c r="W57" s="166">
        <f>TheoOut!E98</f>
        <v>61305552</v>
      </c>
      <c r="X57" s="166">
        <f>PRODUCT(D44,E62:F62,G$47-G62,H$47)</f>
        <v>61305552</v>
      </c>
      <c r="Y57" s="166">
        <f t="shared" si="3"/>
        <v>0</v>
      </c>
      <c r="Z57" s="80">
        <v>0</v>
      </c>
      <c r="AA57" s="166">
        <f t="shared" si="4"/>
        <v>61305552</v>
      </c>
      <c r="AB57" s="234">
        <f>Data!R54</f>
        <v>2</v>
      </c>
      <c r="AC57" s="169">
        <f t="shared" si="5"/>
        <v>7.1390617077303495E-3</v>
      </c>
      <c r="AD57" s="95">
        <f t="shared" si="6"/>
        <v>140.07443007771957</v>
      </c>
      <c r="AE57" s="93">
        <f t="shared" si="7"/>
        <v>122611104</v>
      </c>
      <c r="AF57" s="96">
        <f t="shared" si="8"/>
        <v>1.4278123415460699E-2</v>
      </c>
    </row>
    <row r="58" spans="2:32" x14ac:dyDescent="0.25">
      <c r="B58" s="38" t="s">
        <v>144</v>
      </c>
      <c r="C58" s="38" t="str">
        <f t="shared" si="11"/>
        <v>K or WILD</v>
      </c>
      <c r="D58" s="129">
        <f t="shared" ref="D58:H58" si="17">D$34+D40</f>
        <v>8</v>
      </c>
      <c r="E58" s="129">
        <f t="shared" si="17"/>
        <v>11</v>
      </c>
      <c r="F58" s="129">
        <f t="shared" si="17"/>
        <v>6</v>
      </c>
      <c r="G58" s="129">
        <f t="shared" si="17"/>
        <v>12</v>
      </c>
      <c r="H58" s="129">
        <f t="shared" si="17"/>
        <v>12</v>
      </c>
      <c r="I58" s="171"/>
      <c r="J58" s="171"/>
      <c r="K58" s="171"/>
      <c r="L58" s="32"/>
      <c r="M58" s="32"/>
      <c r="N58" s="32"/>
      <c r="O58" s="32"/>
      <c r="P58" s="38"/>
      <c r="Q58" s="38"/>
      <c r="R58" s="38"/>
      <c r="S58" s="38"/>
      <c r="T58" s="38"/>
      <c r="U58" s="38"/>
      <c r="V58" s="45" t="s">
        <v>169</v>
      </c>
      <c r="W58" s="87">
        <f>SUM(W28:W54)</f>
        <v>330952166</v>
      </c>
      <c r="X58" s="86">
        <f>SUM(X28:X54)</f>
        <v>330952166</v>
      </c>
      <c r="Y58" s="86">
        <f>SUM(Y25:Y57)</f>
        <v>0</v>
      </c>
      <c r="Z58" s="87"/>
      <c r="AA58" s="86">
        <f>SUM(AA28:AA54)</f>
        <v>330952166</v>
      </c>
      <c r="AB58" s="86"/>
      <c r="AC58" s="97">
        <f>SUM(AC25:AC57)</f>
        <v>4.7653431185101347E-2</v>
      </c>
      <c r="AD58" s="90">
        <f>1/SUM(AC25:AC57)</f>
        <v>20.984847788098961</v>
      </c>
      <c r="AE58" s="86">
        <f>SUM(AE28:AE54)</f>
        <v>2504586308</v>
      </c>
      <c r="AF58" s="184">
        <f>SUM(AF25:AF57)</f>
        <v>0.33185063671805082</v>
      </c>
    </row>
    <row r="59" spans="2:32" x14ac:dyDescent="0.25">
      <c r="B59" s="38" t="s">
        <v>149</v>
      </c>
      <c r="C59" s="38" t="str">
        <f t="shared" si="11"/>
        <v>Q or WILD</v>
      </c>
      <c r="D59" s="129">
        <f t="shared" ref="D59:H59" si="18">D$34+D41</f>
        <v>8</v>
      </c>
      <c r="E59" s="129">
        <f t="shared" si="18"/>
        <v>10</v>
      </c>
      <c r="F59" s="129">
        <f t="shared" si="18"/>
        <v>8</v>
      </c>
      <c r="G59" s="129">
        <f t="shared" si="18"/>
        <v>16</v>
      </c>
      <c r="H59" s="129">
        <f t="shared" si="18"/>
        <v>15</v>
      </c>
      <c r="I59" s="171"/>
      <c r="J59" s="171"/>
      <c r="K59" s="171"/>
      <c r="L59" s="32"/>
      <c r="M59" s="32"/>
      <c r="N59" s="32"/>
      <c r="O59" s="32"/>
      <c r="P59" s="38"/>
      <c r="Q59" s="38"/>
      <c r="R59" s="38"/>
      <c r="S59" s="38"/>
      <c r="T59" s="38"/>
      <c r="U59" s="38"/>
      <c r="V59" s="45"/>
      <c r="W59" s="45"/>
      <c r="X59" s="86"/>
      <c r="Y59" s="86"/>
      <c r="Z59" s="86"/>
      <c r="AA59" s="86"/>
      <c r="AB59" s="86"/>
      <c r="AC59" s="97"/>
      <c r="AD59" s="98"/>
      <c r="AE59" s="86"/>
      <c r="AF59" s="185"/>
    </row>
    <row r="60" spans="2:32" x14ac:dyDescent="0.25">
      <c r="B60" s="38" t="s">
        <v>154</v>
      </c>
      <c r="C60" s="38" t="str">
        <f t="shared" si="11"/>
        <v>J or WILD</v>
      </c>
      <c r="D60" s="129">
        <f t="shared" ref="D60:H60" si="19">D$34+D42</f>
        <v>21</v>
      </c>
      <c r="E60" s="129">
        <f t="shared" si="19"/>
        <v>15</v>
      </c>
      <c r="F60" s="129">
        <f t="shared" si="19"/>
        <v>12</v>
      </c>
      <c r="G60" s="129">
        <f t="shared" si="19"/>
        <v>22</v>
      </c>
      <c r="H60" s="129">
        <f t="shared" si="19"/>
        <v>17</v>
      </c>
      <c r="I60" s="171"/>
      <c r="J60" s="171"/>
      <c r="K60" s="171"/>
      <c r="L60" s="394" t="s">
        <v>413</v>
      </c>
      <c r="M60" s="394"/>
      <c r="N60" s="394"/>
      <c r="O60" s="394"/>
      <c r="P60" s="394"/>
      <c r="Q60" s="394"/>
      <c r="R60" s="394"/>
      <c r="S60" s="394"/>
      <c r="T60" s="394"/>
      <c r="U60" s="394"/>
      <c r="V60" s="394"/>
      <c r="W60" s="394"/>
      <c r="X60" s="394"/>
      <c r="Y60" s="394"/>
      <c r="Z60" s="394"/>
      <c r="AA60" s="394"/>
      <c r="AB60" s="394"/>
      <c r="AC60" s="394"/>
      <c r="AD60" s="394"/>
      <c r="AE60" s="394"/>
      <c r="AF60" s="394"/>
    </row>
    <row r="61" spans="2:32" x14ac:dyDescent="0.25">
      <c r="B61" s="32" t="s">
        <v>159</v>
      </c>
      <c r="C61" s="32" t="str">
        <f t="shared" si="11"/>
        <v>T or WILD</v>
      </c>
      <c r="D61" s="129">
        <f t="shared" ref="D61:H61" si="20">D$34+D43</f>
        <v>37</v>
      </c>
      <c r="E61" s="129">
        <f t="shared" si="20"/>
        <v>31</v>
      </c>
      <c r="F61" s="129">
        <f t="shared" si="20"/>
        <v>27</v>
      </c>
      <c r="G61" s="129">
        <f t="shared" si="20"/>
        <v>14</v>
      </c>
      <c r="H61" s="129">
        <f t="shared" si="20"/>
        <v>16</v>
      </c>
      <c r="I61" s="171"/>
      <c r="J61" s="171"/>
      <c r="K61" s="171"/>
      <c r="L61" s="410" t="s">
        <v>123</v>
      </c>
      <c r="M61" s="390" t="s">
        <v>411</v>
      </c>
      <c r="N61" s="390"/>
      <c r="O61" s="390"/>
      <c r="P61" s="390"/>
      <c r="Q61" s="390"/>
      <c r="R61" s="390" t="s">
        <v>112</v>
      </c>
      <c r="S61" s="390"/>
      <c r="T61" s="390"/>
      <c r="U61" s="390"/>
      <c r="V61" s="390"/>
      <c r="W61" s="424"/>
      <c r="X61" s="180" t="s">
        <v>408</v>
      </c>
      <c r="Y61" s="405"/>
      <c r="Z61" s="405"/>
      <c r="AA61" s="19" t="s">
        <v>115</v>
      </c>
      <c r="AB61" s="19" t="s">
        <v>109</v>
      </c>
      <c r="AC61" s="19" t="s">
        <v>117</v>
      </c>
      <c r="AD61" s="19" t="s">
        <v>118</v>
      </c>
      <c r="AE61" s="19" t="s">
        <v>113</v>
      </c>
      <c r="AF61" s="19" t="s">
        <v>119</v>
      </c>
    </row>
    <row r="62" spans="2:32" x14ac:dyDescent="0.25">
      <c r="B62" s="83" t="s">
        <v>162</v>
      </c>
      <c r="C62" s="33" t="s">
        <v>163</v>
      </c>
      <c r="D62" s="33">
        <f t="shared" ref="D62:H62" si="21">D$34+D44</f>
        <v>12</v>
      </c>
      <c r="E62" s="33">
        <f t="shared" si="21"/>
        <v>18</v>
      </c>
      <c r="F62" s="33">
        <f t="shared" si="21"/>
        <v>42</v>
      </c>
      <c r="G62" s="33">
        <f t="shared" si="21"/>
        <v>21</v>
      </c>
      <c r="H62" s="33">
        <f t="shared" si="21"/>
        <v>25</v>
      </c>
      <c r="I62" s="171"/>
      <c r="J62" s="171"/>
      <c r="K62" s="171"/>
      <c r="L62" s="411"/>
      <c r="M62" s="32" t="s">
        <v>61</v>
      </c>
      <c r="N62" s="32" t="s">
        <v>62</v>
      </c>
      <c r="O62" s="32" t="s">
        <v>63</v>
      </c>
      <c r="P62" s="32" t="s">
        <v>64</v>
      </c>
      <c r="Q62" s="32" t="s">
        <v>65</v>
      </c>
      <c r="R62" s="33" t="s">
        <v>61</v>
      </c>
      <c r="S62" s="33" t="s">
        <v>62</v>
      </c>
      <c r="T62" s="33" t="s">
        <v>63</v>
      </c>
      <c r="U62" s="33" t="s">
        <v>64</v>
      </c>
      <c r="V62" s="33" t="s">
        <v>65</v>
      </c>
      <c r="W62" s="425"/>
      <c r="X62" s="33" t="s">
        <v>346</v>
      </c>
      <c r="Y62" s="404"/>
      <c r="Z62" s="404"/>
      <c r="AA62" s="33" t="s">
        <v>124</v>
      </c>
      <c r="AB62" s="33" t="s">
        <v>68</v>
      </c>
      <c r="AC62" s="33" t="s">
        <v>125</v>
      </c>
      <c r="AD62" s="33" t="s">
        <v>126</v>
      </c>
      <c r="AE62" s="33" t="s">
        <v>414</v>
      </c>
      <c r="AF62" s="33" t="s">
        <v>127</v>
      </c>
    </row>
    <row r="63" spans="2:32" x14ac:dyDescent="0.25">
      <c r="B63" s="145" t="s">
        <v>311</v>
      </c>
      <c r="C63" s="38" t="str">
        <f t="shared" ref="C63:C72" si="22">"Any symbol except "&amp;C35&amp;" or WILD"</f>
        <v>Any symbol except M1 or WILD</v>
      </c>
      <c r="D63" s="38">
        <f>D$47-D35-D34</f>
        <v>95</v>
      </c>
      <c r="E63" s="38">
        <f>E$47-E35-E34</f>
        <v>94</v>
      </c>
      <c r="F63" s="38">
        <f>F$47-F35-F34</f>
        <v>94</v>
      </c>
      <c r="G63" s="38">
        <f>G$47-G35-G34</f>
        <v>95</v>
      </c>
      <c r="H63" s="38">
        <f>H$47-H35-H34</f>
        <v>95</v>
      </c>
      <c r="I63" s="172"/>
      <c r="J63" s="172"/>
      <c r="K63" s="172"/>
      <c r="L63" s="2" t="s">
        <v>173</v>
      </c>
      <c r="M63" s="2" t="s">
        <v>174</v>
      </c>
      <c r="N63" s="2" t="s">
        <v>174</v>
      </c>
      <c r="O63" s="2" t="s">
        <v>174</v>
      </c>
      <c r="P63" s="2" t="s">
        <v>174</v>
      </c>
      <c r="Q63" s="2" t="s">
        <v>174</v>
      </c>
      <c r="R63" s="33">
        <f t="shared" ref="R63:R78" si="23">VLOOKUP(M63,$B$75:$H$76,3,FALSE)</f>
        <v>3</v>
      </c>
      <c r="S63" s="33">
        <f t="shared" ref="S63:S78" si="24">VLOOKUP(N63,$B$75:$H$76,4,FALSE)</f>
        <v>3</v>
      </c>
      <c r="T63" s="33">
        <f t="shared" ref="T63:T78" si="25">VLOOKUP(O63,$B$75:$H$76,5,FALSE)</f>
        <v>6</v>
      </c>
      <c r="U63" s="33">
        <f t="shared" ref="U63:U78" si="26">VLOOKUP(P63,$B$75:$H$76,6,FALSE)</f>
        <v>6</v>
      </c>
      <c r="V63" s="33">
        <f t="shared" ref="V63:V78" si="27">VLOOKUP(Q63,$B$75:$H$76,7,FALSE)</f>
        <v>6</v>
      </c>
      <c r="W63" s="99"/>
      <c r="X63" s="93">
        <f t="shared" ref="X63:X78" si="28">PRODUCT(R63:V63)</f>
        <v>1944</v>
      </c>
      <c r="Y63" s="417"/>
      <c r="Z63" s="417"/>
      <c r="AA63" s="93">
        <f t="shared" ref="AA63:AA78" si="29">X63</f>
        <v>1944</v>
      </c>
      <c r="AB63" s="234">
        <f>Data!R$56</f>
        <v>10</v>
      </c>
      <c r="AC63" s="94">
        <f t="shared" ref="AC63:AC78" si="30">AA63/D$48</f>
        <v>2.2637975692361109E-7</v>
      </c>
      <c r="AD63" s="95">
        <f t="shared" ref="AD63:AD78" si="31">IF(AC63=0,"No zero adjusted hits in denominator - something's wrong",1/AC63)</f>
        <v>4417356.0992798358</v>
      </c>
      <c r="AE63" s="93">
        <f t="shared" ref="AE63:AE78" si="32">AA63*AB63</f>
        <v>19440</v>
      </c>
      <c r="AF63" s="96">
        <f t="shared" ref="AF63:AF78" si="33">AE63/D$48</f>
        <v>2.2637975692361111E-6</v>
      </c>
    </row>
    <row r="64" spans="2:32" x14ac:dyDescent="0.25">
      <c r="B64" s="145" t="s">
        <v>312</v>
      </c>
      <c r="C64" s="38" t="str">
        <f t="shared" si="22"/>
        <v>Any symbol except M2 or WILD</v>
      </c>
      <c r="D64" s="38">
        <f>D$47-D36-D34</f>
        <v>95</v>
      </c>
      <c r="E64" s="38">
        <f>E$47-E36-E34</f>
        <v>94</v>
      </c>
      <c r="F64" s="38">
        <f>F$47-F36-F34</f>
        <v>94</v>
      </c>
      <c r="G64" s="38">
        <f>G$47-G36-G34</f>
        <v>95</v>
      </c>
      <c r="H64" s="38">
        <f>H$47-H36-H34</f>
        <v>94</v>
      </c>
      <c r="I64" s="172"/>
      <c r="J64" s="172"/>
      <c r="K64" s="172"/>
      <c r="L64" s="405" t="s">
        <v>177</v>
      </c>
      <c r="M64" s="32" t="s">
        <v>174</v>
      </c>
      <c r="N64" s="32" t="s">
        <v>174</v>
      </c>
      <c r="O64" s="32" t="s">
        <v>174</v>
      </c>
      <c r="P64" s="32" t="s">
        <v>174</v>
      </c>
      <c r="Q64" s="32" t="s">
        <v>178</v>
      </c>
      <c r="R64" s="38">
        <f t="shared" si="23"/>
        <v>3</v>
      </c>
      <c r="S64" s="38">
        <f t="shared" si="24"/>
        <v>3</v>
      </c>
      <c r="T64" s="38">
        <f t="shared" si="25"/>
        <v>6</v>
      </c>
      <c r="U64" s="38">
        <f t="shared" si="26"/>
        <v>6</v>
      </c>
      <c r="V64" s="38">
        <f t="shared" si="27"/>
        <v>91</v>
      </c>
      <c r="W64" s="421"/>
      <c r="X64" s="86">
        <f t="shared" si="28"/>
        <v>29484</v>
      </c>
      <c r="Y64" s="421"/>
      <c r="Z64" s="421"/>
      <c r="AA64" s="86">
        <f t="shared" si="29"/>
        <v>29484</v>
      </c>
      <c r="AB64" s="229">
        <f>Data!R$57</f>
        <v>5</v>
      </c>
      <c r="AC64" s="89">
        <f t="shared" si="30"/>
        <v>3.4334263133414348E-6</v>
      </c>
      <c r="AD64" s="90">
        <f t="shared" si="31"/>
        <v>291254.24830416497</v>
      </c>
      <c r="AE64" s="86">
        <f t="shared" si="32"/>
        <v>147420</v>
      </c>
      <c r="AF64" s="91">
        <f t="shared" si="33"/>
        <v>1.7167131566707175E-5</v>
      </c>
    </row>
    <row r="65" spans="2:32" x14ac:dyDescent="0.25">
      <c r="B65" s="145" t="s">
        <v>313</v>
      </c>
      <c r="C65" s="38" t="str">
        <f t="shared" si="22"/>
        <v>Any symbol except M3 or WILD</v>
      </c>
      <c r="D65" s="38">
        <f>D$47-D37-D34</f>
        <v>95</v>
      </c>
      <c r="E65" s="38">
        <f>E$47-E37-E34</f>
        <v>95</v>
      </c>
      <c r="F65" s="38">
        <f>F$47-F37-F34</f>
        <v>94</v>
      </c>
      <c r="G65" s="38">
        <f>G$47-G37-G34</f>
        <v>94</v>
      </c>
      <c r="H65" s="38">
        <f>H$47-H37-H34</f>
        <v>93</v>
      </c>
      <c r="I65" s="172"/>
      <c r="J65" s="172"/>
      <c r="K65" s="172"/>
      <c r="L65" s="403"/>
      <c r="M65" s="32" t="s">
        <v>174</v>
      </c>
      <c r="N65" s="32" t="s">
        <v>174</v>
      </c>
      <c r="O65" s="32" t="s">
        <v>174</v>
      </c>
      <c r="P65" s="32" t="s">
        <v>178</v>
      </c>
      <c r="Q65" s="32" t="s">
        <v>174</v>
      </c>
      <c r="R65" s="38">
        <f t="shared" si="23"/>
        <v>3</v>
      </c>
      <c r="S65" s="38">
        <f t="shared" si="24"/>
        <v>3</v>
      </c>
      <c r="T65" s="38">
        <f t="shared" si="25"/>
        <v>6</v>
      </c>
      <c r="U65" s="38">
        <f t="shared" si="26"/>
        <v>91</v>
      </c>
      <c r="V65" s="38">
        <f t="shared" si="27"/>
        <v>6</v>
      </c>
      <c r="W65" s="422"/>
      <c r="X65" s="86">
        <f t="shared" si="28"/>
        <v>29484</v>
      </c>
      <c r="Y65" s="422"/>
      <c r="Z65" s="422"/>
      <c r="AA65" s="86">
        <f t="shared" si="29"/>
        <v>29484</v>
      </c>
      <c r="AB65" s="193">
        <f>Data!R$57</f>
        <v>5</v>
      </c>
      <c r="AC65" s="89">
        <f t="shared" si="30"/>
        <v>3.4334263133414348E-6</v>
      </c>
      <c r="AD65" s="90">
        <f t="shared" si="31"/>
        <v>291254.24830416497</v>
      </c>
      <c r="AE65" s="86">
        <f t="shared" si="32"/>
        <v>147420</v>
      </c>
      <c r="AF65" s="91">
        <f t="shared" si="33"/>
        <v>1.7167131566707175E-5</v>
      </c>
    </row>
    <row r="66" spans="2:32" x14ac:dyDescent="0.25">
      <c r="B66" s="145" t="s">
        <v>314</v>
      </c>
      <c r="C66" s="38" t="str">
        <f t="shared" si="22"/>
        <v>Any symbol except M4 or WILD</v>
      </c>
      <c r="D66" s="38">
        <f>D$47-D38-D34</f>
        <v>93</v>
      </c>
      <c r="E66" s="38">
        <f>E$47-E38-E34</f>
        <v>94</v>
      </c>
      <c r="F66" s="38">
        <f>F$47-F38-F34</f>
        <v>93</v>
      </c>
      <c r="G66" s="38">
        <f>G$47-G38-G34</f>
        <v>93</v>
      </c>
      <c r="H66" s="38">
        <f>H$47-H38-H34</f>
        <v>93</v>
      </c>
      <c r="I66" s="172"/>
      <c r="J66" s="172"/>
      <c r="K66" s="172"/>
      <c r="L66" s="403"/>
      <c r="M66" s="32" t="s">
        <v>174</v>
      </c>
      <c r="N66" s="32" t="s">
        <v>174</v>
      </c>
      <c r="O66" s="32" t="s">
        <v>178</v>
      </c>
      <c r="P66" s="32" t="s">
        <v>174</v>
      </c>
      <c r="Q66" s="32" t="s">
        <v>174</v>
      </c>
      <c r="R66" s="38">
        <f t="shared" si="23"/>
        <v>3</v>
      </c>
      <c r="S66" s="38">
        <f t="shared" si="24"/>
        <v>3</v>
      </c>
      <c r="T66" s="38">
        <f t="shared" si="25"/>
        <v>91</v>
      </c>
      <c r="U66" s="38">
        <f t="shared" si="26"/>
        <v>6</v>
      </c>
      <c r="V66" s="38">
        <f t="shared" si="27"/>
        <v>6</v>
      </c>
      <c r="W66" s="422"/>
      <c r="X66" s="86">
        <f t="shared" si="28"/>
        <v>29484</v>
      </c>
      <c r="Y66" s="422"/>
      <c r="Z66" s="422"/>
      <c r="AA66" s="86">
        <f t="shared" si="29"/>
        <v>29484</v>
      </c>
      <c r="AB66" s="193">
        <f>Data!R$57</f>
        <v>5</v>
      </c>
      <c r="AC66" s="89">
        <f t="shared" si="30"/>
        <v>3.4334263133414348E-6</v>
      </c>
      <c r="AD66" s="90">
        <f t="shared" si="31"/>
        <v>291254.24830416497</v>
      </c>
      <c r="AE66" s="86">
        <f t="shared" si="32"/>
        <v>147420</v>
      </c>
      <c r="AF66" s="91">
        <f t="shared" si="33"/>
        <v>1.7167131566707175E-5</v>
      </c>
    </row>
    <row r="67" spans="2:32" x14ac:dyDescent="0.25">
      <c r="B67" s="38" t="s">
        <v>170</v>
      </c>
      <c r="C67" s="38" t="str">
        <f t="shared" si="22"/>
        <v>Any symbol except ACE or WILD</v>
      </c>
      <c r="D67" s="38">
        <f>D$47-D39-D34</f>
        <v>88</v>
      </c>
      <c r="E67" s="38">
        <f>E$47-E39-E34</f>
        <v>88</v>
      </c>
      <c r="F67" s="38">
        <f>F$47-F39-F34</f>
        <v>92</v>
      </c>
      <c r="G67" s="38">
        <f>G$47-G39-G34</f>
        <v>89</v>
      </c>
      <c r="H67" s="38">
        <f>H$47-H39-H34</f>
        <v>91</v>
      </c>
      <c r="I67" s="172"/>
      <c r="J67" s="172"/>
      <c r="K67" s="172"/>
      <c r="L67" s="403"/>
      <c r="M67" s="32" t="s">
        <v>174</v>
      </c>
      <c r="N67" s="32" t="s">
        <v>178</v>
      </c>
      <c r="O67" s="32" t="s">
        <v>174</v>
      </c>
      <c r="P67" s="32" t="s">
        <v>174</v>
      </c>
      <c r="Q67" s="32" t="s">
        <v>174</v>
      </c>
      <c r="R67" s="38">
        <f t="shared" si="23"/>
        <v>3</v>
      </c>
      <c r="S67" s="38">
        <f t="shared" si="24"/>
        <v>94</v>
      </c>
      <c r="T67" s="38">
        <f t="shared" si="25"/>
        <v>6</v>
      </c>
      <c r="U67" s="38">
        <f t="shared" si="26"/>
        <v>6</v>
      </c>
      <c r="V67" s="38">
        <f t="shared" si="27"/>
        <v>6</v>
      </c>
      <c r="W67" s="422"/>
      <c r="X67" s="86">
        <f t="shared" si="28"/>
        <v>60912</v>
      </c>
      <c r="Y67" s="422"/>
      <c r="Z67" s="422"/>
      <c r="AA67" s="86">
        <f t="shared" si="29"/>
        <v>60912</v>
      </c>
      <c r="AB67" s="193">
        <f>Data!R$57</f>
        <v>5</v>
      </c>
      <c r="AC67" s="89">
        <f t="shared" si="30"/>
        <v>7.0932323836064811E-6</v>
      </c>
      <c r="AD67" s="90">
        <f t="shared" si="31"/>
        <v>140979.44997701602</v>
      </c>
      <c r="AE67" s="86">
        <f t="shared" si="32"/>
        <v>304560</v>
      </c>
      <c r="AF67" s="91">
        <f t="shared" si="33"/>
        <v>3.5466161918032404E-5</v>
      </c>
    </row>
    <row r="68" spans="2:32" x14ac:dyDescent="0.25">
      <c r="B68" s="38" t="s">
        <v>171</v>
      </c>
      <c r="C68" s="38" t="str">
        <f t="shared" si="22"/>
        <v>Any symbol except KING or WILD</v>
      </c>
      <c r="D68" s="38">
        <f>D$47-D40-D34</f>
        <v>89</v>
      </c>
      <c r="E68" s="38">
        <f>E$47-E40-E34</f>
        <v>86</v>
      </c>
      <c r="F68" s="38">
        <f>F$47-F40-F34</f>
        <v>91</v>
      </c>
      <c r="G68" s="38">
        <f>G$47-G40-G34</f>
        <v>85</v>
      </c>
      <c r="H68" s="38">
        <f>H$47-H40-H34</f>
        <v>85</v>
      </c>
      <c r="I68" s="172"/>
      <c r="J68" s="172"/>
      <c r="K68" s="172"/>
      <c r="L68" s="404"/>
      <c r="M68" s="33" t="s">
        <v>178</v>
      </c>
      <c r="N68" s="33" t="s">
        <v>174</v>
      </c>
      <c r="O68" s="33" t="s">
        <v>174</v>
      </c>
      <c r="P68" s="33" t="s">
        <v>174</v>
      </c>
      <c r="Q68" s="33" t="s">
        <v>174</v>
      </c>
      <c r="R68" s="33">
        <f>VLOOKUP(M68,$B$75:$H$76,3,FALSE)</f>
        <v>94</v>
      </c>
      <c r="S68" s="33">
        <f t="shared" si="24"/>
        <v>3</v>
      </c>
      <c r="T68" s="33">
        <f t="shared" si="25"/>
        <v>6</v>
      </c>
      <c r="U68" s="33">
        <f t="shared" si="26"/>
        <v>6</v>
      </c>
      <c r="V68" s="33">
        <f t="shared" si="27"/>
        <v>6</v>
      </c>
      <c r="W68" s="423"/>
      <c r="X68" s="86">
        <f t="shared" si="28"/>
        <v>60912</v>
      </c>
      <c r="Y68" s="423"/>
      <c r="Z68" s="423"/>
      <c r="AA68" s="86">
        <f t="shared" si="29"/>
        <v>60912</v>
      </c>
      <c r="AB68" s="193">
        <f>Data!R$57</f>
        <v>5</v>
      </c>
      <c r="AC68" s="89">
        <f t="shared" si="30"/>
        <v>7.0932323836064811E-6</v>
      </c>
      <c r="AD68" s="90">
        <f t="shared" si="31"/>
        <v>140979.44997701602</v>
      </c>
      <c r="AE68" s="86">
        <f t="shared" si="32"/>
        <v>304560</v>
      </c>
      <c r="AF68" s="91">
        <f t="shared" si="33"/>
        <v>3.5466161918032404E-5</v>
      </c>
    </row>
    <row r="69" spans="2:32" x14ac:dyDescent="0.25">
      <c r="B69" s="38" t="s">
        <v>172</v>
      </c>
      <c r="C69" s="38" t="str">
        <f t="shared" si="22"/>
        <v>Any symbol except QUEEN or WILD</v>
      </c>
      <c r="D69" s="38">
        <f>D$47-D41-D34</f>
        <v>89</v>
      </c>
      <c r="E69" s="38">
        <f>E$47-E41-E34</f>
        <v>87</v>
      </c>
      <c r="F69" s="38">
        <f>F$47-F41-F34</f>
        <v>89</v>
      </c>
      <c r="G69" s="38">
        <f>G$47-G41-G34</f>
        <v>81</v>
      </c>
      <c r="H69" s="38">
        <f>H$47-H41-H34</f>
        <v>82</v>
      </c>
      <c r="I69" s="172"/>
      <c r="J69" s="172"/>
      <c r="K69" s="172"/>
      <c r="L69" s="405" t="s">
        <v>183</v>
      </c>
      <c r="M69" s="32" t="s">
        <v>174</v>
      </c>
      <c r="N69" s="32" t="s">
        <v>174</v>
      </c>
      <c r="O69" s="32" t="s">
        <v>174</v>
      </c>
      <c r="P69" s="32" t="s">
        <v>178</v>
      </c>
      <c r="Q69" s="32" t="s">
        <v>178</v>
      </c>
      <c r="R69" s="38">
        <f t="shared" si="23"/>
        <v>3</v>
      </c>
      <c r="S69" s="38">
        <f t="shared" si="24"/>
        <v>3</v>
      </c>
      <c r="T69" s="38">
        <f t="shared" si="25"/>
        <v>6</v>
      </c>
      <c r="U69" s="38">
        <f t="shared" si="26"/>
        <v>91</v>
      </c>
      <c r="V69" s="38">
        <f t="shared" si="27"/>
        <v>91</v>
      </c>
      <c r="W69" s="421"/>
      <c r="X69" s="99">
        <f t="shared" si="28"/>
        <v>447174</v>
      </c>
      <c r="Y69" s="421"/>
      <c r="Z69" s="421"/>
      <c r="AA69" s="99">
        <f t="shared" si="29"/>
        <v>447174</v>
      </c>
      <c r="AB69" s="235">
        <f>Data!R$58</f>
        <v>1</v>
      </c>
      <c r="AC69" s="100">
        <f t="shared" si="30"/>
        <v>5.2073632419011759E-5</v>
      </c>
      <c r="AD69" s="101">
        <f t="shared" si="31"/>
        <v>19203.576811263625</v>
      </c>
      <c r="AE69" s="99">
        <f t="shared" si="32"/>
        <v>447174</v>
      </c>
      <c r="AF69" s="102">
        <f t="shared" si="33"/>
        <v>5.2073632419011759E-5</v>
      </c>
    </row>
    <row r="70" spans="2:32" x14ac:dyDescent="0.25">
      <c r="B70" s="38" t="s">
        <v>176</v>
      </c>
      <c r="C70" s="38" t="str">
        <f t="shared" si="22"/>
        <v>Any symbol except JACK or WILD</v>
      </c>
      <c r="D70" s="38">
        <f>D$47-D42-D34</f>
        <v>76</v>
      </c>
      <c r="E70" s="38">
        <f>E$47-E42-E34</f>
        <v>82</v>
      </c>
      <c r="F70" s="38">
        <f>F$47-F42-F34</f>
        <v>85</v>
      </c>
      <c r="G70" s="38">
        <f>G$47-G42-G34</f>
        <v>75</v>
      </c>
      <c r="H70" s="38">
        <f>H$47-H42-H34</f>
        <v>80</v>
      </c>
      <c r="I70" s="172"/>
      <c r="J70" s="172"/>
      <c r="K70" s="172"/>
      <c r="L70" s="403"/>
      <c r="M70" s="32" t="s">
        <v>174</v>
      </c>
      <c r="N70" s="32" t="s">
        <v>174</v>
      </c>
      <c r="O70" s="32" t="s">
        <v>178</v>
      </c>
      <c r="P70" s="32" t="s">
        <v>174</v>
      </c>
      <c r="Q70" s="32" t="s">
        <v>178</v>
      </c>
      <c r="R70" s="38">
        <f t="shared" si="23"/>
        <v>3</v>
      </c>
      <c r="S70" s="38">
        <f t="shared" si="24"/>
        <v>3</v>
      </c>
      <c r="T70" s="38">
        <f t="shared" si="25"/>
        <v>91</v>
      </c>
      <c r="U70" s="38">
        <f t="shared" si="26"/>
        <v>6</v>
      </c>
      <c r="V70" s="38">
        <f t="shared" si="27"/>
        <v>91</v>
      </c>
      <c r="W70" s="422"/>
      <c r="X70" s="86">
        <f t="shared" si="28"/>
        <v>447174</v>
      </c>
      <c r="Y70" s="422"/>
      <c r="Z70" s="422"/>
      <c r="AA70" s="86">
        <f t="shared" si="29"/>
        <v>447174</v>
      </c>
      <c r="AB70" s="239">
        <f>Data!R$58</f>
        <v>1</v>
      </c>
      <c r="AC70" s="89">
        <f t="shared" si="30"/>
        <v>5.2073632419011759E-5</v>
      </c>
      <c r="AD70" s="90">
        <f t="shared" si="31"/>
        <v>19203.576811263625</v>
      </c>
      <c r="AE70" s="86">
        <f t="shared" si="32"/>
        <v>447174</v>
      </c>
      <c r="AF70" s="91">
        <f t="shared" si="33"/>
        <v>5.2073632419011759E-5</v>
      </c>
    </row>
    <row r="71" spans="2:32" x14ac:dyDescent="0.25">
      <c r="B71" s="38" t="s">
        <v>179</v>
      </c>
      <c r="C71" s="38" t="str">
        <f t="shared" si="22"/>
        <v>Any symbol except TEN or WILD</v>
      </c>
      <c r="D71" s="38">
        <f>D$47-D43-D34</f>
        <v>60</v>
      </c>
      <c r="E71" s="145">
        <f>E$47-E43-E34</f>
        <v>66</v>
      </c>
      <c r="F71" s="145">
        <f>F$47-F43-F34</f>
        <v>70</v>
      </c>
      <c r="G71" s="145">
        <f>G$47-G43-G34</f>
        <v>83</v>
      </c>
      <c r="H71" s="145">
        <f>H$47-H43-H34</f>
        <v>81</v>
      </c>
      <c r="I71" s="172"/>
      <c r="J71" s="172"/>
      <c r="K71" s="172"/>
      <c r="L71" s="403"/>
      <c r="M71" s="32" t="s">
        <v>174</v>
      </c>
      <c r="N71" s="32" t="s">
        <v>178</v>
      </c>
      <c r="O71" s="32" t="s">
        <v>174</v>
      </c>
      <c r="P71" s="32" t="s">
        <v>174</v>
      </c>
      <c r="Q71" s="32" t="s">
        <v>178</v>
      </c>
      <c r="R71" s="38">
        <f t="shared" si="23"/>
        <v>3</v>
      </c>
      <c r="S71" s="38">
        <f t="shared" si="24"/>
        <v>94</v>
      </c>
      <c r="T71" s="38">
        <f t="shared" si="25"/>
        <v>6</v>
      </c>
      <c r="U71" s="38">
        <f t="shared" si="26"/>
        <v>6</v>
      </c>
      <c r="V71" s="38">
        <f t="shared" si="27"/>
        <v>91</v>
      </c>
      <c r="W71" s="422"/>
      <c r="X71" s="86">
        <f t="shared" si="28"/>
        <v>923832</v>
      </c>
      <c r="Y71" s="422"/>
      <c r="Z71" s="422"/>
      <c r="AA71" s="86">
        <f t="shared" si="29"/>
        <v>923832</v>
      </c>
      <c r="AB71" s="239">
        <f>Data!R$58</f>
        <v>1</v>
      </c>
      <c r="AC71" s="89">
        <f t="shared" si="30"/>
        <v>1.0758069115136496E-4</v>
      </c>
      <c r="AD71" s="90">
        <f t="shared" si="31"/>
        <v>9295.3483501329247</v>
      </c>
      <c r="AE71" s="86">
        <f t="shared" si="32"/>
        <v>923832</v>
      </c>
      <c r="AF71" s="91">
        <f t="shared" si="33"/>
        <v>1.0758069115136496E-4</v>
      </c>
    </row>
    <row r="72" spans="2:32" x14ac:dyDescent="0.25">
      <c r="B72" s="38" t="s">
        <v>180</v>
      </c>
      <c r="C72" s="38" t="str">
        <f t="shared" si="22"/>
        <v>Any symbol except NINE or WILD</v>
      </c>
      <c r="D72" s="38">
        <f>D$47-D44-D34</f>
        <v>85</v>
      </c>
      <c r="E72" s="38">
        <f>E$47-E44-E35</f>
        <v>78</v>
      </c>
      <c r="F72" s="38">
        <f>F$47-F44-F35</f>
        <v>56</v>
      </c>
      <c r="G72" s="38">
        <f>G$47-G44-G35</f>
        <v>76</v>
      </c>
      <c r="H72" s="38">
        <f>H$47-H44-H35</f>
        <v>72</v>
      </c>
      <c r="I72" s="172"/>
      <c r="J72" s="172"/>
      <c r="K72" s="172"/>
      <c r="L72" s="403"/>
      <c r="M72" s="32" t="s">
        <v>178</v>
      </c>
      <c r="N72" s="32" t="s">
        <v>174</v>
      </c>
      <c r="O72" s="32" t="s">
        <v>174</v>
      </c>
      <c r="P72" s="32" t="s">
        <v>174</v>
      </c>
      <c r="Q72" s="32" t="s">
        <v>178</v>
      </c>
      <c r="R72" s="38">
        <f t="shared" si="23"/>
        <v>94</v>
      </c>
      <c r="S72" s="38">
        <f t="shared" si="24"/>
        <v>3</v>
      </c>
      <c r="T72" s="38">
        <f t="shared" si="25"/>
        <v>6</v>
      </c>
      <c r="U72" s="38">
        <f t="shared" si="26"/>
        <v>6</v>
      </c>
      <c r="V72" s="38">
        <f t="shared" si="27"/>
        <v>91</v>
      </c>
      <c r="W72" s="422"/>
      <c r="X72" s="86">
        <f t="shared" si="28"/>
        <v>923832</v>
      </c>
      <c r="Y72" s="422"/>
      <c r="Z72" s="422"/>
      <c r="AA72" s="86">
        <f t="shared" si="29"/>
        <v>923832</v>
      </c>
      <c r="AB72" s="239">
        <f>Data!R$58</f>
        <v>1</v>
      </c>
      <c r="AC72" s="89">
        <f t="shared" si="30"/>
        <v>1.0758069115136496E-4</v>
      </c>
      <c r="AD72" s="90">
        <f t="shared" si="31"/>
        <v>9295.3483501329247</v>
      </c>
      <c r="AE72" s="86">
        <f t="shared" si="32"/>
        <v>923832</v>
      </c>
      <c r="AF72" s="91">
        <f t="shared" si="33"/>
        <v>1.0758069115136496E-4</v>
      </c>
    </row>
    <row r="73" spans="2:32" x14ac:dyDescent="0.25">
      <c r="B73" s="33" t="s">
        <v>133</v>
      </c>
      <c r="C73" s="33" t="s">
        <v>181</v>
      </c>
      <c r="D73" s="33">
        <f>D47-D34</f>
        <v>96</v>
      </c>
      <c r="E73" s="33">
        <f>E47-E34</f>
        <v>96</v>
      </c>
      <c r="F73" s="33">
        <f>F47-F34</f>
        <v>95</v>
      </c>
      <c r="G73" s="33">
        <f>G47-G34</f>
        <v>96</v>
      </c>
      <c r="H73" s="33">
        <f>H47-H34</f>
        <v>96</v>
      </c>
      <c r="I73" s="171"/>
      <c r="J73" s="171"/>
      <c r="K73" s="171"/>
      <c r="L73" s="403"/>
      <c r="M73" s="32" t="s">
        <v>178</v>
      </c>
      <c r="N73" s="32" t="s">
        <v>178</v>
      </c>
      <c r="O73" s="32" t="s">
        <v>174</v>
      </c>
      <c r="P73" s="32" t="s">
        <v>174</v>
      </c>
      <c r="Q73" s="32" t="s">
        <v>174</v>
      </c>
      <c r="R73" s="38">
        <f t="shared" si="23"/>
        <v>94</v>
      </c>
      <c r="S73" s="38">
        <f t="shared" si="24"/>
        <v>94</v>
      </c>
      <c r="T73" s="38">
        <f t="shared" si="25"/>
        <v>6</v>
      </c>
      <c r="U73" s="38">
        <f t="shared" si="26"/>
        <v>6</v>
      </c>
      <c r="V73" s="38">
        <f t="shared" si="27"/>
        <v>6</v>
      </c>
      <c r="W73" s="422"/>
      <c r="X73" s="86">
        <f t="shared" si="28"/>
        <v>1908576</v>
      </c>
      <c r="Y73" s="422"/>
      <c r="Z73" s="422"/>
      <c r="AA73" s="86">
        <f t="shared" si="29"/>
        <v>1908576</v>
      </c>
      <c r="AB73" s="239">
        <f>Data!R$58</f>
        <v>1</v>
      </c>
      <c r="AC73" s="89">
        <f t="shared" si="30"/>
        <v>2.2225461468633641E-4</v>
      </c>
      <c r="AD73" s="90">
        <f t="shared" si="31"/>
        <v>4499.3441482026392</v>
      </c>
      <c r="AE73" s="86">
        <f t="shared" si="32"/>
        <v>1908576</v>
      </c>
      <c r="AF73" s="91">
        <f t="shared" si="33"/>
        <v>2.2225461468633641E-4</v>
      </c>
    </row>
    <row r="74" spans="2:32" x14ac:dyDescent="0.25">
      <c r="B74" s="66" t="s">
        <v>134</v>
      </c>
      <c r="C74" s="38" t="s">
        <v>182</v>
      </c>
      <c r="D74" s="38">
        <f>D47</f>
        <v>97</v>
      </c>
      <c r="E74" s="38">
        <f>E47</f>
        <v>97</v>
      </c>
      <c r="F74" s="38">
        <f>F47</f>
        <v>97</v>
      </c>
      <c r="G74" s="38">
        <f>G47</f>
        <v>97</v>
      </c>
      <c r="H74" s="38">
        <f>H47</f>
        <v>97</v>
      </c>
      <c r="I74" s="172"/>
      <c r="J74" s="172"/>
      <c r="K74" s="172"/>
      <c r="L74" s="403"/>
      <c r="M74" s="32" t="s">
        <v>178</v>
      </c>
      <c r="N74" s="32" t="s">
        <v>174</v>
      </c>
      <c r="O74" s="32" t="s">
        <v>178</v>
      </c>
      <c r="P74" s="32" t="s">
        <v>174</v>
      </c>
      <c r="Q74" s="32" t="s">
        <v>174</v>
      </c>
      <c r="R74" s="38">
        <f t="shared" si="23"/>
        <v>94</v>
      </c>
      <c r="S74" s="38">
        <f t="shared" si="24"/>
        <v>3</v>
      </c>
      <c r="T74" s="38">
        <f t="shared" si="25"/>
        <v>91</v>
      </c>
      <c r="U74" s="38">
        <f t="shared" si="26"/>
        <v>6</v>
      </c>
      <c r="V74" s="38">
        <f t="shared" si="27"/>
        <v>6</v>
      </c>
      <c r="W74" s="422"/>
      <c r="X74" s="86">
        <f t="shared" si="28"/>
        <v>923832</v>
      </c>
      <c r="Y74" s="422"/>
      <c r="Z74" s="422"/>
      <c r="AA74" s="86">
        <f t="shared" si="29"/>
        <v>923832</v>
      </c>
      <c r="AB74" s="239">
        <f>Data!R$58</f>
        <v>1</v>
      </c>
      <c r="AC74" s="89">
        <f t="shared" si="30"/>
        <v>1.0758069115136496E-4</v>
      </c>
      <c r="AD74" s="90">
        <f t="shared" si="31"/>
        <v>9295.3483501329247</v>
      </c>
      <c r="AE74" s="86">
        <f t="shared" si="32"/>
        <v>923832</v>
      </c>
      <c r="AF74" s="91">
        <f t="shared" si="33"/>
        <v>1.0758069115136496E-4</v>
      </c>
    </row>
    <row r="75" spans="2:32" x14ac:dyDescent="0.25">
      <c r="B75" s="38" t="s">
        <v>174</v>
      </c>
      <c r="C75" s="38" t="s">
        <v>288</v>
      </c>
      <c r="D75" s="38">
        <f>D45*3</f>
        <v>3</v>
      </c>
      <c r="E75" s="130">
        <f t="shared" ref="E75:H75" si="34">E45*3</f>
        <v>3</v>
      </c>
      <c r="F75" s="130">
        <f t="shared" si="34"/>
        <v>6</v>
      </c>
      <c r="G75" s="130">
        <f t="shared" si="34"/>
        <v>6</v>
      </c>
      <c r="H75" s="130">
        <f t="shared" si="34"/>
        <v>6</v>
      </c>
      <c r="I75" s="172"/>
      <c r="J75" s="172"/>
      <c r="K75" s="172"/>
      <c r="L75" s="403"/>
      <c r="M75" s="32" t="s">
        <v>174</v>
      </c>
      <c r="N75" s="32" t="s">
        <v>178</v>
      </c>
      <c r="O75" s="32" t="s">
        <v>178</v>
      </c>
      <c r="P75" s="32" t="s">
        <v>174</v>
      </c>
      <c r="Q75" s="32" t="s">
        <v>174</v>
      </c>
      <c r="R75" s="38">
        <f t="shared" si="23"/>
        <v>3</v>
      </c>
      <c r="S75" s="38">
        <f t="shared" si="24"/>
        <v>94</v>
      </c>
      <c r="T75" s="38">
        <f t="shared" si="25"/>
        <v>91</v>
      </c>
      <c r="U75" s="38">
        <f t="shared" si="26"/>
        <v>6</v>
      </c>
      <c r="V75" s="38">
        <f t="shared" si="27"/>
        <v>6</v>
      </c>
      <c r="W75" s="422"/>
      <c r="X75" s="86">
        <f t="shared" si="28"/>
        <v>923832</v>
      </c>
      <c r="Y75" s="422"/>
      <c r="Z75" s="422"/>
      <c r="AA75" s="86">
        <f t="shared" si="29"/>
        <v>923832</v>
      </c>
      <c r="AB75" s="239">
        <f>Data!R$58</f>
        <v>1</v>
      </c>
      <c r="AC75" s="89">
        <f t="shared" si="30"/>
        <v>1.0758069115136496E-4</v>
      </c>
      <c r="AD75" s="90">
        <f t="shared" si="31"/>
        <v>9295.3483501329247</v>
      </c>
      <c r="AE75" s="86">
        <f t="shared" si="32"/>
        <v>923832</v>
      </c>
      <c r="AF75" s="91">
        <f t="shared" si="33"/>
        <v>1.0758069115136496E-4</v>
      </c>
    </row>
    <row r="76" spans="2:32" x14ac:dyDescent="0.25">
      <c r="B76" s="33" t="s">
        <v>184</v>
      </c>
      <c r="C76" s="33" t="str">
        <f>"Any symbol except "&amp;C46</f>
        <v>Any symbol except BONUS</v>
      </c>
      <c r="D76" s="33">
        <f>SUM(D34:D46)-3*D45</f>
        <v>94</v>
      </c>
      <c r="E76" s="33">
        <f t="shared" ref="E76:H76" si="35">SUM(E34:E46)-3*E45</f>
        <v>94</v>
      </c>
      <c r="F76" s="33">
        <f t="shared" si="35"/>
        <v>91</v>
      </c>
      <c r="G76" s="33">
        <f t="shared" si="35"/>
        <v>91</v>
      </c>
      <c r="H76" s="33">
        <f t="shared" si="35"/>
        <v>91</v>
      </c>
      <c r="I76" s="171"/>
      <c r="J76" s="171"/>
      <c r="K76" s="171"/>
      <c r="L76" s="403"/>
      <c r="M76" s="32" t="s">
        <v>178</v>
      </c>
      <c r="N76" s="32" t="s">
        <v>174</v>
      </c>
      <c r="O76" s="32" t="s">
        <v>174</v>
      </c>
      <c r="P76" s="32" t="s">
        <v>178</v>
      </c>
      <c r="Q76" s="32" t="s">
        <v>174</v>
      </c>
      <c r="R76" s="38">
        <f t="shared" si="23"/>
        <v>94</v>
      </c>
      <c r="S76" s="38">
        <f t="shared" si="24"/>
        <v>3</v>
      </c>
      <c r="T76" s="38">
        <f t="shared" si="25"/>
        <v>6</v>
      </c>
      <c r="U76" s="38">
        <f t="shared" si="26"/>
        <v>91</v>
      </c>
      <c r="V76" s="38">
        <f t="shared" si="27"/>
        <v>6</v>
      </c>
      <c r="W76" s="422"/>
      <c r="X76" s="86">
        <f t="shared" si="28"/>
        <v>923832</v>
      </c>
      <c r="Y76" s="422"/>
      <c r="Z76" s="422"/>
      <c r="AA76" s="86">
        <f t="shared" si="29"/>
        <v>923832</v>
      </c>
      <c r="AB76" s="239">
        <f>Data!R$58</f>
        <v>1</v>
      </c>
      <c r="AC76" s="89">
        <f t="shared" si="30"/>
        <v>1.0758069115136496E-4</v>
      </c>
      <c r="AD76" s="90">
        <f t="shared" si="31"/>
        <v>9295.3483501329247</v>
      </c>
      <c r="AE76" s="86">
        <f>AA76*AB76</f>
        <v>923832</v>
      </c>
      <c r="AF76" s="91">
        <f t="shared" si="33"/>
        <v>1.0758069115136496E-4</v>
      </c>
    </row>
    <row r="77" spans="2:32" x14ac:dyDescent="0.25">
      <c r="L77" s="403"/>
      <c r="M77" s="32" t="s">
        <v>174</v>
      </c>
      <c r="N77" s="32" t="s">
        <v>178</v>
      </c>
      <c r="O77" s="32" t="s">
        <v>174</v>
      </c>
      <c r="P77" s="32" t="s">
        <v>178</v>
      </c>
      <c r="Q77" s="32" t="s">
        <v>174</v>
      </c>
      <c r="R77" s="38">
        <f t="shared" si="23"/>
        <v>3</v>
      </c>
      <c r="S77" s="38">
        <f t="shared" si="24"/>
        <v>94</v>
      </c>
      <c r="T77" s="38">
        <f t="shared" si="25"/>
        <v>6</v>
      </c>
      <c r="U77" s="38">
        <f t="shared" si="26"/>
        <v>91</v>
      </c>
      <c r="V77" s="38">
        <f t="shared" si="27"/>
        <v>6</v>
      </c>
      <c r="W77" s="422"/>
      <c r="X77" s="86">
        <f t="shared" si="28"/>
        <v>923832</v>
      </c>
      <c r="Y77" s="422"/>
      <c r="Z77" s="422"/>
      <c r="AA77" s="86">
        <f t="shared" si="29"/>
        <v>923832</v>
      </c>
      <c r="AB77" s="239">
        <f>Data!R$58</f>
        <v>1</v>
      </c>
      <c r="AC77" s="89">
        <f t="shared" si="30"/>
        <v>1.0758069115136496E-4</v>
      </c>
      <c r="AD77" s="90">
        <f t="shared" si="31"/>
        <v>9295.3483501329247</v>
      </c>
      <c r="AE77" s="86">
        <f t="shared" si="32"/>
        <v>923832</v>
      </c>
      <c r="AF77" s="91">
        <f t="shared" si="33"/>
        <v>1.0758069115136496E-4</v>
      </c>
    </row>
    <row r="78" spans="2:32" x14ac:dyDescent="0.25">
      <c r="L78" s="404"/>
      <c r="M78" s="33" t="s">
        <v>174</v>
      </c>
      <c r="N78" s="33" t="s">
        <v>174</v>
      </c>
      <c r="O78" s="33" t="s">
        <v>178</v>
      </c>
      <c r="P78" s="33" t="s">
        <v>178</v>
      </c>
      <c r="Q78" s="33" t="s">
        <v>174</v>
      </c>
      <c r="R78" s="33">
        <f t="shared" si="23"/>
        <v>3</v>
      </c>
      <c r="S78" s="33">
        <f t="shared" si="24"/>
        <v>3</v>
      </c>
      <c r="T78" s="33">
        <f t="shared" si="25"/>
        <v>91</v>
      </c>
      <c r="U78" s="33">
        <f t="shared" si="26"/>
        <v>91</v>
      </c>
      <c r="V78" s="33">
        <f t="shared" si="27"/>
        <v>6</v>
      </c>
      <c r="W78" s="423"/>
      <c r="X78" s="93">
        <f t="shared" si="28"/>
        <v>447174</v>
      </c>
      <c r="Y78" s="423"/>
      <c r="Z78" s="423"/>
      <c r="AA78" s="93">
        <f t="shared" si="29"/>
        <v>447174</v>
      </c>
      <c r="AB78" s="221">
        <f>Data!R$58</f>
        <v>1</v>
      </c>
      <c r="AC78" s="94">
        <f t="shared" si="30"/>
        <v>5.2073632419011759E-5</v>
      </c>
      <c r="AD78" s="95">
        <f t="shared" si="31"/>
        <v>19203.576811263625</v>
      </c>
      <c r="AE78" s="93">
        <f t="shared" si="32"/>
        <v>447174</v>
      </c>
      <c r="AF78" s="96">
        <f t="shared" si="33"/>
        <v>5.2073632419011759E-5</v>
      </c>
    </row>
    <row r="79" spans="2:32" x14ac:dyDescent="0.25">
      <c r="B79" s="394" t="s">
        <v>404</v>
      </c>
      <c r="C79" s="394"/>
      <c r="D79" s="394"/>
      <c r="E79" s="394"/>
      <c r="F79" s="394"/>
      <c r="M79" s="38"/>
      <c r="N79" s="38"/>
      <c r="O79" s="38"/>
      <c r="P79" s="38"/>
      <c r="Q79" s="38"/>
      <c r="V79" s="45" t="s">
        <v>169</v>
      </c>
      <c r="W79" s="45"/>
      <c r="X79" s="86">
        <f>SUM(X63:X78)</f>
        <v>9005310</v>
      </c>
      <c r="Y79" s="86"/>
      <c r="Z79" s="86"/>
      <c r="AA79" s="86">
        <f>SUM(AA63:AA78)</f>
        <v>9005310</v>
      </c>
      <c r="AB79" s="86"/>
      <c r="AC79" s="97">
        <f>SUMIF(AB63:AB78,"&gt;0",AC63:AC78)</f>
        <v>1.0486727823157225E-3</v>
      </c>
      <c r="AD79" s="90">
        <f>1/SUM(AC63:AC78)</f>
        <v>953.58630152654371</v>
      </c>
      <c r="AE79" s="86">
        <f>SUM(AE63:AE78)</f>
        <v>9863910</v>
      </c>
      <c r="AF79" s="184">
        <f>SUM(AF63:AF78)</f>
        <v>1.148657174956984E-3</v>
      </c>
    </row>
    <row r="80" spans="2:32" x14ac:dyDescent="0.25">
      <c r="B80" s="396" t="s">
        <v>187</v>
      </c>
      <c r="C80" s="173" t="s">
        <v>406</v>
      </c>
      <c r="D80" s="390" t="s">
        <v>405</v>
      </c>
      <c r="E80" s="390"/>
      <c r="F80" s="390"/>
      <c r="G80" s="142"/>
      <c r="H80" s="142"/>
      <c r="I80" s="142"/>
      <c r="M80" s="38"/>
      <c r="N80" s="38"/>
      <c r="O80" s="38"/>
    </row>
    <row r="81" spans="2:32" x14ac:dyDescent="0.25">
      <c r="B81" s="426"/>
      <c r="C81" s="83" t="s">
        <v>123</v>
      </c>
      <c r="D81" s="33">
        <v>5</v>
      </c>
      <c r="E81" s="33">
        <v>4</v>
      </c>
      <c r="F81" s="33">
        <v>3</v>
      </c>
      <c r="L81" s="394" t="s">
        <v>599</v>
      </c>
      <c r="M81" s="394"/>
      <c r="N81" s="394"/>
      <c r="O81" s="394"/>
      <c r="P81" s="394"/>
      <c r="Q81" s="394"/>
      <c r="R81" s="394"/>
      <c r="S81" s="394"/>
      <c r="T81" s="394"/>
      <c r="U81" s="394"/>
      <c r="V81" s="394"/>
      <c r="W81" s="394"/>
      <c r="X81" s="394"/>
      <c r="Y81" s="394"/>
      <c r="Z81" s="394"/>
      <c r="AA81" s="394"/>
      <c r="AB81" s="394"/>
      <c r="AC81" s="394"/>
      <c r="AD81" s="394"/>
      <c r="AE81" s="394"/>
      <c r="AF81" s="394"/>
    </row>
    <row r="82" spans="2:32" x14ac:dyDescent="0.25">
      <c r="B82" s="172">
        <v>0</v>
      </c>
      <c r="C82" s="49" t="str">
        <f>C34</f>
        <v>WILD</v>
      </c>
      <c r="D82" s="49">
        <f>Data!R22</f>
        <v>2500</v>
      </c>
      <c r="E82" s="49">
        <f>Data!R23</f>
        <v>750</v>
      </c>
      <c r="F82" s="49">
        <f>Data!R24</f>
        <v>500</v>
      </c>
      <c r="L82" s="410" t="s">
        <v>123</v>
      </c>
      <c r="M82" s="390" t="s">
        <v>411</v>
      </c>
      <c r="N82" s="390"/>
      <c r="O82" s="390"/>
      <c r="P82" s="390"/>
      <c r="Q82" s="390"/>
      <c r="R82" s="390"/>
      <c r="S82" s="390"/>
      <c r="T82" s="390"/>
      <c r="U82" s="390"/>
      <c r="V82" s="390"/>
      <c r="W82" s="424"/>
      <c r="X82" s="180" t="s">
        <v>408</v>
      </c>
      <c r="Y82" s="405"/>
      <c r="Z82" s="405"/>
      <c r="AA82" s="19" t="s">
        <v>115</v>
      </c>
      <c r="AB82" s="19" t="s">
        <v>185</v>
      </c>
      <c r="AC82" s="19" t="s">
        <v>117</v>
      </c>
      <c r="AD82" s="19" t="s">
        <v>118</v>
      </c>
      <c r="AE82" s="19" t="s">
        <v>113</v>
      </c>
      <c r="AF82" s="19" t="s">
        <v>119</v>
      </c>
    </row>
    <row r="83" spans="2:32" x14ac:dyDescent="0.25">
      <c r="B83" s="172">
        <v>1</v>
      </c>
      <c r="C83" s="49" t="str">
        <f t="shared" ref="C83:C94" si="36">C35</f>
        <v>M1</v>
      </c>
      <c r="D83" s="49">
        <f>Data!R25</f>
        <v>400</v>
      </c>
      <c r="E83" s="49">
        <f>Data!R26</f>
        <v>200</v>
      </c>
      <c r="F83" s="49">
        <f>Data!R27</f>
        <v>50</v>
      </c>
      <c r="L83" s="411"/>
      <c r="M83" s="32" t="s">
        <v>61</v>
      </c>
      <c r="N83" s="32" t="s">
        <v>62</v>
      </c>
      <c r="O83" s="32" t="s">
        <v>63</v>
      </c>
      <c r="P83" s="32" t="s">
        <v>64</v>
      </c>
      <c r="Q83" s="32" t="s">
        <v>65</v>
      </c>
      <c r="R83" s="412"/>
      <c r="S83" s="412"/>
      <c r="T83" s="412"/>
      <c r="U83" s="412"/>
      <c r="V83" s="412"/>
      <c r="W83" s="425"/>
      <c r="X83" s="33" t="s">
        <v>346</v>
      </c>
      <c r="Y83" s="404"/>
      <c r="Z83" s="404"/>
      <c r="AA83" s="144" t="s">
        <v>124</v>
      </c>
      <c r="AB83" s="144" t="s">
        <v>186</v>
      </c>
      <c r="AC83" s="144" t="s">
        <v>125</v>
      </c>
      <c r="AD83" s="144" t="s">
        <v>126</v>
      </c>
      <c r="AE83" s="144" t="s">
        <v>414</v>
      </c>
      <c r="AF83" s="144" t="s">
        <v>127</v>
      </c>
    </row>
    <row r="84" spans="2:32" x14ac:dyDescent="0.25">
      <c r="B84" s="172">
        <v>2</v>
      </c>
      <c r="C84" s="49" t="str">
        <f t="shared" si="36"/>
        <v>M2</v>
      </c>
      <c r="D84" s="49">
        <f>Data!R28</f>
        <v>200</v>
      </c>
      <c r="E84" s="49">
        <f>Data!R29</f>
        <v>150</v>
      </c>
      <c r="F84" s="49">
        <f>Data!R30</f>
        <v>40</v>
      </c>
      <c r="L84" s="146" t="s">
        <v>290</v>
      </c>
      <c r="M84" s="146" t="s">
        <v>174</v>
      </c>
      <c r="N84" s="146" t="s">
        <v>174</v>
      </c>
      <c r="O84" s="146" t="s">
        <v>174</v>
      </c>
      <c r="P84" s="146" t="s">
        <v>174</v>
      </c>
      <c r="Q84" s="146" t="s">
        <v>174</v>
      </c>
      <c r="R84" s="390"/>
      <c r="S84" s="390"/>
      <c r="T84" s="390"/>
      <c r="U84" s="390"/>
      <c r="V84" s="390"/>
      <c r="W84" s="418"/>
      <c r="X84" s="165">
        <f>SUM(X63)</f>
        <v>1944</v>
      </c>
      <c r="Y84" s="418"/>
      <c r="Z84" s="418"/>
      <c r="AA84" s="165">
        <f>X84</f>
        <v>1944</v>
      </c>
      <c r="AB84" s="235">
        <f>AB63</f>
        <v>10</v>
      </c>
      <c r="AC84" s="152">
        <f>AA84/D$48</f>
        <v>2.2637975692361109E-7</v>
      </c>
      <c r="AD84" s="101">
        <f>IF(AC84=0,"No zero adjusted hits in denominator - something's wrong",1/AC84)</f>
        <v>4417356.0992798358</v>
      </c>
      <c r="AE84" s="99">
        <f>AA84*AB84</f>
        <v>19440</v>
      </c>
      <c r="AF84" s="102">
        <f>AE84/D$48</f>
        <v>2.2637975692361111E-6</v>
      </c>
    </row>
    <row r="85" spans="2:32" x14ac:dyDescent="0.25">
      <c r="B85" s="172">
        <v>3</v>
      </c>
      <c r="C85" s="49" t="str">
        <f t="shared" si="36"/>
        <v>M3</v>
      </c>
      <c r="D85" s="49">
        <f>Data!R31</f>
        <v>150</v>
      </c>
      <c r="E85" s="49">
        <f>Data!R32</f>
        <v>100</v>
      </c>
      <c r="F85" s="49">
        <f>Data!R33</f>
        <v>30</v>
      </c>
      <c r="L85" s="144" t="s">
        <v>289</v>
      </c>
      <c r="M85" s="144" t="s">
        <v>174</v>
      </c>
      <c r="N85" s="144" t="s">
        <v>174</v>
      </c>
      <c r="O85" s="144" t="s">
        <v>174</v>
      </c>
      <c r="P85" s="144" t="s">
        <v>174</v>
      </c>
      <c r="Q85" s="144"/>
      <c r="R85" s="399"/>
      <c r="S85" s="399"/>
      <c r="T85" s="399"/>
      <c r="U85" s="399"/>
      <c r="V85" s="399"/>
      <c r="W85" s="419"/>
      <c r="X85" s="87">
        <f>SUM(X64:X68)</f>
        <v>210276</v>
      </c>
      <c r="Y85" s="419"/>
      <c r="Z85" s="419"/>
      <c r="AA85" s="87">
        <f>X85</f>
        <v>210276</v>
      </c>
      <c r="AB85" s="236">
        <f>AB64</f>
        <v>5</v>
      </c>
      <c r="AC85" s="151">
        <f>AA85/D$48</f>
        <v>2.4486743707237266E-5</v>
      </c>
      <c r="AD85" s="90">
        <f>IF(AC85=0,"No zero adjusted hits in denominator - something's wrong",1/AC85)</f>
        <v>40838.423105822825</v>
      </c>
      <c r="AE85" s="86">
        <f>AA85*AB85</f>
        <v>1051380</v>
      </c>
      <c r="AF85" s="91">
        <f>AE85/D$48</f>
        <v>1.2243371853618633E-4</v>
      </c>
    </row>
    <row r="86" spans="2:32" x14ac:dyDescent="0.25">
      <c r="B86" s="172">
        <v>4</v>
      </c>
      <c r="C86" s="49" t="str">
        <f t="shared" si="36"/>
        <v>M4</v>
      </c>
      <c r="D86" s="49">
        <f>Data!R34</f>
        <v>100</v>
      </c>
      <c r="E86" s="49">
        <f>Data!R35</f>
        <v>75</v>
      </c>
      <c r="F86" s="49">
        <f>Data!R36</f>
        <v>15</v>
      </c>
      <c r="L86" s="33" t="s">
        <v>291</v>
      </c>
      <c r="M86" s="33" t="s">
        <v>174</v>
      </c>
      <c r="N86" s="33" t="s">
        <v>174</v>
      </c>
      <c r="O86" s="33" t="s">
        <v>174</v>
      </c>
      <c r="P86" s="33"/>
      <c r="Q86" s="33"/>
      <c r="R86" s="412"/>
      <c r="S86" s="412"/>
      <c r="T86" s="412"/>
      <c r="U86" s="412"/>
      <c r="V86" s="412"/>
      <c r="W86" s="420"/>
      <c r="X86" s="166">
        <f>SUM(X69:X78)</f>
        <v>8793090</v>
      </c>
      <c r="Y86" s="420"/>
      <c r="Z86" s="420"/>
      <c r="AA86" s="166">
        <f>X86</f>
        <v>8793090</v>
      </c>
      <c r="AB86" s="234">
        <f>AB69</f>
        <v>1</v>
      </c>
      <c r="AC86" s="103">
        <f>AA86/D$48</f>
        <v>1.0239596588515615E-3</v>
      </c>
      <c r="AD86" s="95">
        <f>IF(AC86=0,"No zero adjusted hits in denominator - something's wrong",1/AC86)</f>
        <v>976.60097383286188</v>
      </c>
      <c r="AE86" s="93">
        <f>AA86*AB86</f>
        <v>8793090</v>
      </c>
      <c r="AF86" s="96">
        <f>AE86/D$48</f>
        <v>1.0239596588515615E-3</v>
      </c>
    </row>
    <row r="87" spans="2:32" x14ac:dyDescent="0.25">
      <c r="B87" s="172">
        <v>5</v>
      </c>
      <c r="C87" s="49" t="str">
        <f t="shared" si="36"/>
        <v>ACE</v>
      </c>
      <c r="D87" s="49">
        <f>Data!R37</f>
        <v>80</v>
      </c>
      <c r="E87" s="49">
        <f>Data!R38</f>
        <v>60</v>
      </c>
      <c r="F87" s="49">
        <f>Data!R39</f>
        <v>10</v>
      </c>
      <c r="W87" s="49"/>
      <c r="X87" s="49">
        <f>SUM(X84:X86)</f>
        <v>9005310</v>
      </c>
      <c r="Y87" s="49"/>
      <c r="AA87" s="49">
        <f>SUM(AA84:AA86)</f>
        <v>9005310</v>
      </c>
      <c r="AC87" s="97">
        <f>SUM(AC84:AC86)</f>
        <v>1.0486727823157225E-3</v>
      </c>
      <c r="AD87" s="90">
        <f>1/SUM(AC84:AC86)</f>
        <v>953.58630152654371</v>
      </c>
      <c r="AE87" s="86">
        <f>SUM(AE84:AE86)</f>
        <v>9863910</v>
      </c>
      <c r="AF87" s="184">
        <f>SUM(AF84:AF86)</f>
        <v>1.148657174956984E-3</v>
      </c>
    </row>
    <row r="88" spans="2:32" x14ac:dyDescent="0.25">
      <c r="B88" s="172">
        <v>6</v>
      </c>
      <c r="C88" s="49" t="str">
        <f t="shared" si="36"/>
        <v>KING</v>
      </c>
      <c r="D88" s="49">
        <f>Data!R40</f>
        <v>80</v>
      </c>
      <c r="E88" s="49">
        <f>Data!R41</f>
        <v>50</v>
      </c>
      <c r="F88" s="49">
        <f>Data!R42</f>
        <v>7</v>
      </c>
    </row>
    <row r="89" spans="2:32" x14ac:dyDescent="0.25">
      <c r="B89" s="172">
        <v>7</v>
      </c>
      <c r="C89" s="49" t="str">
        <f t="shared" si="36"/>
        <v>QUEEN</v>
      </c>
      <c r="D89" s="49">
        <f>Data!R43</f>
        <v>60</v>
      </c>
      <c r="E89" s="49">
        <f>Data!R44</f>
        <v>40</v>
      </c>
      <c r="F89" s="49">
        <f>Data!R45</f>
        <v>5</v>
      </c>
      <c r="L89" s="394" t="s">
        <v>603</v>
      </c>
      <c r="M89" s="394"/>
      <c r="N89" s="394"/>
      <c r="O89" s="394"/>
      <c r="P89" s="394"/>
      <c r="Q89" s="394"/>
      <c r="R89" s="394"/>
      <c r="S89" s="394"/>
      <c r="T89" s="394"/>
      <c r="U89" s="394"/>
      <c r="V89" s="394"/>
      <c r="W89" s="394"/>
      <c r="X89" s="394"/>
      <c r="Y89" s="394"/>
      <c r="Z89" s="394"/>
      <c r="AA89" s="394"/>
      <c r="AB89" s="394"/>
      <c r="AC89" s="394"/>
      <c r="AD89" s="394"/>
    </row>
    <row r="90" spans="2:32" x14ac:dyDescent="0.25">
      <c r="B90" s="172">
        <v>8</v>
      </c>
      <c r="C90" s="49" t="str">
        <f t="shared" si="36"/>
        <v>JACK</v>
      </c>
      <c r="D90" s="49">
        <f>Data!R46</f>
        <v>60</v>
      </c>
      <c r="E90" s="49">
        <f>Data!R47</f>
        <v>30</v>
      </c>
      <c r="F90" s="49">
        <f>Data!R48</f>
        <v>5</v>
      </c>
      <c r="L90" s="416" t="s">
        <v>600</v>
      </c>
      <c r="M90" s="416"/>
      <c r="N90" s="416"/>
      <c r="O90" s="416"/>
      <c r="P90" s="416"/>
      <c r="Q90" s="327"/>
      <c r="R90" s="416"/>
      <c r="S90" s="416"/>
      <c r="T90" s="416"/>
      <c r="U90" s="416"/>
      <c r="V90" s="416"/>
      <c r="W90" s="327"/>
      <c r="X90" s="251" t="s">
        <v>602</v>
      </c>
      <c r="Y90" s="416"/>
      <c r="Z90" s="416"/>
      <c r="AA90" s="251" t="s">
        <v>124</v>
      </c>
      <c r="AB90" s="289" t="s">
        <v>186</v>
      </c>
      <c r="AC90" s="251" t="s">
        <v>117</v>
      </c>
      <c r="AD90" s="251" t="s">
        <v>118</v>
      </c>
    </row>
    <row r="91" spans="2:32" x14ac:dyDescent="0.25">
      <c r="B91" s="172">
        <v>9</v>
      </c>
      <c r="C91" s="49" t="str">
        <f t="shared" si="36"/>
        <v>TEN</v>
      </c>
      <c r="D91" s="49">
        <f>Data!R49</f>
        <v>40</v>
      </c>
      <c r="E91" s="49">
        <f>Data!R50</f>
        <v>20</v>
      </c>
      <c r="F91" s="49">
        <f>Data!R51</f>
        <v>4</v>
      </c>
      <c r="L91" s="416" t="s">
        <v>601</v>
      </c>
      <c r="M91" s="416"/>
      <c r="N91" s="416"/>
      <c r="O91" s="416"/>
      <c r="P91" s="416"/>
      <c r="Q91" s="416"/>
      <c r="R91" s="416"/>
      <c r="S91" s="416"/>
      <c r="T91" s="416"/>
      <c r="U91" s="416"/>
      <c r="V91" s="416"/>
      <c r="W91" s="327"/>
      <c r="X91" s="295">
        <f>X87</f>
        <v>9005310</v>
      </c>
      <c r="Y91" s="417"/>
      <c r="Z91" s="417"/>
      <c r="AA91" s="295">
        <f>X91</f>
        <v>9005310</v>
      </c>
      <c r="AB91" s="326" t="s">
        <v>175</v>
      </c>
      <c r="AC91" s="324">
        <f>AA91/D48</f>
        <v>1.0486727823157222E-3</v>
      </c>
      <c r="AD91" s="325">
        <f>1/AC91</f>
        <v>953.58630152654382</v>
      </c>
    </row>
    <row r="92" spans="2:32" x14ac:dyDescent="0.25">
      <c r="B92" s="172">
        <v>10</v>
      </c>
      <c r="C92" s="49" t="str">
        <f t="shared" si="36"/>
        <v>NINE</v>
      </c>
      <c r="D92" s="49">
        <f>Data!R52</f>
        <v>20</v>
      </c>
      <c r="E92" s="49">
        <f>Data!R53</f>
        <v>10</v>
      </c>
      <c r="F92" s="49">
        <f>Data!R54</f>
        <v>2</v>
      </c>
    </row>
    <row r="93" spans="2:32" x14ac:dyDescent="0.25">
      <c r="B93" s="172">
        <v>11</v>
      </c>
      <c r="C93" s="49" t="str">
        <f t="shared" si="36"/>
        <v>FREE SPIN</v>
      </c>
      <c r="D93" s="49">
        <f>Data!R56</f>
        <v>10</v>
      </c>
      <c r="E93" s="49">
        <f>Data!R57</f>
        <v>5</v>
      </c>
      <c r="F93" s="49">
        <f>Data!R58</f>
        <v>1</v>
      </c>
      <c r="G93" s="175"/>
    </row>
    <row r="94" spans="2:32" x14ac:dyDescent="0.25">
      <c r="B94" s="33">
        <v>12</v>
      </c>
      <c r="C94" s="93" t="str">
        <f t="shared" si="36"/>
        <v>BONUS</v>
      </c>
      <c r="D94" s="93" t="s">
        <v>175</v>
      </c>
      <c r="E94" s="93" t="s">
        <v>175</v>
      </c>
      <c r="F94" s="93" t="s">
        <v>175</v>
      </c>
    </row>
  </sheetData>
  <mergeCells count="44">
    <mergeCell ref="B80:B81"/>
    <mergeCell ref="B79:F79"/>
    <mergeCell ref="B50:H50"/>
    <mergeCell ref="Y61:Z62"/>
    <mergeCell ref="W61:W62"/>
    <mergeCell ref="W64:W68"/>
    <mergeCell ref="Y64:Z68"/>
    <mergeCell ref="L69:L78"/>
    <mergeCell ref="L64:L68"/>
    <mergeCell ref="L61:L62"/>
    <mergeCell ref="L82:L83"/>
    <mergeCell ref="D48:H48"/>
    <mergeCell ref="L22:AF22"/>
    <mergeCell ref="M23:Q23"/>
    <mergeCell ref="R23:V23"/>
    <mergeCell ref="Y69:Z78"/>
    <mergeCell ref="W69:W78"/>
    <mergeCell ref="R82:V83"/>
    <mergeCell ref="W82:W83"/>
    <mergeCell ref="B31:H31"/>
    <mergeCell ref="L81:AF81"/>
    <mergeCell ref="L60:AF60"/>
    <mergeCell ref="D80:F80"/>
    <mergeCell ref="B32:C32"/>
    <mergeCell ref="B25:B26"/>
    <mergeCell ref="B27:B28"/>
    <mergeCell ref="Y23:Y24"/>
    <mergeCell ref="L23:L24"/>
    <mergeCell ref="Y63:Z63"/>
    <mergeCell ref="D32:H32"/>
    <mergeCell ref="M61:Q61"/>
    <mergeCell ref="R61:V61"/>
    <mergeCell ref="L89:AD89"/>
    <mergeCell ref="R84:V86"/>
    <mergeCell ref="W84:W86"/>
    <mergeCell ref="Y82:Z83"/>
    <mergeCell ref="Y84:Z86"/>
    <mergeCell ref="M82:Q82"/>
    <mergeCell ref="L90:P90"/>
    <mergeCell ref="L91:Q91"/>
    <mergeCell ref="R90:V90"/>
    <mergeCell ref="R91:V91"/>
    <mergeCell ref="Y90:Z90"/>
    <mergeCell ref="Y91:Z91"/>
  </mergeCells>
  <pageMargins left="0.7" right="0.7" top="0.75" bottom="0.75" header="0.3" footer="0.3"/>
  <pageSetup scale="31" orientation="portrait" r:id="rId1"/>
  <rowBreaks count="1" manualBreakCount="1">
    <brk id="78" max="32" man="1"/>
  </rowBreaks>
  <colBreaks count="1" manualBreakCount="1">
    <brk id="10" max="94"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203"/>
  <sheetViews>
    <sheetView view="pageBreakPreview" zoomScale="60" zoomScaleNormal="100" workbookViewId="0"/>
  </sheetViews>
  <sheetFormatPr defaultRowHeight="15" x14ac:dyDescent="0.25"/>
  <cols>
    <col min="1" max="1" width="4.28515625" customWidth="1"/>
    <col min="2" max="2" width="12.5703125" customWidth="1"/>
    <col min="3" max="3" width="17.5703125" bestFit="1" customWidth="1"/>
    <col min="4" max="4" width="11.5703125" customWidth="1"/>
    <col min="5" max="5" width="17.42578125" customWidth="1"/>
    <col min="9" max="9" width="11.140625" bestFit="1" customWidth="1"/>
    <col min="15" max="15" width="4.42578125" customWidth="1"/>
    <col min="16" max="16" width="24" bestFit="1" customWidth="1"/>
    <col min="18" max="18" width="14" bestFit="1" customWidth="1"/>
  </cols>
  <sheetData>
    <row r="2" spans="2:14" ht="23.25" x14ac:dyDescent="0.35">
      <c r="B2" s="8" t="s">
        <v>610</v>
      </c>
      <c r="C2" s="179"/>
      <c r="D2" s="158"/>
      <c r="E2" s="158"/>
      <c r="F2" s="179"/>
      <c r="G2" s="179"/>
      <c r="H2" s="179"/>
      <c r="I2" s="179"/>
      <c r="J2" s="179"/>
      <c r="K2" s="179"/>
      <c r="L2" s="179"/>
      <c r="M2" s="292"/>
      <c r="N2" s="179"/>
    </row>
    <row r="3" spans="2:14" x14ac:dyDescent="0.25">
      <c r="C3" s="179"/>
      <c r="D3" s="158"/>
      <c r="E3" s="158"/>
      <c r="F3" s="179"/>
      <c r="G3" s="179"/>
      <c r="H3" s="179"/>
      <c r="I3" s="179"/>
      <c r="J3" s="179"/>
      <c r="K3" s="179"/>
      <c r="L3" s="179"/>
      <c r="M3" s="292"/>
      <c r="N3" s="179"/>
    </row>
    <row r="4" spans="2:14" x14ac:dyDescent="0.25">
      <c r="B4" s="9" t="str">
        <f>"This worksheet includes independent output from the Theoretical version of the Simulation program for the Base Game ONLY with only 1 line."</f>
        <v>This worksheet includes independent output from the Theoretical version of the Simulation program for the Base Game ONLY with only 1 line.</v>
      </c>
      <c r="C4" s="180"/>
      <c r="D4" s="159"/>
      <c r="E4" s="159"/>
      <c r="F4" s="180"/>
      <c r="G4" s="180"/>
      <c r="H4" s="180"/>
      <c r="I4" s="180"/>
      <c r="J4" s="180"/>
      <c r="K4" s="180"/>
      <c r="L4" s="180"/>
      <c r="M4" s="284"/>
      <c r="N4" s="160"/>
    </row>
    <row r="5" spans="2:14" x14ac:dyDescent="0.25">
      <c r="B5" s="11" t="s">
        <v>608</v>
      </c>
      <c r="C5" s="178"/>
      <c r="D5" s="161"/>
      <c r="E5" s="161"/>
      <c r="F5" s="178"/>
      <c r="G5" s="178"/>
      <c r="H5" s="178"/>
      <c r="I5" s="178"/>
      <c r="J5" s="178"/>
      <c r="K5" s="178"/>
      <c r="L5" s="178"/>
      <c r="M5" s="290"/>
      <c r="N5" s="162"/>
    </row>
    <row r="6" spans="2:14" x14ac:dyDescent="0.25">
      <c r="B6" s="11" t="s">
        <v>609</v>
      </c>
      <c r="C6" s="178"/>
      <c r="D6" s="161"/>
      <c r="E6" s="161"/>
      <c r="F6" s="178"/>
      <c r="G6" s="178"/>
      <c r="H6" s="178"/>
      <c r="I6" s="178"/>
      <c r="J6" s="178"/>
      <c r="K6" s="178"/>
      <c r="L6" s="178"/>
      <c r="M6" s="290"/>
      <c r="N6" s="162"/>
    </row>
    <row r="7" spans="2:14" x14ac:dyDescent="0.25">
      <c r="B7" s="18" t="s">
        <v>2</v>
      </c>
      <c r="C7" s="180"/>
      <c r="D7" s="159"/>
      <c r="E7" s="159"/>
      <c r="F7" s="180"/>
      <c r="G7" s="180"/>
      <c r="H7" s="180"/>
      <c r="I7" s="180"/>
      <c r="J7" s="180"/>
      <c r="K7" s="180"/>
      <c r="L7" s="180"/>
      <c r="M7" s="284"/>
      <c r="N7" s="160"/>
    </row>
    <row r="8" spans="2:14" x14ac:dyDescent="0.25">
      <c r="B8" s="16" t="s">
        <v>607</v>
      </c>
      <c r="C8" s="178"/>
      <c r="D8" s="161"/>
      <c r="E8" s="161"/>
      <c r="F8" s="178"/>
      <c r="G8" s="178"/>
      <c r="H8" s="178"/>
      <c r="I8" s="178"/>
      <c r="J8" s="178"/>
      <c r="K8" s="178"/>
      <c r="L8" s="178"/>
      <c r="M8" s="290"/>
      <c r="N8" s="162"/>
    </row>
    <row r="9" spans="2:14" x14ac:dyDescent="0.25">
      <c r="B9" s="13" t="s">
        <v>430</v>
      </c>
      <c r="C9" s="33"/>
      <c r="D9" s="163"/>
      <c r="E9" s="163"/>
      <c r="F9" s="33"/>
      <c r="G9" s="33"/>
      <c r="H9" s="33"/>
      <c r="I9" s="33"/>
      <c r="J9" s="33"/>
      <c r="K9" s="33"/>
      <c r="L9" s="33"/>
      <c r="M9" s="294"/>
      <c r="N9" s="164"/>
    </row>
    <row r="10" spans="2:14" x14ac:dyDescent="0.25">
      <c r="B10" s="7"/>
      <c r="C10" s="178"/>
      <c r="D10" s="161"/>
      <c r="E10" s="161"/>
      <c r="F10" s="178"/>
      <c r="G10" s="178"/>
      <c r="H10" s="178"/>
      <c r="I10" s="178"/>
      <c r="J10" s="178"/>
      <c r="K10" s="178"/>
      <c r="L10" s="178"/>
      <c r="M10" s="290"/>
      <c r="N10" s="178"/>
    </row>
    <row r="11" spans="2:14" x14ac:dyDescent="0.25">
      <c r="B11" s="192" t="s">
        <v>322</v>
      </c>
      <c r="C11" s="192"/>
      <c r="D11" s="192"/>
      <c r="E11" s="192"/>
      <c r="F11" s="192"/>
      <c r="G11" s="192"/>
      <c r="H11" s="192"/>
      <c r="I11" s="192"/>
      <c r="J11" s="192"/>
      <c r="K11" s="192"/>
      <c r="L11" s="192"/>
      <c r="M11" s="192"/>
      <c r="N11" s="192"/>
    </row>
    <row r="12" spans="2:14" x14ac:dyDescent="0.25">
      <c r="B12" s="192" t="s">
        <v>323</v>
      </c>
      <c r="C12" s="192"/>
      <c r="D12" s="192"/>
      <c r="E12" s="192"/>
      <c r="F12" s="192"/>
      <c r="G12" s="192"/>
      <c r="H12" s="192"/>
      <c r="I12" s="192"/>
      <c r="J12" s="192"/>
      <c r="K12" s="192"/>
      <c r="L12" s="192"/>
      <c r="M12" s="192"/>
      <c r="N12" s="192"/>
    </row>
    <row r="13" spans="2:14" x14ac:dyDescent="0.25">
      <c r="B13" s="192" t="s">
        <v>324</v>
      </c>
      <c r="C13" s="192"/>
      <c r="D13" s="192"/>
      <c r="E13" s="192"/>
      <c r="F13" s="192"/>
      <c r="G13" s="192"/>
      <c r="H13" s="192"/>
      <c r="I13" s="192"/>
      <c r="J13" s="192"/>
      <c r="K13" s="192"/>
      <c r="L13" s="192"/>
      <c r="M13" s="192"/>
      <c r="N13" s="192"/>
    </row>
    <row r="14" spans="2:14" x14ac:dyDescent="0.25">
      <c r="B14" s="192" t="s">
        <v>325</v>
      </c>
      <c r="C14" s="193">
        <v>0</v>
      </c>
      <c r="D14" s="192"/>
      <c r="E14" s="192"/>
      <c r="F14" s="192"/>
      <c r="G14" s="192"/>
      <c r="H14" s="192"/>
      <c r="I14" s="192"/>
      <c r="J14" s="192"/>
      <c r="K14" s="192"/>
      <c r="L14" s="192"/>
      <c r="M14" s="192"/>
      <c r="N14" s="192"/>
    </row>
    <row r="15" spans="2:14" x14ac:dyDescent="0.25">
      <c r="B15" s="193">
        <v>33</v>
      </c>
      <c r="C15" s="193">
        <v>34</v>
      </c>
      <c r="D15" s="193">
        <v>88</v>
      </c>
      <c r="E15" s="193">
        <v>48</v>
      </c>
      <c r="F15" s="193">
        <v>47</v>
      </c>
      <c r="G15" s="192"/>
      <c r="H15" s="192"/>
      <c r="I15" s="192"/>
      <c r="J15" s="192"/>
      <c r="K15" s="192"/>
      <c r="L15" s="192"/>
      <c r="M15" s="192"/>
      <c r="N15" s="192"/>
    </row>
    <row r="16" spans="2:14" x14ac:dyDescent="0.25">
      <c r="B16" s="193">
        <v>34</v>
      </c>
      <c r="C16" s="193">
        <v>35</v>
      </c>
      <c r="D16" s="193">
        <v>89</v>
      </c>
      <c r="E16" s="193">
        <v>49</v>
      </c>
      <c r="F16" s="193">
        <v>48</v>
      </c>
      <c r="G16" s="192"/>
      <c r="H16" s="192"/>
      <c r="I16" s="192"/>
      <c r="J16" s="192"/>
      <c r="K16" s="192"/>
      <c r="L16" s="192"/>
      <c r="M16" s="192"/>
      <c r="N16" s="192"/>
    </row>
    <row r="17" spans="2:14" x14ac:dyDescent="0.25">
      <c r="B17" s="193">
        <v>35</v>
      </c>
      <c r="C17" s="193">
        <v>36</v>
      </c>
      <c r="D17" s="193">
        <v>90</v>
      </c>
      <c r="E17" s="193">
        <v>50</v>
      </c>
      <c r="F17" s="193">
        <v>49</v>
      </c>
      <c r="G17" s="192"/>
      <c r="H17" s="192"/>
      <c r="I17" s="192"/>
      <c r="J17" s="192"/>
      <c r="K17" s="192"/>
      <c r="L17" s="192"/>
      <c r="M17" s="192"/>
      <c r="N17" s="192"/>
    </row>
    <row r="18" spans="2:14" x14ac:dyDescent="0.25">
      <c r="B18" s="192"/>
      <c r="C18" s="192"/>
      <c r="D18" s="192"/>
      <c r="E18" s="192"/>
      <c r="F18" s="192"/>
      <c r="G18" s="192"/>
      <c r="H18" s="192"/>
      <c r="I18" s="192"/>
      <c r="J18" s="192"/>
      <c r="K18" s="192"/>
      <c r="L18" s="192"/>
      <c r="M18" s="192"/>
      <c r="N18" s="192"/>
    </row>
    <row r="19" spans="2:14" x14ac:dyDescent="0.25">
      <c r="B19" s="192" t="s">
        <v>326</v>
      </c>
      <c r="C19" s="192"/>
      <c r="D19" s="192"/>
      <c r="E19" s="192"/>
      <c r="F19" s="192"/>
      <c r="G19" s="192"/>
      <c r="H19" s="192"/>
      <c r="I19" s="192"/>
      <c r="J19" s="192"/>
      <c r="K19" s="192"/>
      <c r="L19" s="192"/>
      <c r="M19" s="192"/>
      <c r="N19" s="192"/>
    </row>
    <row r="20" spans="2:14" x14ac:dyDescent="0.25">
      <c r="B20" s="192" t="s">
        <v>327</v>
      </c>
      <c r="C20" s="192"/>
      <c r="D20" s="192"/>
      <c r="E20" s="192"/>
      <c r="F20" s="192"/>
      <c r="G20" s="192"/>
      <c r="H20" s="192"/>
      <c r="I20" s="192"/>
      <c r="J20" s="192"/>
      <c r="K20" s="192"/>
      <c r="L20" s="192"/>
      <c r="M20" s="192"/>
      <c r="N20" s="192"/>
    </row>
    <row r="21" spans="2:14" x14ac:dyDescent="0.25">
      <c r="B21" s="192" t="s">
        <v>328</v>
      </c>
      <c r="C21" s="193">
        <v>0</v>
      </c>
      <c r="D21" s="193">
        <v>34</v>
      </c>
      <c r="E21" s="193">
        <v>35</v>
      </c>
      <c r="F21" s="193">
        <v>89</v>
      </c>
      <c r="G21" s="193">
        <v>49</v>
      </c>
      <c r="H21" s="193">
        <v>48</v>
      </c>
      <c r="I21" s="192"/>
      <c r="J21" s="192"/>
      <c r="K21" s="192"/>
      <c r="L21" s="192"/>
      <c r="M21" s="192"/>
      <c r="N21" s="192"/>
    </row>
    <row r="22" spans="2:14" x14ac:dyDescent="0.25">
      <c r="B22" s="192"/>
      <c r="C22" s="192"/>
      <c r="D22" s="192"/>
      <c r="E22" s="192"/>
      <c r="F22" s="192"/>
      <c r="G22" s="192"/>
      <c r="H22" s="192"/>
      <c r="I22" s="192"/>
      <c r="J22" s="192"/>
      <c r="K22" s="192"/>
      <c r="L22" s="192"/>
      <c r="M22" s="192"/>
      <c r="N22" s="192"/>
    </row>
    <row r="23" spans="2:14" x14ac:dyDescent="0.25">
      <c r="B23" s="192" t="s">
        <v>322</v>
      </c>
      <c r="C23" s="192"/>
      <c r="D23" s="192"/>
      <c r="E23" s="192"/>
      <c r="F23" s="192"/>
      <c r="G23" s="192"/>
      <c r="H23" s="192"/>
      <c r="I23" s="192"/>
      <c r="J23" s="192"/>
      <c r="K23" s="192"/>
      <c r="L23" s="192"/>
      <c r="M23" s="192"/>
      <c r="N23" s="192"/>
    </row>
    <row r="24" spans="2:14" x14ac:dyDescent="0.25">
      <c r="B24" s="192" t="s">
        <v>329</v>
      </c>
      <c r="C24" s="192"/>
      <c r="D24" s="192"/>
      <c r="E24" s="192"/>
      <c r="F24" s="192"/>
      <c r="G24" s="192"/>
      <c r="H24" s="192"/>
      <c r="I24" s="192"/>
      <c r="J24" s="192"/>
      <c r="K24" s="192"/>
      <c r="L24" s="192"/>
      <c r="M24" s="192"/>
      <c r="N24" s="192"/>
    </row>
    <row r="25" spans="2:14" x14ac:dyDescent="0.25">
      <c r="B25" s="192" t="s">
        <v>330</v>
      </c>
      <c r="C25" s="192"/>
      <c r="D25" s="192"/>
      <c r="E25" s="192"/>
      <c r="F25" s="192"/>
      <c r="G25" s="192"/>
      <c r="H25" s="192"/>
      <c r="I25" s="192"/>
      <c r="J25" s="192"/>
      <c r="K25" s="192"/>
      <c r="L25" s="192"/>
      <c r="M25" s="192"/>
      <c r="N25" s="192"/>
    </row>
    <row r="26" spans="2:14" x14ac:dyDescent="0.25">
      <c r="B26" s="192" t="s">
        <v>325</v>
      </c>
      <c r="C26" s="193">
        <v>0</v>
      </c>
      <c r="D26" s="192"/>
      <c r="E26" s="192"/>
      <c r="F26" s="192"/>
      <c r="G26" s="192"/>
      <c r="H26" s="192"/>
      <c r="I26" s="192"/>
      <c r="J26" s="192"/>
      <c r="K26" s="192"/>
      <c r="L26" s="192"/>
      <c r="M26" s="192"/>
      <c r="N26" s="192"/>
    </row>
    <row r="27" spans="2:14" x14ac:dyDescent="0.25">
      <c r="B27" s="193">
        <v>9</v>
      </c>
      <c r="C27" s="193">
        <v>8</v>
      </c>
      <c r="D27" s="193">
        <v>7</v>
      </c>
      <c r="E27" s="193">
        <v>5</v>
      </c>
      <c r="F27" s="193">
        <v>9</v>
      </c>
      <c r="G27" s="192"/>
      <c r="H27" s="192"/>
      <c r="I27" s="192"/>
      <c r="J27" s="192"/>
      <c r="K27" s="192"/>
      <c r="L27" s="192"/>
      <c r="M27" s="192"/>
      <c r="N27" s="192"/>
    </row>
    <row r="28" spans="2:14" x14ac:dyDescent="0.25">
      <c r="B28" s="193">
        <v>9</v>
      </c>
      <c r="C28" s="193">
        <v>8</v>
      </c>
      <c r="D28" s="193">
        <v>9</v>
      </c>
      <c r="E28" s="193">
        <v>7</v>
      </c>
      <c r="F28" s="193">
        <v>9</v>
      </c>
      <c r="G28" s="192"/>
      <c r="H28" s="192"/>
      <c r="I28" s="192"/>
      <c r="J28" s="192"/>
      <c r="K28" s="192"/>
      <c r="L28" s="192"/>
      <c r="M28" s="192"/>
      <c r="N28" s="192"/>
    </row>
    <row r="29" spans="2:14" x14ac:dyDescent="0.25">
      <c r="B29" s="193">
        <v>9</v>
      </c>
      <c r="C29" s="193">
        <v>5</v>
      </c>
      <c r="D29" s="193">
        <v>7</v>
      </c>
      <c r="E29" s="193">
        <v>7</v>
      </c>
      <c r="F29" s="193">
        <v>10</v>
      </c>
      <c r="G29" s="192"/>
      <c r="H29" s="192"/>
      <c r="I29" s="192"/>
      <c r="J29" s="192"/>
      <c r="K29" s="192"/>
      <c r="L29" s="192"/>
      <c r="M29" s="192"/>
      <c r="N29" s="192"/>
    </row>
    <row r="30" spans="2:14" x14ac:dyDescent="0.25">
      <c r="B30" s="192"/>
      <c r="C30" s="192"/>
      <c r="D30" s="192"/>
      <c r="E30" s="192"/>
      <c r="F30" s="192"/>
      <c r="G30" s="192"/>
      <c r="H30" s="192"/>
      <c r="I30" s="192"/>
      <c r="J30" s="192"/>
      <c r="K30" s="192"/>
      <c r="L30" s="192"/>
      <c r="M30" s="192"/>
      <c r="N30" s="192"/>
    </row>
    <row r="31" spans="2:14" x14ac:dyDescent="0.25">
      <c r="B31" s="192" t="s">
        <v>326</v>
      </c>
      <c r="C31" s="192"/>
      <c r="D31" s="192"/>
      <c r="E31" s="192"/>
      <c r="F31" s="192"/>
      <c r="G31" s="192"/>
      <c r="H31" s="192"/>
      <c r="I31" s="192"/>
      <c r="J31" s="192"/>
      <c r="K31" s="192"/>
      <c r="L31" s="192"/>
      <c r="M31" s="192"/>
      <c r="N31" s="192"/>
    </row>
    <row r="32" spans="2:14" x14ac:dyDescent="0.25">
      <c r="B32" s="192" t="s">
        <v>331</v>
      </c>
      <c r="C32" s="192"/>
      <c r="D32" s="192"/>
      <c r="E32" s="192"/>
      <c r="F32" s="192"/>
      <c r="G32" s="192"/>
      <c r="H32" s="192"/>
      <c r="I32" s="192"/>
      <c r="J32" s="192"/>
      <c r="K32" s="192"/>
      <c r="L32" s="192"/>
      <c r="M32" s="192"/>
      <c r="N32" s="192"/>
    </row>
    <row r="33" spans="2:14" x14ac:dyDescent="0.25">
      <c r="B33" s="192" t="s">
        <v>328</v>
      </c>
      <c r="C33" s="193" t="s">
        <v>431</v>
      </c>
      <c r="D33" s="192"/>
      <c r="E33" s="192"/>
      <c r="F33" s="192"/>
      <c r="G33" s="192"/>
      <c r="H33" s="192"/>
      <c r="I33" s="192"/>
      <c r="J33" s="192"/>
      <c r="K33" s="192"/>
      <c r="L33" s="192"/>
      <c r="M33" s="192"/>
      <c r="N33" s="192"/>
    </row>
    <row r="34" spans="2:14" x14ac:dyDescent="0.25">
      <c r="B34" s="192"/>
      <c r="C34" s="192"/>
      <c r="D34" s="192"/>
      <c r="E34" s="192"/>
      <c r="F34" s="192"/>
      <c r="G34" s="192"/>
      <c r="H34" s="192"/>
      <c r="I34" s="192"/>
      <c r="J34" s="192"/>
      <c r="K34" s="192"/>
      <c r="L34" s="192"/>
      <c r="M34" s="192"/>
      <c r="N34" s="192"/>
    </row>
    <row r="35" spans="2:14" x14ac:dyDescent="0.25">
      <c r="B35" s="192" t="s">
        <v>13</v>
      </c>
      <c r="C35" s="192"/>
      <c r="D35" s="192"/>
      <c r="E35" s="192"/>
      <c r="F35" s="192"/>
      <c r="G35" s="192"/>
      <c r="H35" s="192"/>
      <c r="I35" s="192"/>
      <c r="J35" s="192"/>
      <c r="K35" s="192"/>
      <c r="L35" s="192"/>
      <c r="M35" s="192"/>
      <c r="N35" s="192"/>
    </row>
    <row r="36" spans="2:14" x14ac:dyDescent="0.25">
      <c r="B36" s="192" t="s">
        <v>15</v>
      </c>
      <c r="C36" s="192"/>
      <c r="D36" s="192"/>
      <c r="E36" s="192"/>
      <c r="F36" s="192"/>
      <c r="G36" s="192"/>
      <c r="H36" s="192"/>
      <c r="I36" s="192"/>
      <c r="J36" s="192"/>
      <c r="K36" s="192"/>
      <c r="L36" s="192"/>
      <c r="M36" s="192"/>
      <c r="N36" s="192"/>
    </row>
    <row r="37" spans="2:14" x14ac:dyDescent="0.25">
      <c r="B37" s="192" t="s">
        <v>332</v>
      </c>
      <c r="C37" s="192"/>
      <c r="D37" s="192"/>
      <c r="E37" s="192"/>
      <c r="F37" s="192"/>
      <c r="G37" s="192"/>
      <c r="H37" s="192"/>
      <c r="I37" s="192"/>
      <c r="J37" s="192"/>
      <c r="K37" s="192"/>
      <c r="L37" s="192"/>
      <c r="M37" s="192"/>
      <c r="N37" s="192"/>
    </row>
    <row r="38" spans="2:14" x14ac:dyDescent="0.25">
      <c r="B38" s="192" t="s">
        <v>333</v>
      </c>
      <c r="C38" s="193">
        <v>1</v>
      </c>
      <c r="D38" s="193">
        <v>1</v>
      </c>
      <c r="E38" s="193">
        <v>2</v>
      </c>
      <c r="F38" s="193">
        <v>1</v>
      </c>
      <c r="G38" s="193">
        <v>1</v>
      </c>
      <c r="H38" s="192"/>
      <c r="I38" s="192"/>
      <c r="J38" s="192"/>
      <c r="K38" s="192"/>
      <c r="L38" s="192"/>
      <c r="M38" s="192"/>
      <c r="N38" s="192"/>
    </row>
    <row r="39" spans="2:14" x14ac:dyDescent="0.25">
      <c r="B39" s="192" t="s">
        <v>334</v>
      </c>
      <c r="C39" s="193">
        <v>1</v>
      </c>
      <c r="D39" s="193">
        <v>2</v>
      </c>
      <c r="E39" s="193">
        <v>1</v>
      </c>
      <c r="F39" s="193">
        <v>1</v>
      </c>
      <c r="G39" s="193">
        <v>1</v>
      </c>
      <c r="H39" s="192"/>
      <c r="I39" s="192"/>
      <c r="J39" s="192"/>
      <c r="K39" s="192"/>
      <c r="L39" s="192"/>
      <c r="M39" s="192"/>
      <c r="N39" s="192"/>
    </row>
    <row r="40" spans="2:14" x14ac:dyDescent="0.25">
      <c r="B40" s="192" t="s">
        <v>335</v>
      </c>
      <c r="C40" s="193">
        <v>1</v>
      </c>
      <c r="D40" s="193">
        <v>2</v>
      </c>
      <c r="E40" s="193">
        <v>1</v>
      </c>
      <c r="F40" s="193">
        <v>1</v>
      </c>
      <c r="G40" s="193">
        <v>2</v>
      </c>
      <c r="H40" s="192"/>
      <c r="I40" s="192"/>
      <c r="J40" s="192"/>
      <c r="K40" s="192"/>
      <c r="L40" s="192"/>
      <c r="M40" s="192"/>
      <c r="N40" s="192"/>
    </row>
    <row r="41" spans="2:14" x14ac:dyDescent="0.25">
      <c r="B41" s="192" t="s">
        <v>336</v>
      </c>
      <c r="C41" s="193">
        <v>1</v>
      </c>
      <c r="D41" s="193">
        <v>1</v>
      </c>
      <c r="E41" s="193">
        <v>1</v>
      </c>
      <c r="F41" s="193">
        <v>2</v>
      </c>
      <c r="G41" s="193">
        <v>3</v>
      </c>
      <c r="H41" s="192"/>
      <c r="I41" s="192"/>
      <c r="J41" s="192"/>
      <c r="K41" s="192"/>
      <c r="L41" s="192"/>
      <c r="M41" s="192"/>
      <c r="N41" s="192"/>
    </row>
    <row r="42" spans="2:14" x14ac:dyDescent="0.25">
      <c r="B42" s="192" t="s">
        <v>337</v>
      </c>
      <c r="C42" s="193">
        <v>3</v>
      </c>
      <c r="D42" s="193">
        <v>2</v>
      </c>
      <c r="E42" s="193">
        <v>2</v>
      </c>
      <c r="F42" s="193">
        <v>3</v>
      </c>
      <c r="G42" s="193">
        <v>3</v>
      </c>
      <c r="H42" s="192"/>
      <c r="I42" s="192"/>
      <c r="J42" s="192"/>
      <c r="K42" s="192"/>
      <c r="L42" s="192"/>
      <c r="M42" s="192"/>
      <c r="N42" s="192"/>
    </row>
    <row r="43" spans="2:14" x14ac:dyDescent="0.25">
      <c r="B43" s="192" t="s">
        <v>338</v>
      </c>
      <c r="C43" s="193">
        <v>8</v>
      </c>
      <c r="D43" s="193">
        <v>8</v>
      </c>
      <c r="E43" s="193">
        <v>3</v>
      </c>
      <c r="F43" s="193">
        <v>7</v>
      </c>
      <c r="G43" s="193">
        <v>5</v>
      </c>
      <c r="H43" s="192"/>
      <c r="I43" s="192"/>
      <c r="J43" s="192"/>
      <c r="K43" s="192"/>
      <c r="L43" s="192"/>
      <c r="M43" s="192"/>
      <c r="N43" s="192"/>
    </row>
    <row r="44" spans="2:14" x14ac:dyDescent="0.25">
      <c r="B44" s="192" t="s">
        <v>339</v>
      </c>
      <c r="C44" s="193">
        <v>7</v>
      </c>
      <c r="D44" s="193">
        <v>10</v>
      </c>
      <c r="E44" s="193">
        <v>4</v>
      </c>
      <c r="F44" s="193">
        <v>11</v>
      </c>
      <c r="G44" s="193">
        <v>11</v>
      </c>
      <c r="H44" s="192"/>
      <c r="I44" s="192"/>
      <c r="J44" s="192"/>
      <c r="K44" s="192"/>
      <c r="L44" s="192"/>
      <c r="M44" s="192"/>
      <c r="N44" s="192"/>
    </row>
    <row r="45" spans="2:14" x14ac:dyDescent="0.25">
      <c r="B45" s="192" t="s">
        <v>340</v>
      </c>
      <c r="C45" s="193">
        <v>7</v>
      </c>
      <c r="D45" s="193">
        <v>9</v>
      </c>
      <c r="E45" s="193">
        <v>6</v>
      </c>
      <c r="F45" s="193">
        <v>15</v>
      </c>
      <c r="G45" s="193">
        <v>14</v>
      </c>
      <c r="H45" s="192"/>
      <c r="I45" s="192"/>
      <c r="J45" s="192"/>
      <c r="K45" s="192"/>
      <c r="L45" s="192"/>
      <c r="M45" s="192"/>
      <c r="N45" s="192"/>
    </row>
    <row r="46" spans="2:14" x14ac:dyDescent="0.25">
      <c r="B46" s="192" t="s">
        <v>341</v>
      </c>
      <c r="C46" s="193">
        <v>20</v>
      </c>
      <c r="D46" s="193">
        <v>14</v>
      </c>
      <c r="E46" s="193">
        <v>10</v>
      </c>
      <c r="F46" s="193">
        <v>21</v>
      </c>
      <c r="G46" s="193">
        <v>16</v>
      </c>
      <c r="H46" s="192"/>
      <c r="I46" s="192"/>
      <c r="J46" s="192"/>
      <c r="K46" s="192"/>
      <c r="L46" s="192"/>
      <c r="M46" s="192"/>
      <c r="N46" s="192"/>
    </row>
    <row r="47" spans="2:14" x14ac:dyDescent="0.25">
      <c r="B47" s="192" t="s">
        <v>342</v>
      </c>
      <c r="C47" s="193">
        <v>36</v>
      </c>
      <c r="D47" s="193">
        <v>30</v>
      </c>
      <c r="E47" s="193">
        <v>25</v>
      </c>
      <c r="F47" s="193">
        <v>13</v>
      </c>
      <c r="G47" s="193">
        <v>15</v>
      </c>
      <c r="H47" s="192"/>
      <c r="I47" s="192"/>
      <c r="J47" s="192"/>
      <c r="K47" s="192"/>
      <c r="L47" s="192"/>
      <c r="M47" s="192"/>
      <c r="N47" s="192"/>
    </row>
    <row r="48" spans="2:14" x14ac:dyDescent="0.25">
      <c r="B48" s="192" t="s">
        <v>343</v>
      </c>
      <c r="C48" s="193">
        <v>11</v>
      </c>
      <c r="D48" s="193">
        <v>17</v>
      </c>
      <c r="E48" s="193">
        <v>40</v>
      </c>
      <c r="F48" s="193">
        <v>20</v>
      </c>
      <c r="G48" s="193">
        <v>24</v>
      </c>
      <c r="H48" s="192"/>
      <c r="I48" s="192"/>
      <c r="J48" s="192"/>
      <c r="K48" s="192"/>
      <c r="L48" s="192"/>
      <c r="M48" s="192"/>
      <c r="N48" s="192"/>
    </row>
    <row r="49" spans="2:14" x14ac:dyDescent="0.25">
      <c r="B49" s="192" t="s">
        <v>344</v>
      </c>
      <c r="C49" s="193">
        <v>1</v>
      </c>
      <c r="D49" s="193">
        <v>1</v>
      </c>
      <c r="E49" s="193">
        <v>2</v>
      </c>
      <c r="F49" s="193">
        <v>2</v>
      </c>
      <c r="G49" s="193">
        <v>2</v>
      </c>
      <c r="H49" s="192"/>
      <c r="I49" s="192"/>
      <c r="J49" s="192"/>
      <c r="K49" s="192"/>
      <c r="L49" s="192"/>
      <c r="M49" s="192"/>
      <c r="N49" s="192"/>
    </row>
    <row r="50" spans="2:14" x14ac:dyDescent="0.25">
      <c r="B50" s="192" t="s">
        <v>345</v>
      </c>
      <c r="C50" s="193">
        <v>0</v>
      </c>
      <c r="D50" s="193">
        <v>0</v>
      </c>
      <c r="E50" s="193">
        <v>0</v>
      </c>
      <c r="F50" s="193">
        <v>0</v>
      </c>
      <c r="G50" s="193">
        <v>0</v>
      </c>
      <c r="H50" s="192"/>
      <c r="I50" s="192"/>
      <c r="J50" s="192"/>
      <c r="K50" s="192"/>
      <c r="L50" s="192"/>
      <c r="M50" s="192"/>
      <c r="N50" s="192"/>
    </row>
    <row r="51" spans="2:14" x14ac:dyDescent="0.25">
      <c r="B51" s="192"/>
      <c r="C51" s="192"/>
      <c r="D51" s="192"/>
      <c r="E51" s="192"/>
      <c r="F51" s="192"/>
      <c r="G51" s="192"/>
      <c r="H51" s="192"/>
      <c r="I51" s="192"/>
      <c r="J51" s="192"/>
      <c r="K51" s="192"/>
      <c r="L51" s="192"/>
      <c r="M51" s="192"/>
      <c r="N51" s="192"/>
    </row>
    <row r="52" spans="2:14" x14ac:dyDescent="0.25">
      <c r="B52" s="192" t="s">
        <v>346</v>
      </c>
      <c r="C52" s="192"/>
      <c r="D52" s="192"/>
      <c r="E52" s="192"/>
      <c r="F52" s="192"/>
      <c r="G52" s="192"/>
      <c r="H52" s="192"/>
      <c r="I52" s="192"/>
      <c r="J52" s="192"/>
      <c r="K52" s="192"/>
      <c r="L52" s="192"/>
      <c r="M52" s="192"/>
      <c r="N52" s="192"/>
    </row>
    <row r="53" spans="2:14" x14ac:dyDescent="0.25">
      <c r="B53" s="192" t="s">
        <v>347</v>
      </c>
      <c r="C53" s="192"/>
      <c r="D53" s="192"/>
      <c r="E53" s="192"/>
      <c r="F53" s="192"/>
      <c r="G53" s="192"/>
      <c r="H53" s="192"/>
      <c r="I53" s="192"/>
      <c r="J53" s="192"/>
      <c r="K53" s="192"/>
      <c r="L53" s="192"/>
      <c r="M53" s="192"/>
      <c r="N53" s="192"/>
    </row>
    <row r="54" spans="2:14" x14ac:dyDescent="0.25">
      <c r="B54" s="193" t="s">
        <v>187</v>
      </c>
      <c r="C54" s="193" t="s">
        <v>348</v>
      </c>
      <c r="D54" s="193" t="s">
        <v>68</v>
      </c>
      <c r="E54" s="193" t="s">
        <v>124</v>
      </c>
      <c r="F54" s="192"/>
      <c r="G54" s="192"/>
      <c r="H54" s="192"/>
      <c r="I54" s="192"/>
      <c r="J54" s="192"/>
      <c r="K54" s="192"/>
      <c r="L54" s="192"/>
      <c r="M54" s="192"/>
      <c r="N54" s="192"/>
    </row>
    <row r="55" spans="2:14" x14ac:dyDescent="0.25">
      <c r="B55" s="193" t="s">
        <v>349</v>
      </c>
      <c r="C55" s="192"/>
      <c r="D55" s="193"/>
      <c r="E55" s="193"/>
      <c r="F55" s="192"/>
      <c r="G55" s="192"/>
      <c r="H55" s="192"/>
      <c r="I55" s="192"/>
      <c r="J55" s="192"/>
      <c r="K55" s="192"/>
      <c r="L55" s="192"/>
      <c r="M55" s="192"/>
      <c r="N55" s="192"/>
    </row>
    <row r="56" spans="2:14" x14ac:dyDescent="0.25">
      <c r="B56" s="193" t="s">
        <v>350</v>
      </c>
      <c r="C56" s="192" t="s">
        <v>333</v>
      </c>
      <c r="D56" s="195">
        <v>2500</v>
      </c>
      <c r="E56" s="195">
        <v>2</v>
      </c>
      <c r="F56" s="192"/>
      <c r="G56" s="192"/>
      <c r="H56" s="192"/>
      <c r="I56" s="192"/>
      <c r="J56" s="192"/>
      <c r="K56" s="192"/>
      <c r="L56" s="192"/>
      <c r="M56" s="192"/>
      <c r="N56" s="192"/>
    </row>
    <row r="57" spans="2:14" x14ac:dyDescent="0.25">
      <c r="B57" s="193" t="s">
        <v>351</v>
      </c>
      <c r="C57" s="192" t="s">
        <v>333</v>
      </c>
      <c r="D57" s="195">
        <v>750</v>
      </c>
      <c r="E57" s="195">
        <v>192</v>
      </c>
      <c r="F57" s="192"/>
      <c r="G57" s="192"/>
      <c r="H57" s="192"/>
      <c r="I57" s="192"/>
      <c r="J57" s="192"/>
      <c r="K57" s="192"/>
      <c r="L57" s="192"/>
      <c r="M57" s="192"/>
      <c r="N57" s="192"/>
    </row>
    <row r="58" spans="2:14" x14ac:dyDescent="0.25">
      <c r="B58" s="193" t="s">
        <v>352</v>
      </c>
      <c r="C58" s="192" t="s">
        <v>333</v>
      </c>
      <c r="D58" s="195">
        <v>500</v>
      </c>
      <c r="E58" s="195">
        <v>18624</v>
      </c>
      <c r="F58" s="192"/>
      <c r="G58" s="192"/>
      <c r="H58" s="192"/>
      <c r="I58" s="192"/>
      <c r="J58" s="192"/>
      <c r="K58" s="192"/>
      <c r="L58" s="192"/>
      <c r="M58" s="192"/>
      <c r="N58" s="192"/>
    </row>
    <row r="59" spans="2:14" x14ac:dyDescent="0.25">
      <c r="B59" s="193" t="s">
        <v>349</v>
      </c>
      <c r="C59" s="192"/>
      <c r="D59" s="195"/>
      <c r="E59" s="195"/>
      <c r="F59" s="192"/>
      <c r="G59" s="192"/>
      <c r="H59" s="192"/>
      <c r="I59" s="192"/>
      <c r="J59" s="192"/>
      <c r="K59" s="192"/>
      <c r="L59" s="192"/>
      <c r="M59" s="192"/>
      <c r="N59" s="192"/>
    </row>
    <row r="60" spans="2:14" x14ac:dyDescent="0.25">
      <c r="B60" s="193" t="s">
        <v>353</v>
      </c>
      <c r="C60" s="192" t="s">
        <v>334</v>
      </c>
      <c r="D60" s="195">
        <v>400</v>
      </c>
      <c r="E60" s="195">
        <v>36</v>
      </c>
      <c r="F60" s="192"/>
      <c r="G60" s="192"/>
      <c r="H60" s="192"/>
      <c r="I60" s="192"/>
      <c r="J60" s="192"/>
      <c r="K60" s="192"/>
      <c r="L60" s="192"/>
      <c r="M60" s="192"/>
      <c r="N60" s="192"/>
    </row>
    <row r="61" spans="2:14" x14ac:dyDescent="0.25">
      <c r="B61" s="193" t="s">
        <v>354</v>
      </c>
      <c r="C61" s="192" t="s">
        <v>334</v>
      </c>
      <c r="D61" s="195">
        <v>200</v>
      </c>
      <c r="E61" s="195">
        <v>1710</v>
      </c>
      <c r="F61" s="192"/>
      <c r="G61" s="192"/>
      <c r="H61" s="192"/>
      <c r="I61" s="192"/>
      <c r="J61" s="192"/>
      <c r="K61" s="192"/>
      <c r="L61" s="192"/>
      <c r="M61" s="192"/>
      <c r="N61" s="192"/>
    </row>
    <row r="62" spans="2:14" x14ac:dyDescent="0.25">
      <c r="B62" s="193" t="s">
        <v>355</v>
      </c>
      <c r="C62" s="192" t="s">
        <v>334</v>
      </c>
      <c r="D62" s="195">
        <v>50</v>
      </c>
      <c r="E62" s="195">
        <v>82935</v>
      </c>
      <c r="F62" s="192"/>
      <c r="G62" s="192"/>
      <c r="H62" s="192"/>
      <c r="I62" s="192"/>
      <c r="J62" s="192"/>
      <c r="K62" s="192"/>
      <c r="L62" s="192"/>
      <c r="M62" s="192"/>
      <c r="N62" s="192"/>
    </row>
    <row r="63" spans="2:14" x14ac:dyDescent="0.25">
      <c r="B63" s="193" t="s">
        <v>349</v>
      </c>
      <c r="C63" s="192"/>
      <c r="D63" s="195"/>
      <c r="E63" s="195"/>
      <c r="F63" s="192"/>
      <c r="G63" s="192"/>
      <c r="H63" s="192"/>
      <c r="I63" s="192"/>
      <c r="J63" s="192"/>
      <c r="K63" s="192"/>
      <c r="L63" s="192"/>
      <c r="M63" s="192"/>
      <c r="N63" s="192"/>
    </row>
    <row r="64" spans="2:14" x14ac:dyDescent="0.25">
      <c r="B64" s="193" t="s">
        <v>356</v>
      </c>
      <c r="C64" s="192" t="s">
        <v>335</v>
      </c>
      <c r="D64" s="195">
        <v>200</v>
      </c>
      <c r="E64" s="195">
        <v>54</v>
      </c>
      <c r="F64" s="192"/>
      <c r="G64" s="192"/>
      <c r="H64" s="192"/>
      <c r="I64" s="192"/>
      <c r="J64" s="192"/>
      <c r="K64" s="192"/>
      <c r="L64" s="192"/>
      <c r="M64" s="192"/>
      <c r="N64" s="192"/>
    </row>
    <row r="65" spans="2:14" x14ac:dyDescent="0.25">
      <c r="B65" s="193" t="s">
        <v>357</v>
      </c>
      <c r="C65" s="192" t="s">
        <v>335</v>
      </c>
      <c r="D65" s="195">
        <v>150</v>
      </c>
      <c r="E65" s="195">
        <v>1692</v>
      </c>
      <c r="F65" s="192"/>
      <c r="G65" s="192"/>
      <c r="H65" s="192"/>
      <c r="I65" s="192"/>
      <c r="J65" s="192"/>
      <c r="K65" s="192"/>
      <c r="L65" s="192"/>
      <c r="M65" s="192"/>
      <c r="N65" s="192"/>
    </row>
    <row r="66" spans="2:14" x14ac:dyDescent="0.25">
      <c r="B66" s="193" t="s">
        <v>358</v>
      </c>
      <c r="C66" s="192" t="s">
        <v>335</v>
      </c>
      <c r="D66" s="195">
        <v>40</v>
      </c>
      <c r="E66" s="195">
        <v>82935</v>
      </c>
      <c r="F66" s="192"/>
      <c r="G66" s="192"/>
      <c r="H66" s="192"/>
      <c r="I66" s="192"/>
      <c r="J66" s="192"/>
      <c r="K66" s="192"/>
      <c r="L66" s="192"/>
      <c r="M66" s="192"/>
      <c r="N66" s="192"/>
    </row>
    <row r="67" spans="2:14" x14ac:dyDescent="0.25">
      <c r="B67" s="193" t="s">
        <v>349</v>
      </c>
      <c r="C67" s="192"/>
      <c r="D67" s="195"/>
      <c r="E67" s="195"/>
      <c r="F67" s="192"/>
      <c r="G67" s="192"/>
      <c r="H67" s="192"/>
      <c r="I67" s="192"/>
      <c r="J67" s="192"/>
      <c r="K67" s="192"/>
      <c r="L67" s="192"/>
      <c r="M67" s="192"/>
      <c r="N67" s="192"/>
    </row>
    <row r="68" spans="2:14" x14ac:dyDescent="0.25">
      <c r="B68" s="193" t="s">
        <v>359</v>
      </c>
      <c r="C68" s="192" t="s">
        <v>336</v>
      </c>
      <c r="D68" s="195">
        <v>150</v>
      </c>
      <c r="E68" s="195">
        <v>72</v>
      </c>
      <c r="F68" s="192"/>
      <c r="G68" s="192"/>
      <c r="H68" s="192"/>
      <c r="I68" s="192"/>
      <c r="J68" s="192"/>
      <c r="K68" s="192"/>
      <c r="L68" s="192"/>
      <c r="M68" s="192"/>
      <c r="N68" s="192"/>
    </row>
    <row r="69" spans="2:14" x14ac:dyDescent="0.25">
      <c r="B69" s="193" t="s">
        <v>360</v>
      </c>
      <c r="C69" s="192" t="s">
        <v>336</v>
      </c>
      <c r="D69" s="195">
        <v>100</v>
      </c>
      <c r="E69" s="195">
        <v>1674</v>
      </c>
      <c r="F69" s="192"/>
      <c r="G69" s="192"/>
      <c r="H69" s="192"/>
      <c r="I69" s="192"/>
      <c r="J69" s="192"/>
      <c r="K69" s="192"/>
      <c r="L69" s="192"/>
      <c r="M69" s="192"/>
      <c r="N69" s="192"/>
    </row>
    <row r="70" spans="2:14" x14ac:dyDescent="0.25">
      <c r="B70" s="193" t="s">
        <v>361</v>
      </c>
      <c r="C70" s="192" t="s">
        <v>336</v>
      </c>
      <c r="D70" s="195">
        <v>30</v>
      </c>
      <c r="E70" s="195">
        <v>54708</v>
      </c>
      <c r="F70" s="192"/>
      <c r="G70" s="192"/>
      <c r="H70" s="192"/>
      <c r="I70" s="192"/>
      <c r="J70" s="192"/>
      <c r="K70" s="192"/>
      <c r="L70" s="192"/>
      <c r="M70" s="192"/>
      <c r="N70" s="192"/>
    </row>
    <row r="71" spans="2:14" x14ac:dyDescent="0.25">
      <c r="B71" s="193" t="s">
        <v>349</v>
      </c>
      <c r="C71" s="192"/>
      <c r="D71" s="195"/>
      <c r="E71" s="195"/>
      <c r="F71" s="192"/>
      <c r="G71" s="192"/>
      <c r="H71" s="192"/>
      <c r="I71" s="192"/>
      <c r="J71" s="192"/>
      <c r="K71" s="192"/>
      <c r="L71" s="192"/>
      <c r="M71" s="192"/>
      <c r="N71" s="192"/>
    </row>
    <row r="72" spans="2:14" x14ac:dyDescent="0.25">
      <c r="B72" s="193" t="s">
        <v>362</v>
      </c>
      <c r="C72" s="192" t="s">
        <v>337</v>
      </c>
      <c r="D72" s="195">
        <v>100</v>
      </c>
      <c r="E72" s="195">
        <v>576</v>
      </c>
      <c r="F72" s="192"/>
      <c r="G72" s="192"/>
      <c r="H72" s="192"/>
      <c r="I72" s="192"/>
      <c r="J72" s="192"/>
      <c r="K72" s="192"/>
      <c r="L72" s="192"/>
      <c r="M72" s="192"/>
      <c r="N72" s="192"/>
    </row>
    <row r="73" spans="2:14" x14ac:dyDescent="0.25">
      <c r="B73" s="193" t="s">
        <v>363</v>
      </c>
      <c r="C73" s="192" t="s">
        <v>337</v>
      </c>
      <c r="D73" s="195">
        <v>75</v>
      </c>
      <c r="E73" s="195">
        <v>13392</v>
      </c>
      <c r="F73" s="192"/>
      <c r="G73" s="192"/>
      <c r="H73" s="192"/>
      <c r="I73" s="192"/>
      <c r="J73" s="192"/>
      <c r="K73" s="192"/>
      <c r="L73" s="192"/>
      <c r="M73" s="192"/>
      <c r="N73" s="192"/>
    </row>
    <row r="74" spans="2:14" x14ac:dyDescent="0.25">
      <c r="B74" s="193" t="s">
        <v>364</v>
      </c>
      <c r="C74" s="192" t="s">
        <v>337</v>
      </c>
      <c r="D74" s="195">
        <v>15</v>
      </c>
      <c r="E74" s="195">
        <v>324756</v>
      </c>
      <c r="F74" s="192"/>
      <c r="G74" s="192"/>
      <c r="H74" s="192"/>
      <c r="I74" s="192"/>
      <c r="J74" s="192"/>
      <c r="K74" s="192"/>
      <c r="L74" s="192"/>
      <c r="M74" s="192"/>
      <c r="N74" s="192"/>
    </row>
    <row r="75" spans="2:14" x14ac:dyDescent="0.25">
      <c r="B75" s="193" t="s">
        <v>349</v>
      </c>
      <c r="C75" s="192"/>
      <c r="D75" s="195"/>
      <c r="E75" s="195"/>
      <c r="F75" s="192"/>
      <c r="G75" s="192"/>
      <c r="H75" s="192"/>
      <c r="I75" s="192"/>
      <c r="J75" s="192"/>
      <c r="K75" s="192"/>
      <c r="L75" s="192"/>
      <c r="M75" s="192"/>
      <c r="N75" s="192"/>
    </row>
    <row r="76" spans="2:14" x14ac:dyDescent="0.25">
      <c r="B76" s="193" t="s">
        <v>365</v>
      </c>
      <c r="C76" s="192" t="s">
        <v>338</v>
      </c>
      <c r="D76" s="195">
        <v>80</v>
      </c>
      <c r="E76" s="195">
        <v>17280</v>
      </c>
      <c r="F76" s="192"/>
      <c r="G76" s="192"/>
      <c r="H76" s="192"/>
      <c r="I76" s="192"/>
      <c r="J76" s="192"/>
      <c r="K76" s="192"/>
      <c r="L76" s="192"/>
      <c r="M76" s="192"/>
      <c r="N76" s="192"/>
    </row>
    <row r="77" spans="2:14" x14ac:dyDescent="0.25">
      <c r="B77" s="193" t="s">
        <v>366</v>
      </c>
      <c r="C77" s="192" t="s">
        <v>338</v>
      </c>
      <c r="D77" s="195">
        <v>60</v>
      </c>
      <c r="E77" s="195">
        <v>262080</v>
      </c>
      <c r="F77" s="192"/>
      <c r="G77" s="192"/>
      <c r="H77" s="192"/>
      <c r="I77" s="192"/>
      <c r="J77" s="192"/>
      <c r="K77" s="192"/>
      <c r="L77" s="192"/>
      <c r="M77" s="192"/>
      <c r="N77" s="192"/>
    </row>
    <row r="78" spans="2:14" x14ac:dyDescent="0.25">
      <c r="B78" s="193" t="s">
        <v>367</v>
      </c>
      <c r="C78" s="192" t="s">
        <v>338</v>
      </c>
      <c r="D78" s="195">
        <v>10</v>
      </c>
      <c r="E78" s="195">
        <v>3107880</v>
      </c>
      <c r="F78" s="192"/>
      <c r="G78" s="192"/>
      <c r="H78" s="192"/>
      <c r="I78" s="192"/>
      <c r="J78" s="192"/>
      <c r="K78" s="192"/>
      <c r="L78" s="192"/>
      <c r="M78" s="192"/>
      <c r="N78" s="192"/>
    </row>
    <row r="79" spans="2:14" x14ac:dyDescent="0.25">
      <c r="B79" s="193" t="s">
        <v>349</v>
      </c>
      <c r="C79" s="192"/>
      <c r="D79" s="195"/>
      <c r="E79" s="195"/>
      <c r="F79" s="192"/>
      <c r="G79" s="192"/>
      <c r="H79" s="192"/>
      <c r="I79" s="192"/>
      <c r="J79" s="192"/>
      <c r="K79" s="192"/>
      <c r="L79" s="192"/>
      <c r="M79" s="192"/>
      <c r="N79" s="192"/>
    </row>
    <row r="80" spans="2:14" x14ac:dyDescent="0.25">
      <c r="B80" s="193" t="s">
        <v>368</v>
      </c>
      <c r="C80" s="192" t="s">
        <v>339</v>
      </c>
      <c r="D80" s="195">
        <v>80</v>
      </c>
      <c r="E80" s="195">
        <v>66528</v>
      </c>
      <c r="F80" s="192"/>
      <c r="G80" s="192"/>
      <c r="H80" s="192"/>
      <c r="I80" s="192"/>
      <c r="J80" s="192"/>
      <c r="K80" s="192"/>
      <c r="L80" s="192"/>
      <c r="M80" s="192"/>
      <c r="N80" s="192"/>
    </row>
    <row r="81" spans="2:14" x14ac:dyDescent="0.25">
      <c r="B81" s="193" t="s">
        <v>369</v>
      </c>
      <c r="C81" s="192" t="s">
        <v>339</v>
      </c>
      <c r="D81" s="195">
        <v>50</v>
      </c>
      <c r="E81" s="195">
        <v>471240</v>
      </c>
      <c r="F81" s="192"/>
      <c r="G81" s="192"/>
      <c r="H81" s="192"/>
      <c r="I81" s="192"/>
      <c r="J81" s="192"/>
      <c r="K81" s="192"/>
      <c r="L81" s="192"/>
      <c r="M81" s="192"/>
      <c r="N81" s="192"/>
    </row>
    <row r="82" spans="2:14" x14ac:dyDescent="0.25">
      <c r="B82" s="193" t="s">
        <v>370</v>
      </c>
      <c r="C82" s="192" t="s">
        <v>339</v>
      </c>
      <c r="D82" s="195">
        <v>7</v>
      </c>
      <c r="E82" s="195">
        <v>3809190</v>
      </c>
      <c r="F82" s="192"/>
      <c r="G82" s="192"/>
      <c r="H82" s="192"/>
      <c r="I82" s="192"/>
      <c r="J82" s="192"/>
      <c r="K82" s="192"/>
      <c r="L82" s="192"/>
      <c r="M82" s="192"/>
      <c r="N82" s="192"/>
    </row>
    <row r="83" spans="2:14" x14ac:dyDescent="0.25">
      <c r="B83" s="193" t="s">
        <v>349</v>
      </c>
      <c r="C83" s="192"/>
      <c r="D83" s="195"/>
      <c r="E83" s="195"/>
      <c r="F83" s="192"/>
      <c r="G83" s="192"/>
      <c r="H83" s="192"/>
      <c r="I83" s="192"/>
      <c r="J83" s="192"/>
      <c r="K83" s="192"/>
      <c r="L83" s="192"/>
      <c r="M83" s="192"/>
      <c r="N83" s="192"/>
    </row>
    <row r="84" spans="2:14" x14ac:dyDescent="0.25">
      <c r="B84" s="193" t="s">
        <v>371</v>
      </c>
      <c r="C84" s="192" t="s">
        <v>340</v>
      </c>
      <c r="D84" s="195">
        <v>60</v>
      </c>
      <c r="E84" s="195">
        <v>134400</v>
      </c>
      <c r="F84" s="192"/>
      <c r="G84" s="192"/>
      <c r="H84" s="192"/>
      <c r="I84" s="192"/>
      <c r="J84" s="192"/>
      <c r="K84" s="192"/>
      <c r="L84" s="192"/>
      <c r="M84" s="192"/>
      <c r="N84" s="192"/>
    </row>
    <row r="85" spans="2:14" x14ac:dyDescent="0.25">
      <c r="B85" s="193" t="s">
        <v>372</v>
      </c>
      <c r="C85" s="192" t="s">
        <v>340</v>
      </c>
      <c r="D85" s="195">
        <v>40</v>
      </c>
      <c r="E85" s="195">
        <v>734720</v>
      </c>
      <c r="F85" s="192"/>
      <c r="G85" s="192"/>
      <c r="H85" s="192"/>
      <c r="I85" s="192"/>
      <c r="J85" s="192"/>
      <c r="K85" s="192"/>
      <c r="L85" s="192"/>
      <c r="M85" s="192"/>
      <c r="N85" s="192"/>
    </row>
    <row r="86" spans="2:14" x14ac:dyDescent="0.25">
      <c r="B86" s="193" t="s">
        <v>373</v>
      </c>
      <c r="C86" s="192" t="s">
        <v>340</v>
      </c>
      <c r="D86" s="195">
        <v>5</v>
      </c>
      <c r="E86" s="195">
        <v>4399920</v>
      </c>
      <c r="F86" s="192"/>
      <c r="G86" s="192"/>
      <c r="H86" s="192"/>
      <c r="I86" s="192"/>
      <c r="J86" s="192"/>
      <c r="K86" s="192"/>
      <c r="L86" s="192"/>
      <c r="M86" s="192"/>
      <c r="N86" s="192"/>
    </row>
    <row r="87" spans="2:14" x14ac:dyDescent="0.25">
      <c r="B87" s="193" t="s">
        <v>349</v>
      </c>
      <c r="C87" s="192"/>
      <c r="D87" s="195"/>
      <c r="E87" s="195"/>
      <c r="F87" s="192"/>
      <c r="G87" s="192"/>
      <c r="H87" s="192"/>
      <c r="I87" s="192"/>
      <c r="J87" s="192"/>
      <c r="K87" s="192"/>
      <c r="L87" s="192"/>
      <c r="M87" s="192"/>
      <c r="N87" s="192"/>
    </row>
    <row r="88" spans="2:14" x14ac:dyDescent="0.25">
      <c r="B88" s="193" t="s">
        <v>374</v>
      </c>
      <c r="C88" s="192" t="s">
        <v>341</v>
      </c>
      <c r="D88" s="195">
        <v>60</v>
      </c>
      <c r="E88" s="195">
        <v>1346400</v>
      </c>
      <c r="F88" s="192"/>
      <c r="G88" s="192"/>
      <c r="H88" s="192"/>
      <c r="I88" s="192"/>
      <c r="J88" s="192"/>
      <c r="K88" s="192"/>
      <c r="L88" s="192"/>
      <c r="M88" s="192"/>
      <c r="N88" s="192"/>
    </row>
    <row r="89" spans="2:14" x14ac:dyDescent="0.25">
      <c r="B89" s="193" t="s">
        <v>375</v>
      </c>
      <c r="C89" s="192" t="s">
        <v>341</v>
      </c>
      <c r="D89" s="195">
        <v>30</v>
      </c>
      <c r="E89" s="195">
        <v>6336000</v>
      </c>
      <c r="F89" s="192"/>
      <c r="G89" s="192"/>
      <c r="H89" s="192"/>
      <c r="I89" s="192"/>
      <c r="J89" s="192"/>
      <c r="K89" s="192"/>
      <c r="L89" s="192"/>
      <c r="M89" s="192"/>
      <c r="N89" s="192"/>
    </row>
    <row r="90" spans="2:14" x14ac:dyDescent="0.25">
      <c r="B90" s="193" t="s">
        <v>376</v>
      </c>
      <c r="C90" s="192" t="s">
        <v>341</v>
      </c>
      <c r="D90" s="195">
        <v>5</v>
      </c>
      <c r="E90" s="195">
        <v>26190000</v>
      </c>
      <c r="F90" s="192"/>
      <c r="G90" s="192"/>
      <c r="H90" s="192"/>
      <c r="I90" s="192"/>
      <c r="J90" s="192"/>
      <c r="K90" s="192"/>
      <c r="L90" s="192"/>
      <c r="M90" s="192"/>
      <c r="N90" s="192"/>
    </row>
    <row r="91" spans="2:14" x14ac:dyDescent="0.25">
      <c r="B91" s="193" t="s">
        <v>349</v>
      </c>
      <c r="C91" s="192"/>
      <c r="D91" s="195"/>
      <c r="E91" s="195"/>
      <c r="F91" s="192"/>
      <c r="G91" s="192"/>
      <c r="H91" s="192"/>
      <c r="I91" s="192"/>
      <c r="J91" s="192"/>
      <c r="K91" s="192"/>
      <c r="L91" s="192"/>
      <c r="M91" s="192"/>
      <c r="N91" s="192"/>
    </row>
    <row r="92" spans="2:14" x14ac:dyDescent="0.25">
      <c r="B92" s="193" t="s">
        <v>377</v>
      </c>
      <c r="C92" s="192" t="s">
        <v>342</v>
      </c>
      <c r="D92" s="195">
        <v>40</v>
      </c>
      <c r="E92" s="195">
        <v>6749568</v>
      </c>
      <c r="F92" s="192"/>
      <c r="G92" s="192"/>
      <c r="H92" s="192"/>
      <c r="I92" s="192"/>
      <c r="J92" s="192"/>
      <c r="K92" s="192"/>
      <c r="L92" s="192"/>
      <c r="M92" s="192"/>
      <c r="N92" s="192"/>
    </row>
    <row r="93" spans="2:14" x14ac:dyDescent="0.25">
      <c r="B93" s="193" t="s">
        <v>378</v>
      </c>
      <c r="C93" s="192" t="s">
        <v>342</v>
      </c>
      <c r="D93" s="195">
        <v>20</v>
      </c>
      <c r="E93" s="195">
        <v>34169688</v>
      </c>
      <c r="F93" s="192"/>
      <c r="G93" s="192"/>
      <c r="H93" s="192"/>
      <c r="I93" s="192"/>
      <c r="J93" s="192"/>
      <c r="K93" s="192"/>
      <c r="L93" s="192"/>
      <c r="M93" s="192"/>
      <c r="N93" s="192"/>
    </row>
    <row r="94" spans="2:14" x14ac:dyDescent="0.25">
      <c r="B94" s="193" t="s">
        <v>379</v>
      </c>
      <c r="C94" s="192" t="s">
        <v>342</v>
      </c>
      <c r="D94" s="195">
        <v>4</v>
      </c>
      <c r="E94" s="195">
        <v>242592732</v>
      </c>
      <c r="F94" s="192"/>
      <c r="G94" s="192"/>
      <c r="H94" s="192"/>
      <c r="I94" s="192"/>
      <c r="J94" s="192"/>
      <c r="K94" s="192"/>
      <c r="L94" s="192"/>
      <c r="M94" s="192"/>
      <c r="N94" s="192"/>
    </row>
    <row r="95" spans="2:14" x14ac:dyDescent="0.25">
      <c r="B95" s="193" t="s">
        <v>349</v>
      </c>
      <c r="C95" s="192"/>
      <c r="D95" s="195"/>
      <c r="E95" s="195"/>
      <c r="F95" s="192"/>
      <c r="G95" s="192"/>
      <c r="H95" s="192"/>
      <c r="I95" s="192"/>
      <c r="J95" s="192"/>
      <c r="K95" s="192"/>
      <c r="L95" s="192"/>
      <c r="M95" s="192"/>
      <c r="N95" s="192"/>
    </row>
    <row r="96" spans="2:14" x14ac:dyDescent="0.25">
      <c r="B96" s="193" t="s">
        <v>380</v>
      </c>
      <c r="C96" s="192" t="s">
        <v>343</v>
      </c>
      <c r="D96" s="195">
        <v>20</v>
      </c>
      <c r="E96" s="195">
        <v>4365900</v>
      </c>
      <c r="F96" s="192"/>
      <c r="G96" s="192"/>
      <c r="H96" s="192"/>
      <c r="I96" s="192"/>
      <c r="J96" s="192"/>
      <c r="K96" s="192"/>
      <c r="L96" s="192"/>
      <c r="M96" s="192"/>
      <c r="N96" s="192"/>
    </row>
    <row r="97" spans="2:14" x14ac:dyDescent="0.25">
      <c r="B97" s="193" t="s">
        <v>381</v>
      </c>
      <c r="C97" s="192" t="s">
        <v>343</v>
      </c>
      <c r="D97" s="195">
        <v>10</v>
      </c>
      <c r="E97" s="195">
        <v>12573792</v>
      </c>
      <c r="F97" s="192"/>
      <c r="G97" s="192"/>
      <c r="H97" s="192"/>
      <c r="I97" s="192"/>
      <c r="J97" s="192"/>
      <c r="K97" s="192"/>
      <c r="L97" s="192"/>
      <c r="M97" s="192"/>
      <c r="N97" s="192"/>
    </row>
    <row r="98" spans="2:14" x14ac:dyDescent="0.25">
      <c r="B98" s="193" t="s">
        <v>382</v>
      </c>
      <c r="C98" s="192" t="s">
        <v>343</v>
      </c>
      <c r="D98" s="195">
        <v>2</v>
      </c>
      <c r="E98" s="195">
        <v>61305552</v>
      </c>
      <c r="F98" s="192"/>
      <c r="G98" s="192"/>
      <c r="H98" s="192"/>
      <c r="I98" s="192"/>
      <c r="J98" s="192"/>
      <c r="K98" s="192"/>
      <c r="L98" s="192"/>
      <c r="M98" s="192"/>
      <c r="N98" s="192"/>
    </row>
    <row r="99" spans="2:14" x14ac:dyDescent="0.25">
      <c r="B99" s="192"/>
      <c r="C99" s="192"/>
      <c r="D99" s="196"/>
      <c r="E99" s="196"/>
      <c r="F99" s="192"/>
      <c r="G99" s="192"/>
      <c r="H99" s="192"/>
      <c r="I99" s="192"/>
      <c r="J99" s="192"/>
      <c r="K99" s="192"/>
      <c r="L99" s="192"/>
      <c r="M99" s="192"/>
      <c r="N99" s="192"/>
    </row>
    <row r="100" spans="2:14" x14ac:dyDescent="0.25">
      <c r="B100" s="192"/>
      <c r="C100" s="192"/>
      <c r="D100" s="196"/>
      <c r="E100" s="196"/>
      <c r="F100" s="192"/>
      <c r="G100" s="192"/>
      <c r="H100" s="192"/>
      <c r="I100" s="192"/>
      <c r="J100" s="192"/>
      <c r="K100" s="192"/>
      <c r="L100" s="192"/>
      <c r="M100" s="192"/>
      <c r="N100" s="192"/>
    </row>
    <row r="101" spans="2:14" x14ac:dyDescent="0.25">
      <c r="B101" s="192"/>
      <c r="C101" s="192"/>
      <c r="D101" s="196"/>
      <c r="E101" s="196"/>
      <c r="F101" s="192"/>
      <c r="G101" s="192"/>
      <c r="H101" s="192"/>
      <c r="I101" s="192"/>
      <c r="J101" s="192"/>
      <c r="K101" s="192"/>
      <c r="L101" s="192"/>
      <c r="M101" s="192"/>
      <c r="N101" s="192"/>
    </row>
    <row r="102" spans="2:14" x14ac:dyDescent="0.25">
      <c r="B102" s="192"/>
      <c r="C102" s="192"/>
      <c r="D102" s="196"/>
      <c r="E102" s="196"/>
      <c r="F102" s="192"/>
      <c r="G102" s="192"/>
      <c r="H102" s="192"/>
      <c r="I102" s="192"/>
      <c r="J102" s="192"/>
      <c r="K102" s="192"/>
      <c r="L102" s="192"/>
      <c r="M102" s="192"/>
      <c r="N102" s="192"/>
    </row>
    <row r="103" spans="2:14" x14ac:dyDescent="0.25">
      <c r="B103" s="192"/>
      <c r="C103" s="192"/>
      <c r="D103" s="196"/>
      <c r="E103" s="196"/>
      <c r="F103" s="192"/>
      <c r="G103" s="192"/>
      <c r="H103" s="192"/>
      <c r="I103" s="192"/>
      <c r="J103" s="192"/>
      <c r="K103" s="192"/>
      <c r="L103" s="192"/>
      <c r="M103" s="192"/>
      <c r="N103" s="192"/>
    </row>
    <row r="104" spans="2:14" x14ac:dyDescent="0.25">
      <c r="B104" s="192" t="s">
        <v>346</v>
      </c>
      <c r="C104" s="192"/>
      <c r="D104" s="196"/>
      <c r="E104" s="196"/>
      <c r="F104" s="192"/>
      <c r="G104" s="192"/>
      <c r="H104" s="192"/>
      <c r="I104" s="192"/>
      <c r="J104" s="192"/>
      <c r="K104" s="192"/>
      <c r="L104" s="192"/>
      <c r="M104" s="192"/>
      <c r="N104" s="192"/>
    </row>
    <row r="105" spans="2:14" x14ac:dyDescent="0.25">
      <c r="B105" s="192" t="s">
        <v>383</v>
      </c>
      <c r="C105" s="192"/>
      <c r="D105" s="196"/>
      <c r="E105" s="196"/>
      <c r="F105" s="192"/>
      <c r="G105" s="192"/>
      <c r="H105" s="192"/>
      <c r="I105" s="192"/>
      <c r="J105" s="192"/>
      <c r="K105" s="192"/>
      <c r="L105" s="192"/>
      <c r="M105" s="192"/>
      <c r="N105" s="192"/>
    </row>
    <row r="106" spans="2:14" x14ac:dyDescent="0.25">
      <c r="B106" s="193" t="s">
        <v>187</v>
      </c>
      <c r="C106" s="192" t="s">
        <v>348</v>
      </c>
      <c r="D106" s="195" t="s">
        <v>68</v>
      </c>
      <c r="E106" s="195" t="s">
        <v>124</v>
      </c>
      <c r="F106" s="192"/>
      <c r="G106" s="192"/>
      <c r="H106" s="192"/>
      <c r="I106" s="192"/>
      <c r="J106" s="192"/>
      <c r="K106" s="192"/>
      <c r="L106" s="192"/>
      <c r="M106" s="192"/>
      <c r="N106" s="192"/>
    </row>
    <row r="107" spans="2:14" x14ac:dyDescent="0.25">
      <c r="B107" s="193" t="s">
        <v>349</v>
      </c>
      <c r="C107" s="192"/>
      <c r="D107" s="195"/>
      <c r="E107" s="195"/>
      <c r="F107" s="192"/>
      <c r="G107" s="192"/>
      <c r="H107" s="192"/>
      <c r="I107" s="192"/>
      <c r="J107" s="192"/>
      <c r="K107" s="192"/>
      <c r="L107" s="192"/>
      <c r="M107" s="192"/>
      <c r="N107" s="192"/>
    </row>
    <row r="108" spans="2:14" x14ac:dyDescent="0.25">
      <c r="B108" s="193" t="s">
        <v>350</v>
      </c>
      <c r="C108" s="192" t="s">
        <v>333</v>
      </c>
      <c r="D108" s="195">
        <v>2500</v>
      </c>
      <c r="E108" s="195">
        <v>0</v>
      </c>
      <c r="F108" s="192"/>
      <c r="G108" s="192"/>
      <c r="H108" s="192"/>
      <c r="I108" s="192"/>
      <c r="J108" s="192"/>
      <c r="K108" s="192"/>
      <c r="L108" s="192"/>
      <c r="M108" s="192"/>
      <c r="N108" s="192"/>
    </row>
    <row r="109" spans="2:14" x14ac:dyDescent="0.25">
      <c r="B109" s="193" t="s">
        <v>351</v>
      </c>
      <c r="C109" s="192" t="s">
        <v>333</v>
      </c>
      <c r="D109" s="195">
        <v>750</v>
      </c>
      <c r="E109" s="195">
        <v>0</v>
      </c>
      <c r="F109" s="192"/>
      <c r="G109" s="192"/>
      <c r="H109" s="192"/>
      <c r="I109" s="192"/>
      <c r="J109" s="192"/>
      <c r="K109" s="192"/>
      <c r="L109" s="192"/>
      <c r="M109" s="192"/>
      <c r="N109" s="192"/>
    </row>
    <row r="110" spans="2:14" x14ac:dyDescent="0.25">
      <c r="B110" s="193" t="s">
        <v>352</v>
      </c>
      <c r="C110" s="192" t="s">
        <v>333</v>
      </c>
      <c r="D110" s="195">
        <v>500</v>
      </c>
      <c r="E110" s="195">
        <v>0</v>
      </c>
      <c r="F110" s="192"/>
      <c r="G110" s="192"/>
      <c r="H110" s="192"/>
      <c r="I110" s="192"/>
      <c r="J110" s="192"/>
      <c r="K110" s="192"/>
      <c r="L110" s="192"/>
      <c r="M110" s="192"/>
      <c r="N110" s="192"/>
    </row>
    <row r="111" spans="2:14" x14ac:dyDescent="0.25">
      <c r="B111" s="193" t="s">
        <v>349</v>
      </c>
      <c r="C111" s="192"/>
      <c r="D111" s="195"/>
      <c r="E111" s="195"/>
      <c r="F111" s="192"/>
      <c r="G111" s="192"/>
      <c r="H111" s="192"/>
      <c r="I111" s="192"/>
      <c r="J111" s="192"/>
      <c r="K111" s="192"/>
      <c r="L111" s="192"/>
      <c r="M111" s="192"/>
      <c r="N111" s="192"/>
    </row>
    <row r="112" spans="2:14" x14ac:dyDescent="0.25">
      <c r="B112" s="193" t="s">
        <v>353</v>
      </c>
      <c r="C112" s="192" t="s">
        <v>334</v>
      </c>
      <c r="D112" s="195">
        <v>400</v>
      </c>
      <c r="E112" s="195">
        <v>0</v>
      </c>
      <c r="F112" s="192"/>
      <c r="G112" s="192"/>
      <c r="H112" s="192"/>
      <c r="I112" s="192"/>
      <c r="J112" s="192"/>
      <c r="K112" s="192"/>
      <c r="L112" s="192"/>
      <c r="M112" s="192"/>
      <c r="N112" s="192"/>
    </row>
    <row r="113" spans="2:14" x14ac:dyDescent="0.25">
      <c r="B113" s="193" t="s">
        <v>354</v>
      </c>
      <c r="C113" s="192" t="s">
        <v>334</v>
      </c>
      <c r="D113" s="195">
        <v>200</v>
      </c>
      <c r="E113" s="195">
        <v>0</v>
      </c>
      <c r="F113" s="192"/>
      <c r="G113" s="192"/>
      <c r="H113" s="192"/>
      <c r="I113" s="192"/>
      <c r="J113" s="192"/>
      <c r="K113" s="192"/>
      <c r="L113" s="192"/>
      <c r="M113" s="192"/>
      <c r="N113" s="192"/>
    </row>
    <row r="114" spans="2:14" x14ac:dyDescent="0.25">
      <c r="B114" s="193" t="s">
        <v>355</v>
      </c>
      <c r="C114" s="192" t="s">
        <v>334</v>
      </c>
      <c r="D114" s="195">
        <v>50</v>
      </c>
      <c r="E114" s="195">
        <v>0</v>
      </c>
      <c r="F114" s="192"/>
      <c r="G114" s="192"/>
      <c r="H114" s="192"/>
      <c r="I114" s="192"/>
      <c r="J114" s="192"/>
      <c r="K114" s="192"/>
      <c r="L114" s="192"/>
      <c r="M114" s="192"/>
      <c r="N114" s="192"/>
    </row>
    <row r="115" spans="2:14" x14ac:dyDescent="0.25">
      <c r="B115" s="193" t="s">
        <v>349</v>
      </c>
      <c r="C115" s="192"/>
      <c r="D115" s="195"/>
      <c r="E115" s="195"/>
      <c r="F115" s="192"/>
      <c r="G115" s="192"/>
      <c r="H115" s="192"/>
      <c r="I115" s="192"/>
      <c r="J115" s="192"/>
      <c r="K115" s="192"/>
      <c r="L115" s="192"/>
      <c r="M115" s="192"/>
      <c r="N115" s="192"/>
    </row>
    <row r="116" spans="2:14" x14ac:dyDescent="0.25">
      <c r="B116" s="193" t="s">
        <v>356</v>
      </c>
      <c r="C116" s="192" t="s">
        <v>335</v>
      </c>
      <c r="D116" s="195">
        <v>200</v>
      </c>
      <c r="E116" s="195">
        <v>0</v>
      </c>
      <c r="F116" s="192"/>
      <c r="G116" s="192"/>
      <c r="H116" s="192"/>
      <c r="I116" s="192"/>
      <c r="J116" s="192"/>
      <c r="K116" s="192"/>
      <c r="L116" s="192"/>
      <c r="M116" s="192"/>
      <c r="N116" s="192"/>
    </row>
    <row r="117" spans="2:14" x14ac:dyDescent="0.25">
      <c r="B117" s="193" t="s">
        <v>357</v>
      </c>
      <c r="C117" s="192" t="s">
        <v>335</v>
      </c>
      <c r="D117" s="195">
        <v>150</v>
      </c>
      <c r="E117" s="195">
        <v>0</v>
      </c>
      <c r="F117" s="192"/>
      <c r="G117" s="192"/>
      <c r="H117" s="192"/>
      <c r="I117" s="192"/>
      <c r="J117" s="192"/>
      <c r="K117" s="192"/>
      <c r="L117" s="192"/>
      <c r="M117" s="192"/>
      <c r="N117" s="192"/>
    </row>
    <row r="118" spans="2:14" x14ac:dyDescent="0.25">
      <c r="B118" s="193" t="s">
        <v>358</v>
      </c>
      <c r="C118" s="192" t="s">
        <v>335</v>
      </c>
      <c r="D118" s="195">
        <v>40</v>
      </c>
      <c r="E118" s="195">
        <v>0</v>
      </c>
      <c r="F118" s="192"/>
      <c r="G118" s="192"/>
      <c r="H118" s="192"/>
      <c r="I118" s="192"/>
      <c r="J118" s="192"/>
      <c r="K118" s="192"/>
      <c r="L118" s="192"/>
      <c r="M118" s="192"/>
      <c r="N118" s="192"/>
    </row>
    <row r="119" spans="2:14" x14ac:dyDescent="0.25">
      <c r="B119" s="193" t="s">
        <v>349</v>
      </c>
      <c r="C119" s="192"/>
      <c r="D119" s="195"/>
      <c r="E119" s="195"/>
      <c r="F119" s="192"/>
      <c r="G119" s="192"/>
      <c r="H119" s="192"/>
      <c r="I119" s="192"/>
      <c r="J119" s="192"/>
      <c r="K119" s="192"/>
      <c r="L119" s="192"/>
      <c r="M119" s="192"/>
      <c r="N119" s="192"/>
    </row>
    <row r="120" spans="2:14" x14ac:dyDescent="0.25">
      <c r="B120" s="193" t="s">
        <v>359</v>
      </c>
      <c r="C120" s="192" t="s">
        <v>336</v>
      </c>
      <c r="D120" s="195">
        <v>150</v>
      </c>
      <c r="E120" s="195">
        <v>0</v>
      </c>
      <c r="F120" s="192"/>
      <c r="G120" s="192"/>
      <c r="H120" s="192"/>
      <c r="I120" s="192"/>
      <c r="J120" s="192"/>
      <c r="K120" s="192"/>
      <c r="L120" s="192"/>
      <c r="M120" s="192"/>
      <c r="N120" s="192"/>
    </row>
    <row r="121" spans="2:14" x14ac:dyDescent="0.25">
      <c r="B121" s="193" t="s">
        <v>360</v>
      </c>
      <c r="C121" s="192" t="s">
        <v>336</v>
      </c>
      <c r="D121" s="195">
        <v>100</v>
      </c>
      <c r="E121" s="195">
        <v>0</v>
      </c>
      <c r="F121" s="192"/>
      <c r="G121" s="192"/>
      <c r="H121" s="192"/>
      <c r="I121" s="192"/>
      <c r="J121" s="192"/>
      <c r="K121" s="192"/>
      <c r="L121" s="192"/>
      <c r="M121" s="192"/>
      <c r="N121" s="192"/>
    </row>
    <row r="122" spans="2:14" x14ac:dyDescent="0.25">
      <c r="B122" s="193" t="s">
        <v>361</v>
      </c>
      <c r="C122" s="192" t="s">
        <v>336</v>
      </c>
      <c r="D122" s="195">
        <v>30</v>
      </c>
      <c r="E122" s="195">
        <v>0</v>
      </c>
      <c r="F122" s="192"/>
      <c r="G122" s="192"/>
      <c r="H122" s="192"/>
      <c r="I122" s="192"/>
      <c r="J122" s="192"/>
      <c r="K122" s="192"/>
      <c r="L122" s="192"/>
      <c r="M122" s="192"/>
      <c r="N122" s="192"/>
    </row>
    <row r="123" spans="2:14" x14ac:dyDescent="0.25">
      <c r="B123" s="193" t="s">
        <v>349</v>
      </c>
      <c r="C123" s="192"/>
      <c r="D123" s="195"/>
      <c r="E123" s="195"/>
      <c r="F123" s="192"/>
      <c r="G123" s="192"/>
      <c r="H123" s="192"/>
      <c r="I123" s="192"/>
      <c r="J123" s="192"/>
      <c r="K123" s="192"/>
      <c r="L123" s="192"/>
      <c r="M123" s="192"/>
      <c r="N123" s="192"/>
    </row>
    <row r="124" spans="2:14" x14ac:dyDescent="0.25">
      <c r="B124" s="193" t="s">
        <v>362</v>
      </c>
      <c r="C124" s="192" t="s">
        <v>337</v>
      </c>
      <c r="D124" s="195">
        <v>100</v>
      </c>
      <c r="E124" s="195">
        <v>0</v>
      </c>
      <c r="F124" s="192"/>
      <c r="G124" s="192"/>
      <c r="H124" s="192"/>
      <c r="I124" s="192"/>
      <c r="J124" s="192"/>
      <c r="K124" s="192"/>
      <c r="L124" s="192"/>
      <c r="M124" s="192"/>
      <c r="N124" s="192"/>
    </row>
    <row r="125" spans="2:14" x14ac:dyDescent="0.25">
      <c r="B125" s="193" t="s">
        <v>363</v>
      </c>
      <c r="C125" s="192" t="s">
        <v>337</v>
      </c>
      <c r="D125" s="195">
        <v>75</v>
      </c>
      <c r="E125" s="195">
        <v>0</v>
      </c>
      <c r="F125" s="192"/>
      <c r="G125" s="192"/>
      <c r="H125" s="192"/>
      <c r="I125" s="192"/>
      <c r="J125" s="192"/>
      <c r="K125" s="192"/>
      <c r="L125" s="192"/>
      <c r="M125" s="192"/>
      <c r="N125" s="192"/>
    </row>
    <row r="126" spans="2:14" x14ac:dyDescent="0.25">
      <c r="B126" s="193" t="s">
        <v>364</v>
      </c>
      <c r="C126" s="192" t="s">
        <v>337</v>
      </c>
      <c r="D126" s="195">
        <v>15</v>
      </c>
      <c r="E126" s="195">
        <v>0</v>
      </c>
      <c r="F126" s="192"/>
      <c r="G126" s="192"/>
      <c r="H126" s="192"/>
      <c r="I126" s="192"/>
      <c r="J126" s="192"/>
      <c r="K126" s="192"/>
      <c r="L126" s="192"/>
      <c r="M126" s="192"/>
      <c r="N126" s="192"/>
    </row>
    <row r="127" spans="2:14" x14ac:dyDescent="0.25">
      <c r="B127" s="193" t="s">
        <v>349</v>
      </c>
      <c r="C127" s="192"/>
      <c r="D127" s="195"/>
      <c r="E127" s="195"/>
      <c r="F127" s="192"/>
      <c r="G127" s="192"/>
      <c r="H127" s="192"/>
      <c r="I127" s="192"/>
      <c r="J127" s="192"/>
      <c r="K127" s="192"/>
      <c r="L127" s="192"/>
      <c r="M127" s="192"/>
      <c r="N127" s="192"/>
    </row>
    <row r="128" spans="2:14" x14ac:dyDescent="0.25">
      <c r="B128" s="193" t="s">
        <v>365</v>
      </c>
      <c r="C128" s="192" t="s">
        <v>338</v>
      </c>
      <c r="D128" s="195">
        <v>80</v>
      </c>
      <c r="E128" s="195">
        <v>0</v>
      </c>
      <c r="F128" s="192"/>
      <c r="G128" s="192"/>
      <c r="H128" s="192"/>
      <c r="I128" s="192"/>
      <c r="J128" s="192"/>
      <c r="K128" s="192"/>
      <c r="L128" s="192"/>
      <c r="M128" s="192"/>
      <c r="N128" s="192"/>
    </row>
    <row r="129" spans="2:14" x14ac:dyDescent="0.25">
      <c r="B129" s="193" t="s">
        <v>366</v>
      </c>
      <c r="C129" s="192" t="s">
        <v>338</v>
      </c>
      <c r="D129" s="195">
        <v>60</v>
      </c>
      <c r="E129" s="195">
        <v>0</v>
      </c>
      <c r="F129" s="192"/>
      <c r="G129" s="192"/>
      <c r="H129" s="192"/>
      <c r="I129" s="192"/>
      <c r="J129" s="192"/>
      <c r="K129" s="192"/>
      <c r="L129" s="192"/>
      <c r="M129" s="192"/>
      <c r="N129" s="192"/>
    </row>
    <row r="130" spans="2:14" x14ac:dyDescent="0.25">
      <c r="B130" s="193" t="s">
        <v>367</v>
      </c>
      <c r="C130" s="192" t="s">
        <v>338</v>
      </c>
      <c r="D130" s="195">
        <v>10</v>
      </c>
      <c r="E130" s="195">
        <v>0</v>
      </c>
      <c r="F130" s="192"/>
      <c r="G130" s="192"/>
      <c r="H130" s="192"/>
      <c r="I130" s="192"/>
      <c r="J130" s="192"/>
      <c r="K130" s="192"/>
      <c r="L130" s="192"/>
      <c r="M130" s="192"/>
      <c r="N130" s="192"/>
    </row>
    <row r="131" spans="2:14" x14ac:dyDescent="0.25">
      <c r="B131" s="193" t="s">
        <v>349</v>
      </c>
      <c r="C131" s="192"/>
      <c r="D131" s="195"/>
      <c r="E131" s="195"/>
      <c r="F131" s="192"/>
      <c r="G131" s="192"/>
      <c r="H131" s="192"/>
      <c r="I131" s="192"/>
      <c r="J131" s="192"/>
      <c r="K131" s="192"/>
      <c r="L131" s="192"/>
      <c r="M131" s="192"/>
      <c r="N131" s="192"/>
    </row>
    <row r="132" spans="2:14" x14ac:dyDescent="0.25">
      <c r="B132" s="193" t="s">
        <v>368</v>
      </c>
      <c r="C132" s="192" t="s">
        <v>339</v>
      </c>
      <c r="D132" s="195">
        <v>80</v>
      </c>
      <c r="E132" s="195">
        <v>0</v>
      </c>
      <c r="F132" s="192"/>
      <c r="G132" s="192"/>
      <c r="H132" s="192"/>
      <c r="I132" s="192"/>
      <c r="J132" s="192"/>
      <c r="K132" s="192"/>
      <c r="L132" s="192"/>
      <c r="M132" s="192"/>
      <c r="N132" s="192"/>
    </row>
    <row r="133" spans="2:14" x14ac:dyDescent="0.25">
      <c r="B133" s="193" t="s">
        <v>369</v>
      </c>
      <c r="C133" s="192" t="s">
        <v>339</v>
      </c>
      <c r="D133" s="195">
        <v>50</v>
      </c>
      <c r="E133" s="195">
        <v>0</v>
      </c>
      <c r="F133" s="192"/>
      <c r="G133" s="192"/>
      <c r="H133" s="192"/>
      <c r="I133" s="192"/>
      <c r="J133" s="192"/>
      <c r="K133" s="192"/>
      <c r="L133" s="192"/>
      <c r="M133" s="192"/>
      <c r="N133" s="192"/>
    </row>
    <row r="134" spans="2:14" x14ac:dyDescent="0.25">
      <c r="B134" s="193" t="s">
        <v>370</v>
      </c>
      <c r="C134" s="192" t="s">
        <v>339</v>
      </c>
      <c r="D134" s="195">
        <v>7</v>
      </c>
      <c r="E134" s="195">
        <v>0</v>
      </c>
      <c r="F134" s="192"/>
      <c r="G134" s="192"/>
      <c r="H134" s="192"/>
      <c r="I134" s="192"/>
      <c r="J134" s="192"/>
      <c r="K134" s="192"/>
      <c r="L134" s="192"/>
      <c r="M134" s="192"/>
      <c r="N134" s="192"/>
    </row>
    <row r="135" spans="2:14" x14ac:dyDescent="0.25">
      <c r="B135" s="193" t="s">
        <v>349</v>
      </c>
      <c r="C135" s="192"/>
      <c r="D135" s="195"/>
      <c r="E135" s="195"/>
      <c r="F135" s="192"/>
      <c r="G135" s="192"/>
      <c r="H135" s="192"/>
      <c r="I135" s="192"/>
      <c r="J135" s="192"/>
      <c r="K135" s="192"/>
      <c r="L135" s="192"/>
      <c r="M135" s="192"/>
      <c r="N135" s="192"/>
    </row>
    <row r="136" spans="2:14" x14ac:dyDescent="0.25">
      <c r="B136" s="193" t="s">
        <v>371</v>
      </c>
      <c r="C136" s="192" t="s">
        <v>340</v>
      </c>
      <c r="D136" s="195">
        <v>60</v>
      </c>
      <c r="E136" s="195">
        <v>0</v>
      </c>
      <c r="F136" s="192"/>
      <c r="G136" s="192"/>
      <c r="H136" s="192"/>
      <c r="I136" s="192"/>
      <c r="J136" s="192"/>
      <c r="K136" s="192"/>
      <c r="L136" s="192"/>
      <c r="M136" s="192"/>
      <c r="N136" s="192"/>
    </row>
    <row r="137" spans="2:14" x14ac:dyDescent="0.25">
      <c r="B137" s="193" t="s">
        <v>372</v>
      </c>
      <c r="C137" s="192" t="s">
        <v>340</v>
      </c>
      <c r="D137" s="195">
        <v>40</v>
      </c>
      <c r="E137" s="195">
        <v>0</v>
      </c>
      <c r="F137" s="192"/>
      <c r="G137" s="192"/>
      <c r="H137" s="192"/>
      <c r="I137" s="192"/>
      <c r="J137" s="192"/>
      <c r="K137" s="192"/>
      <c r="L137" s="192"/>
      <c r="M137" s="192"/>
      <c r="N137" s="192"/>
    </row>
    <row r="138" spans="2:14" x14ac:dyDescent="0.25">
      <c r="B138" s="193" t="s">
        <v>373</v>
      </c>
      <c r="C138" s="192" t="s">
        <v>340</v>
      </c>
      <c r="D138" s="195">
        <v>5</v>
      </c>
      <c r="E138" s="195">
        <v>0</v>
      </c>
      <c r="F138" s="192"/>
      <c r="G138" s="192"/>
      <c r="H138" s="192"/>
      <c r="I138" s="192"/>
      <c r="J138" s="192"/>
      <c r="K138" s="192"/>
      <c r="L138" s="192"/>
      <c r="M138" s="192"/>
      <c r="N138" s="192"/>
    </row>
    <row r="139" spans="2:14" x14ac:dyDescent="0.25">
      <c r="B139" s="193" t="s">
        <v>349</v>
      </c>
      <c r="C139" s="192"/>
      <c r="D139" s="195"/>
      <c r="E139" s="195"/>
      <c r="F139" s="192"/>
      <c r="G139" s="192"/>
      <c r="H139" s="192"/>
      <c r="I139" s="192"/>
      <c r="J139" s="192"/>
      <c r="K139" s="192"/>
      <c r="L139" s="192"/>
      <c r="M139" s="192"/>
      <c r="N139" s="192"/>
    </row>
    <row r="140" spans="2:14" x14ac:dyDescent="0.25">
      <c r="B140" s="193" t="s">
        <v>374</v>
      </c>
      <c r="C140" s="192" t="s">
        <v>341</v>
      </c>
      <c r="D140" s="195">
        <v>60</v>
      </c>
      <c r="E140" s="195">
        <v>0</v>
      </c>
      <c r="F140" s="192"/>
      <c r="G140" s="192"/>
      <c r="H140" s="192"/>
      <c r="I140" s="192"/>
      <c r="J140" s="192"/>
      <c r="K140" s="192"/>
      <c r="L140" s="192"/>
      <c r="M140" s="192"/>
      <c r="N140" s="192"/>
    </row>
    <row r="141" spans="2:14" x14ac:dyDescent="0.25">
      <c r="B141" s="193" t="s">
        <v>375</v>
      </c>
      <c r="C141" s="192" t="s">
        <v>341</v>
      </c>
      <c r="D141" s="195">
        <v>30</v>
      </c>
      <c r="E141" s="195">
        <v>0</v>
      </c>
      <c r="F141" s="192"/>
      <c r="G141" s="192"/>
      <c r="H141" s="192"/>
      <c r="I141" s="192"/>
      <c r="J141" s="192"/>
      <c r="K141" s="192"/>
      <c r="L141" s="192"/>
      <c r="M141" s="192"/>
      <c r="N141" s="192"/>
    </row>
    <row r="142" spans="2:14" x14ac:dyDescent="0.25">
      <c r="B142" s="193" t="s">
        <v>376</v>
      </c>
      <c r="C142" s="192" t="s">
        <v>341</v>
      </c>
      <c r="D142" s="195">
        <v>5</v>
      </c>
      <c r="E142" s="195">
        <v>0</v>
      </c>
      <c r="F142" s="192"/>
      <c r="G142" s="192"/>
      <c r="H142" s="192"/>
      <c r="I142" s="192"/>
      <c r="J142" s="192"/>
      <c r="K142" s="192"/>
      <c r="L142" s="192"/>
      <c r="M142" s="192"/>
      <c r="N142" s="192"/>
    </row>
    <row r="143" spans="2:14" x14ac:dyDescent="0.25">
      <c r="B143" s="193" t="s">
        <v>349</v>
      </c>
      <c r="C143" s="192"/>
      <c r="D143" s="195"/>
      <c r="E143" s="195"/>
      <c r="F143" s="192"/>
      <c r="G143" s="192"/>
      <c r="H143" s="192"/>
      <c r="I143" s="192"/>
      <c r="J143" s="192"/>
      <c r="K143" s="192"/>
      <c r="L143" s="192"/>
      <c r="M143" s="192"/>
      <c r="N143" s="192"/>
    </row>
    <row r="144" spans="2:14" x14ac:dyDescent="0.25">
      <c r="B144" s="193" t="s">
        <v>377</v>
      </c>
      <c r="C144" s="192" t="s">
        <v>342</v>
      </c>
      <c r="D144" s="195">
        <v>40</v>
      </c>
      <c r="E144" s="195">
        <v>0</v>
      </c>
      <c r="F144" s="192"/>
      <c r="G144" s="192"/>
      <c r="H144" s="192"/>
      <c r="I144" s="192"/>
      <c r="J144" s="192"/>
      <c r="K144" s="192"/>
      <c r="L144" s="192"/>
      <c r="M144" s="192"/>
      <c r="N144" s="192"/>
    </row>
    <row r="145" spans="1:14" x14ac:dyDescent="0.25">
      <c r="B145" s="193" t="s">
        <v>378</v>
      </c>
      <c r="C145" s="192" t="s">
        <v>342</v>
      </c>
      <c r="D145" s="195">
        <v>20</v>
      </c>
      <c r="E145" s="195">
        <v>0</v>
      </c>
      <c r="F145" s="192"/>
      <c r="G145" s="192"/>
      <c r="H145" s="192"/>
      <c r="I145" s="192"/>
      <c r="J145" s="192"/>
      <c r="K145" s="192"/>
      <c r="L145" s="192"/>
      <c r="M145" s="192"/>
      <c r="N145" s="192"/>
    </row>
    <row r="146" spans="1:14" x14ac:dyDescent="0.25">
      <c r="B146" s="193" t="s">
        <v>379</v>
      </c>
      <c r="C146" s="192" t="s">
        <v>342</v>
      </c>
      <c r="D146" s="195">
        <v>4</v>
      </c>
      <c r="E146" s="195">
        <v>0</v>
      </c>
      <c r="F146" s="192"/>
      <c r="G146" s="192"/>
      <c r="H146" s="192"/>
      <c r="I146" s="192"/>
      <c r="J146" s="192"/>
      <c r="K146" s="192"/>
      <c r="L146" s="192"/>
      <c r="M146" s="192"/>
      <c r="N146" s="192"/>
    </row>
    <row r="147" spans="1:14" x14ac:dyDescent="0.25">
      <c r="B147" s="193" t="s">
        <v>349</v>
      </c>
      <c r="C147" s="192"/>
      <c r="D147" s="195"/>
      <c r="E147" s="195"/>
      <c r="F147" s="192"/>
      <c r="G147" s="192"/>
      <c r="H147" s="192"/>
      <c r="I147" s="192"/>
      <c r="J147" s="192"/>
      <c r="K147" s="192"/>
      <c r="L147" s="192"/>
      <c r="M147" s="192"/>
      <c r="N147" s="192"/>
    </row>
    <row r="148" spans="1:14" x14ac:dyDescent="0.25">
      <c r="B148" s="193" t="s">
        <v>380</v>
      </c>
      <c r="C148" s="192" t="s">
        <v>343</v>
      </c>
      <c r="D148" s="195">
        <v>20</v>
      </c>
      <c r="E148" s="195">
        <v>0</v>
      </c>
      <c r="F148" s="192"/>
      <c r="G148" s="192"/>
      <c r="H148" s="192"/>
      <c r="I148" s="192"/>
      <c r="J148" s="192"/>
      <c r="K148" s="192"/>
      <c r="L148" s="192"/>
      <c r="M148" s="192"/>
      <c r="N148" s="192"/>
    </row>
    <row r="149" spans="1:14" x14ac:dyDescent="0.25">
      <c r="B149" s="193" t="s">
        <v>381</v>
      </c>
      <c r="C149" s="192" t="s">
        <v>343</v>
      </c>
      <c r="D149" s="195">
        <v>10</v>
      </c>
      <c r="E149" s="195">
        <v>0</v>
      </c>
      <c r="F149" s="192"/>
      <c r="G149" s="192"/>
      <c r="H149" s="192"/>
      <c r="I149" s="192"/>
      <c r="J149" s="192"/>
      <c r="K149" s="192"/>
      <c r="L149" s="192"/>
      <c r="M149" s="192"/>
      <c r="N149" s="192"/>
    </row>
    <row r="150" spans="1:14" x14ac:dyDescent="0.25">
      <c r="B150" s="193" t="s">
        <v>382</v>
      </c>
      <c r="C150" s="192" t="s">
        <v>343</v>
      </c>
      <c r="D150" s="195">
        <v>2</v>
      </c>
      <c r="E150" s="195">
        <v>0</v>
      </c>
      <c r="F150" s="192"/>
      <c r="G150" s="192"/>
      <c r="H150" s="192"/>
      <c r="I150" s="192"/>
      <c r="J150" s="192"/>
      <c r="K150" s="192"/>
      <c r="L150" s="192"/>
      <c r="M150" s="192"/>
      <c r="N150" s="192"/>
    </row>
    <row r="151" spans="1:14" x14ac:dyDescent="0.25">
      <c r="B151" s="192"/>
      <c r="C151" s="192"/>
      <c r="D151" s="192"/>
      <c r="E151" s="192"/>
      <c r="F151" s="192"/>
      <c r="G151" s="192"/>
      <c r="H151" s="192"/>
      <c r="I151" s="192"/>
      <c r="J151" s="192"/>
      <c r="K151" s="192"/>
      <c r="L151" s="192"/>
      <c r="M151" s="192"/>
      <c r="N151" s="192"/>
    </row>
    <row r="152" spans="1:14" x14ac:dyDescent="0.25">
      <c r="B152" s="192"/>
      <c r="C152" s="192"/>
      <c r="D152" s="192"/>
      <c r="E152" s="192"/>
      <c r="F152" s="192"/>
      <c r="G152" s="192"/>
      <c r="H152" s="192"/>
      <c r="I152" s="192"/>
      <c r="J152" s="192"/>
      <c r="K152" s="192"/>
      <c r="L152" s="192"/>
      <c r="M152" s="192"/>
      <c r="N152" s="192"/>
    </row>
    <row r="153" spans="1:14" x14ac:dyDescent="0.25">
      <c r="B153" s="192" t="s">
        <v>390</v>
      </c>
      <c r="C153" s="192"/>
      <c r="D153" s="192"/>
      <c r="E153" s="192"/>
      <c r="F153" s="192"/>
      <c r="G153" s="192"/>
      <c r="H153" s="192"/>
      <c r="I153" s="192"/>
      <c r="J153" s="192"/>
      <c r="K153" s="192"/>
      <c r="L153" s="192"/>
      <c r="M153" s="192"/>
      <c r="N153" s="192"/>
    </row>
    <row r="154" spans="1:14" x14ac:dyDescent="0.25">
      <c r="B154" s="192" t="s">
        <v>391</v>
      </c>
      <c r="C154" s="192"/>
      <c r="D154" s="192"/>
      <c r="E154" s="192"/>
      <c r="F154" s="192"/>
      <c r="G154" s="192"/>
      <c r="H154" s="192"/>
      <c r="I154" s="192"/>
      <c r="J154" s="192"/>
      <c r="K154" s="192"/>
      <c r="L154" s="192"/>
      <c r="M154" s="192"/>
      <c r="N154" s="192"/>
    </row>
    <row r="155" spans="1:14" x14ac:dyDescent="0.25">
      <c r="B155" s="193" t="s">
        <v>187</v>
      </c>
      <c r="C155" s="192"/>
      <c r="D155" s="192" t="s">
        <v>392</v>
      </c>
      <c r="E155" s="192" t="s">
        <v>393</v>
      </c>
      <c r="F155" s="192"/>
      <c r="G155" s="192"/>
      <c r="H155" s="192"/>
      <c r="I155" s="192"/>
      <c r="J155" s="192"/>
      <c r="K155" s="192"/>
      <c r="L155" s="192"/>
      <c r="M155" s="192"/>
      <c r="N155" s="192"/>
    </row>
    <row r="156" spans="1:14" x14ac:dyDescent="0.25">
      <c r="B156" s="192" t="s">
        <v>394</v>
      </c>
      <c r="C156" s="192"/>
      <c r="D156" s="192"/>
      <c r="E156" s="192"/>
      <c r="F156" s="192"/>
      <c r="G156" s="192"/>
      <c r="H156" s="192"/>
      <c r="I156" s="192"/>
      <c r="J156" s="192"/>
      <c r="K156" s="192"/>
      <c r="L156" s="192"/>
      <c r="M156" s="192"/>
      <c r="N156" s="192"/>
    </row>
    <row r="157" spans="1:14" x14ac:dyDescent="0.25">
      <c r="A157" s="179"/>
      <c r="B157" s="193" t="s">
        <v>395</v>
      </c>
      <c r="C157" s="193"/>
      <c r="D157" s="195">
        <v>0</v>
      </c>
      <c r="E157" s="195"/>
      <c r="F157" s="192"/>
      <c r="G157" s="192"/>
      <c r="H157" s="192"/>
      <c r="I157" s="192"/>
      <c r="J157" s="192"/>
      <c r="K157" s="192"/>
      <c r="L157" s="192"/>
      <c r="M157" s="192"/>
      <c r="N157" s="192"/>
    </row>
    <row r="158" spans="1:14" x14ac:dyDescent="0.25">
      <c r="A158" s="179"/>
      <c r="B158" s="193" t="s">
        <v>396</v>
      </c>
      <c r="C158" s="193"/>
      <c r="D158" s="195">
        <v>0</v>
      </c>
      <c r="E158" s="195"/>
      <c r="F158" s="192"/>
      <c r="G158" s="192"/>
      <c r="H158" s="192"/>
      <c r="I158" s="192"/>
      <c r="J158" s="192"/>
      <c r="K158" s="192"/>
      <c r="L158" s="192"/>
      <c r="M158" s="192"/>
      <c r="N158" s="192"/>
    </row>
    <row r="159" spans="1:14" x14ac:dyDescent="0.25">
      <c r="B159" s="192"/>
      <c r="C159" s="192"/>
      <c r="D159" s="192"/>
      <c r="E159" s="192"/>
      <c r="F159" s="192"/>
      <c r="G159" s="192"/>
      <c r="H159" s="192"/>
      <c r="I159" s="192"/>
      <c r="J159" s="192"/>
      <c r="K159" s="192"/>
      <c r="L159" s="192"/>
      <c r="M159" s="192"/>
      <c r="N159" s="192"/>
    </row>
    <row r="160" spans="1:14" x14ac:dyDescent="0.25">
      <c r="B160" s="192" t="s">
        <v>397</v>
      </c>
      <c r="C160" s="192"/>
      <c r="D160" s="192"/>
      <c r="E160" s="192"/>
      <c r="F160" s="192"/>
      <c r="G160" s="192"/>
      <c r="H160" s="192"/>
      <c r="I160" s="192"/>
      <c r="J160" s="192"/>
      <c r="K160" s="192"/>
      <c r="L160" s="192"/>
      <c r="M160" s="192"/>
      <c r="N160" s="192"/>
    </row>
    <row r="161" spans="2:14" x14ac:dyDescent="0.25">
      <c r="B161" s="193" t="s">
        <v>398</v>
      </c>
      <c r="C161" s="193"/>
      <c r="D161" s="193" t="s">
        <v>399</v>
      </c>
      <c r="E161" s="193"/>
      <c r="F161" s="193"/>
      <c r="G161" s="192"/>
      <c r="H161" s="192"/>
      <c r="I161" s="192"/>
      <c r="J161" s="192"/>
      <c r="K161" s="192"/>
      <c r="L161" s="192"/>
      <c r="M161" s="192"/>
      <c r="N161" s="192"/>
    </row>
    <row r="162" spans="2:14" x14ac:dyDescent="0.25">
      <c r="B162" s="193" t="s">
        <v>400</v>
      </c>
      <c r="C162" s="193"/>
      <c r="D162" s="193" t="s">
        <v>401</v>
      </c>
      <c r="E162" s="193"/>
      <c r="F162" s="193" t="s">
        <v>402</v>
      </c>
      <c r="G162" s="192"/>
      <c r="H162" s="192"/>
      <c r="I162" s="192"/>
      <c r="J162" s="192"/>
      <c r="K162" s="192"/>
      <c r="L162" s="192"/>
      <c r="M162" s="192"/>
      <c r="N162" s="192"/>
    </row>
    <row r="163" spans="2:14" x14ac:dyDescent="0.25">
      <c r="B163" s="193" t="s">
        <v>359</v>
      </c>
      <c r="C163" s="193"/>
      <c r="D163" s="195">
        <v>0</v>
      </c>
      <c r="E163" s="195"/>
      <c r="F163" s="195">
        <v>0</v>
      </c>
      <c r="G163" s="192"/>
      <c r="H163" s="192"/>
      <c r="I163" s="192"/>
      <c r="J163" s="192"/>
      <c r="K163" s="192"/>
      <c r="L163" s="192"/>
      <c r="M163" s="192"/>
      <c r="N163" s="192"/>
    </row>
    <row r="164" spans="2:14" x14ac:dyDescent="0.25">
      <c r="B164" s="193" t="s">
        <v>389</v>
      </c>
      <c r="C164" s="193"/>
      <c r="D164" s="195">
        <v>0</v>
      </c>
      <c r="E164" s="195"/>
      <c r="F164" s="195">
        <v>0</v>
      </c>
      <c r="G164" s="192"/>
      <c r="H164" s="192"/>
      <c r="I164" s="192"/>
      <c r="J164" s="192"/>
      <c r="K164" s="192"/>
      <c r="L164" s="192"/>
      <c r="M164" s="192"/>
      <c r="N164" s="192"/>
    </row>
    <row r="165" spans="2:14" x14ac:dyDescent="0.25">
      <c r="B165" s="193" t="s">
        <v>388</v>
      </c>
      <c r="C165" s="193"/>
      <c r="D165" s="195">
        <v>0</v>
      </c>
      <c r="E165" s="195"/>
      <c r="F165" s="195">
        <v>0</v>
      </c>
      <c r="G165" s="192"/>
      <c r="H165" s="192"/>
      <c r="I165" s="192"/>
      <c r="J165" s="192"/>
      <c r="K165" s="192"/>
      <c r="L165" s="192"/>
      <c r="M165" s="192"/>
      <c r="N165" s="192"/>
    </row>
    <row r="166" spans="2:14" x14ac:dyDescent="0.25">
      <c r="B166" s="193" t="s">
        <v>358</v>
      </c>
      <c r="C166" s="193"/>
      <c r="D166" s="195">
        <v>0</v>
      </c>
      <c r="E166" s="195"/>
      <c r="F166" s="195">
        <v>0</v>
      </c>
      <c r="G166" s="192"/>
      <c r="H166" s="192"/>
      <c r="I166" s="192"/>
      <c r="J166" s="192"/>
      <c r="K166" s="192"/>
      <c r="L166" s="192"/>
      <c r="M166" s="192"/>
      <c r="N166" s="192"/>
    </row>
    <row r="167" spans="2:14" x14ac:dyDescent="0.25">
      <c r="B167" s="193" t="s">
        <v>357</v>
      </c>
      <c r="C167" s="193"/>
      <c r="D167" s="195">
        <v>0</v>
      </c>
      <c r="E167" s="195"/>
      <c r="F167" s="195">
        <v>0</v>
      </c>
      <c r="G167" s="192"/>
      <c r="H167" s="192"/>
      <c r="I167" s="192"/>
      <c r="J167" s="192"/>
      <c r="K167" s="192"/>
      <c r="L167" s="192"/>
      <c r="M167" s="192"/>
      <c r="N167" s="192"/>
    </row>
    <row r="168" spans="2:14" x14ac:dyDescent="0.25">
      <c r="B168" s="193" t="s">
        <v>356</v>
      </c>
      <c r="C168" s="193"/>
      <c r="D168" s="195">
        <v>0</v>
      </c>
      <c r="E168" s="195"/>
      <c r="F168" s="195">
        <v>0</v>
      </c>
      <c r="G168" s="192"/>
      <c r="H168" s="192"/>
      <c r="I168" s="192"/>
      <c r="J168" s="192"/>
      <c r="K168" s="192"/>
      <c r="L168" s="192"/>
      <c r="M168" s="192"/>
      <c r="N168" s="192"/>
    </row>
    <row r="169" spans="2:14" x14ac:dyDescent="0.25">
      <c r="B169" s="193" t="s">
        <v>387</v>
      </c>
      <c r="C169" s="193"/>
      <c r="D169" s="195">
        <v>0</v>
      </c>
      <c r="E169" s="195"/>
      <c r="F169" s="195">
        <v>0</v>
      </c>
      <c r="G169" s="192"/>
      <c r="H169" s="192"/>
      <c r="I169" s="192"/>
      <c r="J169" s="192"/>
      <c r="K169" s="192"/>
      <c r="L169" s="192"/>
      <c r="M169" s="192"/>
      <c r="N169" s="192"/>
    </row>
    <row r="170" spans="2:14" x14ac:dyDescent="0.25">
      <c r="B170" s="193" t="s">
        <v>386</v>
      </c>
      <c r="C170" s="193"/>
      <c r="D170" s="195">
        <v>0</v>
      </c>
      <c r="E170" s="195"/>
      <c r="F170" s="195">
        <v>0</v>
      </c>
      <c r="G170" s="192"/>
      <c r="H170" s="192"/>
      <c r="I170" s="192"/>
      <c r="J170" s="192"/>
      <c r="K170" s="192"/>
      <c r="L170" s="192"/>
      <c r="M170" s="192"/>
      <c r="N170" s="192"/>
    </row>
    <row r="171" spans="2:14" x14ac:dyDescent="0.25">
      <c r="B171" s="193" t="s">
        <v>355</v>
      </c>
      <c r="C171" s="193"/>
      <c r="D171" s="195">
        <v>0</v>
      </c>
      <c r="E171" s="195"/>
      <c r="F171" s="195">
        <v>0</v>
      </c>
      <c r="G171" s="192"/>
      <c r="H171" s="192"/>
      <c r="I171" s="192"/>
      <c r="J171" s="192"/>
      <c r="K171" s="192"/>
      <c r="L171" s="192"/>
      <c r="M171" s="192"/>
      <c r="N171" s="192"/>
    </row>
    <row r="172" spans="2:14" x14ac:dyDescent="0.25">
      <c r="B172" s="193" t="s">
        <v>354</v>
      </c>
      <c r="C172" s="193"/>
      <c r="D172" s="195">
        <v>0</v>
      </c>
      <c r="E172" s="195"/>
      <c r="F172" s="195">
        <v>0</v>
      </c>
      <c r="G172" s="192"/>
      <c r="H172" s="192"/>
      <c r="I172" s="192"/>
      <c r="J172" s="192"/>
      <c r="K172" s="192"/>
      <c r="L172" s="192"/>
      <c r="M172" s="192"/>
      <c r="N172" s="192"/>
    </row>
    <row r="173" spans="2:14" x14ac:dyDescent="0.25">
      <c r="B173" s="193" t="s">
        <v>353</v>
      </c>
      <c r="C173" s="193"/>
      <c r="D173" s="195">
        <v>0</v>
      </c>
      <c r="E173" s="195"/>
      <c r="F173" s="195">
        <v>0</v>
      </c>
      <c r="G173" s="192"/>
      <c r="H173" s="192"/>
      <c r="I173" s="192"/>
      <c r="J173" s="192"/>
      <c r="K173" s="192"/>
      <c r="L173" s="192"/>
      <c r="M173" s="192"/>
      <c r="N173" s="192"/>
    </row>
    <row r="174" spans="2:14" x14ac:dyDescent="0.25">
      <c r="B174" s="193" t="s">
        <v>385</v>
      </c>
      <c r="C174" s="193"/>
      <c r="D174" s="195">
        <v>0</v>
      </c>
      <c r="E174" s="195"/>
      <c r="F174" s="195">
        <v>0</v>
      </c>
      <c r="G174" s="192"/>
      <c r="H174" s="192"/>
      <c r="I174" s="192"/>
      <c r="J174" s="192"/>
      <c r="K174" s="192"/>
      <c r="L174" s="192"/>
      <c r="M174" s="192"/>
      <c r="N174" s="192"/>
    </row>
    <row r="175" spans="2:14" x14ac:dyDescent="0.25">
      <c r="B175" s="193" t="s">
        <v>384</v>
      </c>
      <c r="C175" s="193"/>
      <c r="D175" s="195">
        <v>0</v>
      </c>
      <c r="E175" s="195"/>
      <c r="F175" s="195">
        <v>0</v>
      </c>
      <c r="G175" s="192"/>
      <c r="H175" s="192"/>
      <c r="I175" s="192"/>
      <c r="J175" s="192"/>
      <c r="K175" s="192"/>
      <c r="L175" s="192"/>
      <c r="M175" s="192"/>
      <c r="N175" s="192"/>
    </row>
    <row r="176" spans="2:14" x14ac:dyDescent="0.25">
      <c r="B176" s="193" t="s">
        <v>352</v>
      </c>
      <c r="C176" s="193"/>
      <c r="D176" s="195">
        <v>0</v>
      </c>
      <c r="E176" s="195"/>
      <c r="F176" s="195">
        <v>0</v>
      </c>
      <c r="G176" s="192"/>
      <c r="H176" s="192"/>
      <c r="I176" s="192"/>
      <c r="J176" s="192"/>
      <c r="K176" s="192"/>
      <c r="L176" s="192"/>
      <c r="M176" s="192"/>
      <c r="N176" s="192"/>
    </row>
    <row r="177" spans="2:14" x14ac:dyDescent="0.25">
      <c r="B177" s="193" t="s">
        <v>351</v>
      </c>
      <c r="C177" s="193"/>
      <c r="D177" s="195">
        <v>0</v>
      </c>
      <c r="E177" s="195"/>
      <c r="F177" s="195">
        <v>0</v>
      </c>
      <c r="G177" s="192"/>
      <c r="H177" s="192"/>
      <c r="I177" s="192"/>
      <c r="J177" s="192"/>
      <c r="K177" s="192"/>
      <c r="L177" s="192"/>
      <c r="M177" s="192"/>
      <c r="N177" s="192"/>
    </row>
    <row r="178" spans="2:14" x14ac:dyDescent="0.25">
      <c r="B178" s="193" t="s">
        <v>350</v>
      </c>
      <c r="C178" s="193"/>
      <c r="D178" s="195">
        <v>0</v>
      </c>
      <c r="E178" s="195"/>
      <c r="F178" s="195">
        <v>0</v>
      </c>
      <c r="G178" s="192"/>
      <c r="H178" s="192"/>
      <c r="I178" s="192"/>
      <c r="J178" s="192"/>
      <c r="K178" s="192"/>
      <c r="L178" s="192"/>
      <c r="M178" s="192"/>
      <c r="N178" s="192"/>
    </row>
    <row r="179" spans="2:14" x14ac:dyDescent="0.25">
      <c r="B179" s="192"/>
      <c r="C179" s="192"/>
      <c r="D179" s="192"/>
      <c r="E179" s="192"/>
      <c r="F179" s="192"/>
      <c r="G179" s="192"/>
      <c r="H179" s="192"/>
      <c r="I179" s="192"/>
      <c r="J179" s="192"/>
      <c r="K179" s="192"/>
      <c r="L179" s="192"/>
      <c r="M179" s="192"/>
      <c r="N179" s="192"/>
    </row>
    <row r="180" spans="2:14" x14ac:dyDescent="0.25">
      <c r="B180" s="192" t="s">
        <v>403</v>
      </c>
      <c r="C180" s="192"/>
      <c r="D180" s="192"/>
      <c r="E180" s="192"/>
      <c r="F180" s="192"/>
      <c r="G180" s="192"/>
      <c r="H180" s="192"/>
      <c r="I180" s="192"/>
      <c r="J180" s="192"/>
      <c r="K180" s="192"/>
      <c r="L180" s="192"/>
      <c r="M180" s="192"/>
      <c r="N180" s="192"/>
    </row>
    <row r="181" spans="2:14" x14ac:dyDescent="0.25">
      <c r="B181" s="193" t="s">
        <v>398</v>
      </c>
      <c r="C181" s="193"/>
      <c r="D181" s="193" t="s">
        <v>399</v>
      </c>
      <c r="E181" s="193"/>
      <c r="F181" s="193"/>
      <c r="G181" s="192"/>
      <c r="H181" s="192"/>
      <c r="I181" s="192"/>
      <c r="J181" s="192"/>
      <c r="K181" s="192"/>
      <c r="L181" s="192"/>
      <c r="M181" s="192"/>
      <c r="N181" s="192"/>
    </row>
    <row r="182" spans="2:14" x14ac:dyDescent="0.25">
      <c r="B182" s="193" t="s">
        <v>400</v>
      </c>
      <c r="C182" s="193"/>
      <c r="D182" s="193" t="s">
        <v>401</v>
      </c>
      <c r="E182" s="193"/>
      <c r="F182" s="193" t="s">
        <v>402</v>
      </c>
      <c r="G182" s="192"/>
      <c r="H182" s="192"/>
      <c r="I182" s="192"/>
      <c r="J182" s="192"/>
      <c r="K182" s="192"/>
      <c r="L182" s="192"/>
      <c r="M182" s="192"/>
      <c r="N182" s="192"/>
    </row>
    <row r="183" spans="2:14" x14ac:dyDescent="0.25">
      <c r="B183" s="193" t="s">
        <v>359</v>
      </c>
      <c r="C183" s="193"/>
      <c r="D183" s="195">
        <v>0</v>
      </c>
      <c r="E183" s="195"/>
      <c r="F183" s="195">
        <v>0</v>
      </c>
      <c r="G183" s="192"/>
      <c r="H183" s="192"/>
      <c r="I183" s="192"/>
      <c r="J183" s="192"/>
      <c r="K183" s="192"/>
      <c r="L183" s="192"/>
      <c r="M183" s="192"/>
      <c r="N183" s="192"/>
    </row>
    <row r="184" spans="2:14" x14ac:dyDescent="0.25">
      <c r="B184" s="193" t="s">
        <v>389</v>
      </c>
      <c r="C184" s="193"/>
      <c r="D184" s="195">
        <v>0</v>
      </c>
      <c r="E184" s="195"/>
      <c r="F184" s="195">
        <v>0</v>
      </c>
      <c r="G184" s="192"/>
      <c r="H184" s="192"/>
      <c r="I184" s="192"/>
      <c r="J184" s="192"/>
      <c r="K184" s="192"/>
      <c r="L184" s="192"/>
      <c r="M184" s="192"/>
      <c r="N184" s="192"/>
    </row>
    <row r="185" spans="2:14" x14ac:dyDescent="0.25">
      <c r="B185" s="193" t="s">
        <v>388</v>
      </c>
      <c r="C185" s="193"/>
      <c r="D185" s="195">
        <v>0</v>
      </c>
      <c r="E185" s="195"/>
      <c r="F185" s="195">
        <v>0</v>
      </c>
      <c r="G185" s="192"/>
      <c r="H185" s="192"/>
      <c r="I185" s="192"/>
      <c r="J185" s="192"/>
      <c r="K185" s="192"/>
      <c r="L185" s="192"/>
      <c r="M185" s="192"/>
      <c r="N185" s="192"/>
    </row>
    <row r="186" spans="2:14" x14ac:dyDescent="0.25">
      <c r="B186" s="193" t="s">
        <v>358</v>
      </c>
      <c r="C186" s="193"/>
      <c r="D186" s="195">
        <v>0</v>
      </c>
      <c r="E186" s="195"/>
      <c r="F186" s="195">
        <v>0</v>
      </c>
      <c r="G186" s="192"/>
      <c r="H186" s="192"/>
      <c r="I186" s="192"/>
      <c r="J186" s="192"/>
      <c r="K186" s="192"/>
      <c r="L186" s="192"/>
      <c r="M186" s="192"/>
      <c r="N186" s="192"/>
    </row>
    <row r="187" spans="2:14" x14ac:dyDescent="0.25">
      <c r="B187" s="193" t="s">
        <v>357</v>
      </c>
      <c r="C187" s="193"/>
      <c r="D187" s="195">
        <v>0</v>
      </c>
      <c r="E187" s="195"/>
      <c r="F187" s="195">
        <v>0</v>
      </c>
      <c r="G187" s="192"/>
      <c r="H187" s="192"/>
      <c r="I187" s="192"/>
      <c r="J187" s="192"/>
      <c r="K187" s="192"/>
      <c r="L187" s="192"/>
      <c r="M187" s="192"/>
      <c r="N187" s="192"/>
    </row>
    <row r="188" spans="2:14" x14ac:dyDescent="0.25">
      <c r="B188" s="193" t="s">
        <v>356</v>
      </c>
      <c r="C188" s="193"/>
      <c r="D188" s="195">
        <v>0</v>
      </c>
      <c r="E188" s="195"/>
      <c r="F188" s="195">
        <v>0</v>
      </c>
      <c r="G188" s="192"/>
      <c r="H188" s="192"/>
      <c r="I188" s="192"/>
      <c r="J188" s="192"/>
      <c r="K188" s="192"/>
      <c r="L188" s="192"/>
      <c r="M188" s="192"/>
      <c r="N188" s="192"/>
    </row>
    <row r="189" spans="2:14" x14ac:dyDescent="0.25">
      <c r="B189" s="193" t="s">
        <v>387</v>
      </c>
      <c r="C189" s="193"/>
      <c r="D189" s="195">
        <v>0</v>
      </c>
      <c r="E189" s="195"/>
      <c r="F189" s="195">
        <v>0</v>
      </c>
      <c r="G189" s="192"/>
      <c r="H189" s="192"/>
      <c r="I189" s="192"/>
      <c r="J189" s="192"/>
      <c r="K189" s="192"/>
      <c r="L189" s="192"/>
      <c r="M189" s="192"/>
      <c r="N189" s="192"/>
    </row>
    <row r="190" spans="2:14" x14ac:dyDescent="0.25">
      <c r="B190" s="193" t="s">
        <v>386</v>
      </c>
      <c r="C190" s="193"/>
      <c r="D190" s="195">
        <v>0</v>
      </c>
      <c r="E190" s="195"/>
      <c r="F190" s="195">
        <v>0</v>
      </c>
      <c r="G190" s="192"/>
      <c r="H190" s="192"/>
      <c r="I190" s="192"/>
      <c r="J190" s="192"/>
      <c r="K190" s="192"/>
      <c r="L190" s="192"/>
      <c r="M190" s="192"/>
      <c r="N190" s="192"/>
    </row>
    <row r="191" spans="2:14" x14ac:dyDescent="0.25">
      <c r="B191" s="193" t="s">
        <v>355</v>
      </c>
      <c r="C191" s="193"/>
      <c r="D191" s="195">
        <v>0</v>
      </c>
      <c r="E191" s="195"/>
      <c r="F191" s="195">
        <v>0</v>
      </c>
      <c r="G191" s="192"/>
      <c r="H191" s="192"/>
      <c r="I191" s="192"/>
      <c r="J191" s="192"/>
      <c r="K191" s="192"/>
      <c r="L191" s="192"/>
      <c r="M191" s="192"/>
      <c r="N191" s="192"/>
    </row>
    <row r="192" spans="2:14" x14ac:dyDescent="0.25">
      <c r="B192" s="193" t="s">
        <v>354</v>
      </c>
      <c r="C192" s="193"/>
      <c r="D192" s="195">
        <v>0</v>
      </c>
      <c r="E192" s="195"/>
      <c r="F192" s="195">
        <v>0</v>
      </c>
      <c r="G192" s="192"/>
      <c r="H192" s="192"/>
      <c r="I192" s="192"/>
      <c r="J192" s="192"/>
      <c r="K192" s="192"/>
      <c r="L192" s="192"/>
      <c r="M192" s="192"/>
      <c r="N192" s="192"/>
    </row>
    <row r="193" spans="2:14" x14ac:dyDescent="0.25">
      <c r="B193" s="193" t="s">
        <v>353</v>
      </c>
      <c r="C193" s="193"/>
      <c r="D193" s="195">
        <v>0</v>
      </c>
      <c r="E193" s="195"/>
      <c r="F193" s="195">
        <v>0</v>
      </c>
      <c r="G193" s="192"/>
      <c r="H193" s="192"/>
      <c r="I193" s="192"/>
      <c r="J193" s="192"/>
      <c r="K193" s="192"/>
      <c r="L193" s="192"/>
      <c r="M193" s="192"/>
      <c r="N193" s="192"/>
    </row>
    <row r="194" spans="2:14" x14ac:dyDescent="0.25">
      <c r="B194" s="193" t="s">
        <v>385</v>
      </c>
      <c r="C194" s="193"/>
      <c r="D194" s="195">
        <v>0</v>
      </c>
      <c r="E194" s="195"/>
      <c r="F194" s="195">
        <v>0</v>
      </c>
      <c r="G194" s="192"/>
      <c r="H194" s="192"/>
      <c r="I194" s="192"/>
      <c r="J194" s="192"/>
      <c r="K194" s="192"/>
      <c r="L194" s="192"/>
      <c r="M194" s="192"/>
      <c r="N194" s="192"/>
    </row>
    <row r="195" spans="2:14" x14ac:dyDescent="0.25">
      <c r="B195" s="193" t="s">
        <v>384</v>
      </c>
      <c r="C195" s="193"/>
      <c r="D195" s="195">
        <v>0</v>
      </c>
      <c r="E195" s="195"/>
      <c r="F195" s="195">
        <v>0</v>
      </c>
      <c r="G195" s="192"/>
      <c r="H195" s="192"/>
      <c r="I195" s="192"/>
      <c r="J195" s="192"/>
      <c r="K195" s="192"/>
      <c r="L195" s="192"/>
      <c r="M195" s="192"/>
      <c r="N195" s="192"/>
    </row>
    <row r="196" spans="2:14" x14ac:dyDescent="0.25">
      <c r="B196" s="193" t="s">
        <v>352</v>
      </c>
      <c r="C196" s="193"/>
      <c r="D196" s="195">
        <v>0</v>
      </c>
      <c r="E196" s="195"/>
      <c r="F196" s="195">
        <v>0</v>
      </c>
      <c r="G196" s="192"/>
      <c r="H196" s="192"/>
      <c r="I196" s="192"/>
      <c r="J196" s="192"/>
      <c r="K196" s="192"/>
      <c r="L196" s="192"/>
      <c r="M196" s="192"/>
      <c r="N196" s="192"/>
    </row>
    <row r="197" spans="2:14" x14ac:dyDescent="0.25">
      <c r="B197" s="193" t="s">
        <v>351</v>
      </c>
      <c r="C197" s="193"/>
      <c r="D197" s="195">
        <v>0</v>
      </c>
      <c r="E197" s="195"/>
      <c r="F197" s="195">
        <v>0</v>
      </c>
      <c r="G197" s="192"/>
      <c r="H197" s="192"/>
      <c r="I197" s="192"/>
      <c r="J197" s="192"/>
      <c r="K197" s="192"/>
      <c r="L197" s="192"/>
      <c r="M197" s="192"/>
      <c r="N197" s="192"/>
    </row>
    <row r="198" spans="2:14" x14ac:dyDescent="0.25">
      <c r="B198" s="193" t="s">
        <v>350</v>
      </c>
      <c r="C198" s="193"/>
      <c r="D198" s="195">
        <v>0</v>
      </c>
      <c r="E198" s="195"/>
      <c r="F198" s="195">
        <v>0</v>
      </c>
      <c r="G198" s="192"/>
      <c r="H198" s="192"/>
      <c r="I198" s="192"/>
      <c r="J198" s="192"/>
      <c r="K198" s="192"/>
      <c r="L198" s="192"/>
      <c r="M198" s="192"/>
      <c r="N198" s="192"/>
    </row>
    <row r="199" spans="2:14" x14ac:dyDescent="0.25">
      <c r="B199" s="192"/>
      <c r="C199" s="192"/>
      <c r="D199" s="192"/>
      <c r="E199" s="192"/>
      <c r="F199" s="192"/>
      <c r="G199" s="192"/>
      <c r="H199" s="192"/>
      <c r="I199" s="192"/>
      <c r="J199" s="192"/>
      <c r="K199" s="192"/>
      <c r="L199" s="192"/>
      <c r="M199" s="192"/>
      <c r="N199" s="192"/>
    </row>
    <row r="200" spans="2:14" x14ac:dyDescent="0.25">
      <c r="B200" s="193" t="s">
        <v>319</v>
      </c>
      <c r="C200" s="195">
        <v>2849714332</v>
      </c>
      <c r="D200" s="193"/>
      <c r="E200" s="192"/>
      <c r="F200" s="192"/>
      <c r="G200" s="192"/>
      <c r="H200" s="192"/>
      <c r="I200" s="192"/>
      <c r="J200" s="192"/>
      <c r="K200" s="192"/>
      <c r="L200" s="192"/>
      <c r="M200" s="192"/>
      <c r="N200" s="192"/>
    </row>
    <row r="201" spans="2:14" x14ac:dyDescent="0.25">
      <c r="B201" s="193" t="s">
        <v>320</v>
      </c>
      <c r="C201" s="195">
        <v>8587340257</v>
      </c>
      <c r="D201" s="193"/>
      <c r="E201" s="192"/>
      <c r="F201" s="192"/>
      <c r="G201" s="192"/>
      <c r="H201" s="192"/>
      <c r="I201" s="192"/>
      <c r="J201" s="192"/>
      <c r="K201" s="192"/>
      <c r="L201" s="192"/>
      <c r="M201" s="192"/>
      <c r="N201" s="192"/>
    </row>
    <row r="202" spans="2:14" x14ac:dyDescent="0.25">
      <c r="B202" s="193"/>
      <c r="C202" s="193"/>
      <c r="D202" s="193"/>
      <c r="E202" s="192"/>
      <c r="F202" s="192"/>
      <c r="G202" s="192"/>
      <c r="H202" s="192"/>
      <c r="I202" s="192"/>
      <c r="J202" s="192"/>
      <c r="K202" s="192"/>
      <c r="L202" s="192"/>
      <c r="M202" s="192"/>
      <c r="N202" s="192"/>
    </row>
    <row r="203" spans="2:14" x14ac:dyDescent="0.25">
      <c r="B203" s="193" t="s">
        <v>321</v>
      </c>
      <c r="C203" s="194">
        <v>0.33185100000000001</v>
      </c>
      <c r="E203" s="192"/>
      <c r="F203" s="192"/>
      <c r="G203" s="192"/>
      <c r="H203" s="192"/>
      <c r="I203" s="192"/>
      <c r="J203" s="192"/>
      <c r="K203" s="192"/>
      <c r="L203" s="192"/>
      <c r="M203" s="192"/>
      <c r="N203" s="192"/>
    </row>
  </sheetData>
  <pageMargins left="0.7" right="0.7" top="0.75" bottom="0.75" header="0.3" footer="0.3"/>
  <pageSetup scale="51" orientation="portrait" r:id="rId1"/>
  <rowBreaks count="3" manualBreakCount="3">
    <brk id="51" max="16383" man="1"/>
    <brk id="101" max="16383" man="1"/>
    <brk id="15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Rev</vt:lpstr>
      <vt:lpstr>Rules</vt:lpstr>
      <vt:lpstr>Data</vt:lpstr>
      <vt:lpstr>Summary</vt:lpstr>
      <vt:lpstr>Base(Sim)</vt:lpstr>
      <vt:lpstr>Free(Sim)</vt:lpstr>
      <vt:lpstr>SimOut</vt:lpstr>
      <vt:lpstr>Base(Manual)</vt:lpstr>
      <vt:lpstr>TheoOut</vt:lpstr>
      <vt:lpstr>Match</vt:lpstr>
      <vt:lpstr>Multipliers</vt:lpstr>
      <vt:lpstr>Dice</vt:lpstr>
      <vt:lpstr>Progressive</vt:lpstr>
      <vt:lpstr>DesignTab</vt:lpstr>
      <vt:lpstr>'Base(Manual)'!Print_Area</vt:lpstr>
      <vt:lpstr>'Base(Sim)'!Print_Area</vt:lpstr>
      <vt:lpstr>Data!Print_Area</vt:lpstr>
      <vt:lpstr>DesignTab!Print_Area</vt:lpstr>
      <vt:lpstr>Dice!Print_Area</vt:lpstr>
      <vt:lpstr>'Free(Sim)'!Print_Area</vt:lpstr>
      <vt:lpstr>Match!Print_Area</vt:lpstr>
      <vt:lpstr>Progressive!Print_Area</vt:lpstr>
      <vt:lpstr>Rev!Print_Area</vt:lpstr>
      <vt:lpstr>Rules!Print_Area</vt:lpstr>
      <vt:lpstr>SimOut!Print_Area</vt:lpstr>
      <vt:lpstr>Summary!Print_Area</vt:lpstr>
      <vt:lpstr>TheoOut!Print_Area</vt:lpstr>
    </vt:vector>
  </TitlesOfParts>
  <Manager>Christopher Kanis</Manager>
  <Company>Mathematical Consulting,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PARSHEET</dc:title>
  <dc:subject>Gaming Math</dc:subject>
  <dc:creator>Mathematical Consulting, LLC</dc:creator>
  <cp:keywords>Mathematical Consulting</cp:keywords>
  <cp:lastModifiedBy>Mateusz Golatowski</cp:lastModifiedBy>
  <cp:revision>000</cp:revision>
  <dcterms:created xsi:type="dcterms:W3CDTF">2017-01-16T13:23:27Z</dcterms:created>
  <dcterms:modified xsi:type="dcterms:W3CDTF">2017-10-15T12:48:47Z</dcterms:modified>
  <cp:category>PARSHEET</cp:category>
  <cp:version>000</cp:version>
</cp:coreProperties>
</file>