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defaultThemeVersion="124226"/>
  <xr:revisionPtr revIDLastSave="0" documentId="13_ncr:1_{485C034E-D26F-4902-8870-389117F45BCC}" xr6:coauthVersionLast="43" xr6:coauthVersionMax="43" xr10:uidLastSave="{00000000-0000-0000-0000-000000000000}"/>
  <bookViews>
    <workbookView xWindow="-120" yWindow="-120" windowWidth="20730" windowHeight="11160" tabRatio="758" firstSheet="1" activeTab="6" xr2:uid="{00000000-000D-0000-FFFF-FFFF00000000}"/>
  </bookViews>
  <sheets>
    <sheet name="Master" sheetId="33" state="hidden" r:id="rId1"/>
    <sheet name="BS face" sheetId="4" r:id="rId2"/>
    <sheet name="CFS" sheetId="37" state="hidden" r:id="rId3"/>
    <sheet name="BS Notes" sheetId="5" r:id="rId4"/>
    <sheet name="PL face" sheetId="7" r:id="rId5"/>
    <sheet name="PL Notes" sheetId="38" r:id="rId6"/>
    <sheet name="Notes" sheetId="12" r:id="rId7"/>
    <sheet name="Sch II format" sheetId="42" state="hidden" r:id="rId8"/>
    <sheet name="FAR" sheetId="39" state="hidden" r:id="rId9"/>
    <sheet name="Dep as per IT" sheetId="18" state="hidden" r:id="rId10"/>
    <sheet name="Deferred tax" sheetId="35" state="hidden" r:id="rId11"/>
    <sheet name="tb" sheetId="44" r:id="rId12"/>
    <sheet name="DT" sheetId="48" r:id="rId13"/>
    <sheet name="dep" sheetId="46" r:id="rId14"/>
    <sheet name="DEP IT" sheetId="47" r:id="rId15"/>
    <sheet name="Sheet1" sheetId="49" state="hidden" r:id="rId16"/>
    <sheet name="IT Computation" sheetId="43" state="hidden" r:id="rId17"/>
    <sheet name="Grouping" sheetId="34" state="hidden" r:id="rId18"/>
    <sheet name="TRADE MARK" sheetId="41" state="hidden" r:id="rId19"/>
    <sheet name="MAT" sheetId="36" state="hidden" r:id="rId20"/>
    <sheet name="gp" sheetId="31" state="hidden" r:id="rId21"/>
    <sheet name="GP Ratio" sheetId="3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a" localSheetId="5">#REF!</definedName>
    <definedName name="\a">#REF!</definedName>
    <definedName name="\C" localSheetId="5">#REF!</definedName>
    <definedName name="\C">#REF!</definedName>
    <definedName name="\D" localSheetId="5">#REF!</definedName>
    <definedName name="\D">#REF!</definedName>
    <definedName name="\E" localSheetId="5">#REF!</definedName>
    <definedName name="\E">#REF!</definedName>
    <definedName name="\F" localSheetId="5">#REF!</definedName>
    <definedName name="\F">#REF!</definedName>
    <definedName name="\FUNREMP" localSheetId="5">#REF!</definedName>
    <definedName name="\FUNREMP">#REF!</definedName>
    <definedName name="\I" localSheetId="5">#REF!</definedName>
    <definedName name="\I">#REF!</definedName>
    <definedName name="\M" localSheetId="5">#REF!</definedName>
    <definedName name="\M">#REF!</definedName>
    <definedName name="\P" localSheetId="5">#REF!</definedName>
    <definedName name="\P">#REF!</definedName>
    <definedName name="\Q" localSheetId="5">#REF!</definedName>
    <definedName name="\Q">#REF!</definedName>
    <definedName name="\S" localSheetId="5">#REF!</definedName>
    <definedName name="\S">#REF!</definedName>
    <definedName name="\T" localSheetId="5">#REF!</definedName>
    <definedName name="\T">#REF!</definedName>
    <definedName name="\VEHICLES" localSheetId="5">#REF!</definedName>
    <definedName name="\VEHICLES">#REF!</definedName>
    <definedName name="\Z" localSheetId="5">#REF!</definedName>
    <definedName name="\Z">#REF!</definedName>
    <definedName name="______sch1" localSheetId="5">#REF!</definedName>
    <definedName name="______sch1">#REF!</definedName>
    <definedName name="______sch2" localSheetId="5">#REF!</definedName>
    <definedName name="______sch2">#REF!</definedName>
    <definedName name="______sch3" localSheetId="5">#REF!</definedName>
    <definedName name="______sch3">#REF!</definedName>
    <definedName name="______sch4" localSheetId="5">#REF!</definedName>
    <definedName name="______sch4">#REF!</definedName>
    <definedName name="_____DAT1" localSheetId="5">#REF!</definedName>
    <definedName name="_____DAT1">#REF!</definedName>
    <definedName name="_____DAT10" localSheetId="5">#REF!</definedName>
    <definedName name="_____DAT10">#REF!</definedName>
    <definedName name="_____DAT11" localSheetId="5">#REF!</definedName>
    <definedName name="_____DAT11">#REF!</definedName>
    <definedName name="_____DAT12" localSheetId="5">#REF!</definedName>
    <definedName name="_____DAT12">#REF!</definedName>
    <definedName name="_____DAT13" localSheetId="5">#REF!</definedName>
    <definedName name="_____DAT13">#REF!</definedName>
    <definedName name="_____DAT14" localSheetId="5">#REF!</definedName>
    <definedName name="_____DAT14">#REF!</definedName>
    <definedName name="_____DAT15" localSheetId="5">#REF!</definedName>
    <definedName name="_____DAT15">#REF!</definedName>
    <definedName name="_____DAT16" localSheetId="5">#REF!</definedName>
    <definedName name="_____DAT16">#REF!</definedName>
    <definedName name="_____DAT2" localSheetId="5">'[1]CWIP-detl-AUC'!#REF!</definedName>
    <definedName name="_____DAT2">'[1]CWIP-detl-AUC'!#REF!</definedName>
    <definedName name="_____DAT3" localSheetId="5">#REF!</definedName>
    <definedName name="_____DAT3">#REF!</definedName>
    <definedName name="_____DAT4" localSheetId="5">#REF!</definedName>
    <definedName name="_____DAT4">#REF!</definedName>
    <definedName name="_____DAT5" localSheetId="5">#REF!</definedName>
    <definedName name="_____DAT5">#REF!</definedName>
    <definedName name="_____DAT6" localSheetId="5">'[1]CWIP-detl-AUC'!#REF!</definedName>
    <definedName name="_____DAT6">'[1]CWIP-detl-AUC'!#REF!</definedName>
    <definedName name="_____DAT7" localSheetId="5">'[1]CWIP-detl-AUC'!#REF!</definedName>
    <definedName name="_____DAT7">'[1]CWIP-detl-AUC'!#REF!</definedName>
    <definedName name="_____DAT8" localSheetId="5">'[1]CWIP-detl-AUC'!#REF!</definedName>
    <definedName name="_____DAT8">'[1]CWIP-detl-AUC'!#REF!</definedName>
    <definedName name="_____DAT9" localSheetId="5">#REF!</definedName>
    <definedName name="_____DAT9">#REF!</definedName>
    <definedName name="_____PG1" localSheetId="5">#REF!</definedName>
    <definedName name="_____PG1">#REF!</definedName>
    <definedName name="_____sch1" localSheetId="5">#REF!</definedName>
    <definedName name="_____sch1">#REF!</definedName>
    <definedName name="_____sch2" localSheetId="5">#REF!</definedName>
    <definedName name="_____sch2">#REF!</definedName>
    <definedName name="_____sch3" localSheetId="5">#REF!</definedName>
    <definedName name="_____sch3">#REF!</definedName>
    <definedName name="_____sch4" localSheetId="5">#REF!</definedName>
    <definedName name="_____sch4">#REF!</definedName>
    <definedName name="____DAT1" localSheetId="5">#REF!</definedName>
    <definedName name="____DAT1">#REF!</definedName>
    <definedName name="____DAT10" localSheetId="5">#REF!</definedName>
    <definedName name="____DAT10">#REF!</definedName>
    <definedName name="____DAT11" localSheetId="5">#REF!</definedName>
    <definedName name="____DAT11">#REF!</definedName>
    <definedName name="____DAT12" localSheetId="5">#REF!</definedName>
    <definedName name="____DAT12">#REF!</definedName>
    <definedName name="____DAT13" localSheetId="5">#REF!</definedName>
    <definedName name="____DAT13">#REF!</definedName>
    <definedName name="____DAT14" localSheetId="5">#REF!</definedName>
    <definedName name="____DAT14">#REF!</definedName>
    <definedName name="____DAT15" localSheetId="5">#REF!</definedName>
    <definedName name="____DAT15">#REF!</definedName>
    <definedName name="____DAT16" localSheetId="5">#REF!</definedName>
    <definedName name="____DAT16">#REF!</definedName>
    <definedName name="____DAT2" localSheetId="5">'[1]CWIP-detl-AUC'!#REF!</definedName>
    <definedName name="____DAT2">'[1]CWIP-detl-AUC'!#REF!</definedName>
    <definedName name="____DAT3" localSheetId="5">#REF!</definedName>
    <definedName name="____DAT3">#REF!</definedName>
    <definedName name="____DAT4" localSheetId="5">#REF!</definedName>
    <definedName name="____DAT4">#REF!</definedName>
    <definedName name="____DAT5" localSheetId="5">#REF!</definedName>
    <definedName name="____DAT5">#REF!</definedName>
    <definedName name="____DAT6" localSheetId="5">'[1]CWIP-detl-AUC'!#REF!</definedName>
    <definedName name="____DAT6">'[1]CWIP-detl-AUC'!#REF!</definedName>
    <definedName name="____DAT7" localSheetId="5">'[1]CWIP-detl-AUC'!#REF!</definedName>
    <definedName name="____DAT7">'[1]CWIP-detl-AUC'!#REF!</definedName>
    <definedName name="____DAT8" localSheetId="5">'[1]CWIP-detl-AUC'!#REF!</definedName>
    <definedName name="____DAT8">'[1]CWIP-detl-AUC'!#REF!</definedName>
    <definedName name="____DAT9" localSheetId="5">#REF!</definedName>
    <definedName name="____DAT9">#REF!</definedName>
    <definedName name="____PG1" localSheetId="5">#REF!</definedName>
    <definedName name="____PG1">#REF!</definedName>
    <definedName name="___sch1" localSheetId="5">#REF!</definedName>
    <definedName name="___sch1">#REF!</definedName>
    <definedName name="___sch2" localSheetId="5">#REF!</definedName>
    <definedName name="___sch2">#REF!</definedName>
    <definedName name="___sch3" localSheetId="5">#REF!</definedName>
    <definedName name="___sch3">#REF!</definedName>
    <definedName name="___sch4" localSheetId="5">#REF!</definedName>
    <definedName name="___sch4">#REF!</definedName>
    <definedName name="__123Graph_A" localSheetId="5" hidden="1">'[2]TRIAL BALANCE'!#REF!</definedName>
    <definedName name="__123Graph_A" hidden="1">'[2]TRIAL BALANCE'!#REF!</definedName>
    <definedName name="__123Graph_B" localSheetId="5" hidden="1">[3]DET0900!#REF!</definedName>
    <definedName name="__123Graph_B" hidden="1">[3]DET0900!#REF!</definedName>
    <definedName name="__123Graph_D" localSheetId="5" hidden="1">[3]DET0900!#REF!</definedName>
    <definedName name="__123Graph_D" hidden="1">[3]DET0900!#REF!</definedName>
    <definedName name="__123Graph_F" localSheetId="5" hidden="1">[3]DET0900!#REF!</definedName>
    <definedName name="__123Graph_F" hidden="1">[3]DET0900!#REF!</definedName>
    <definedName name="__123Graph_X" localSheetId="5" hidden="1">[3]DET0900!#REF!</definedName>
    <definedName name="__123Graph_X" hidden="1">[3]DET0900!#REF!</definedName>
    <definedName name="__DAT1" localSheetId="5">#REF!</definedName>
    <definedName name="__DAT1">#REF!</definedName>
    <definedName name="__DAT10" localSheetId="5">#REF!</definedName>
    <definedName name="__DAT10">#REF!</definedName>
    <definedName name="__DAT11" localSheetId="5">#REF!</definedName>
    <definedName name="__DAT11">#REF!</definedName>
    <definedName name="__DAT12" localSheetId="5">#REF!</definedName>
    <definedName name="__DAT12">#REF!</definedName>
    <definedName name="__DAT13" localSheetId="5">#REF!</definedName>
    <definedName name="__DAT13">#REF!</definedName>
    <definedName name="__DAT14" localSheetId="5">#REF!</definedName>
    <definedName name="__DAT14">#REF!</definedName>
    <definedName name="__DAT15" localSheetId="5">#REF!</definedName>
    <definedName name="__DAT15">#REF!</definedName>
    <definedName name="__DAT16" localSheetId="5">#REF!</definedName>
    <definedName name="__DAT16">#REF!</definedName>
    <definedName name="__DAT2" localSheetId="5">'[1]CWIP-detl-AUC'!#REF!</definedName>
    <definedName name="__DAT2">'[1]CWIP-detl-AUC'!#REF!</definedName>
    <definedName name="__DAT3" localSheetId="5">#REF!</definedName>
    <definedName name="__DAT3">#REF!</definedName>
    <definedName name="__DAT4" localSheetId="5">#REF!</definedName>
    <definedName name="__DAT4">#REF!</definedName>
    <definedName name="__DAT5" localSheetId="5">#REF!</definedName>
    <definedName name="__DAT5">#REF!</definedName>
    <definedName name="__DAT6" localSheetId="5">'[1]CWIP-detl-AUC'!#REF!</definedName>
    <definedName name="__DAT6">'[1]CWIP-detl-AUC'!#REF!</definedName>
    <definedName name="__DAT7" localSheetId="5">'[1]CWIP-detl-AUC'!#REF!</definedName>
    <definedName name="__DAT7">'[1]CWIP-detl-AUC'!#REF!</definedName>
    <definedName name="__DAT8" localSheetId="5">'[1]CWIP-detl-AUC'!#REF!</definedName>
    <definedName name="__DAT8">'[1]CWIP-detl-AUC'!#REF!</definedName>
    <definedName name="__DAT9" localSheetId="5">#REF!</definedName>
    <definedName name="__DAT9">#REF!</definedName>
    <definedName name="__PG1" localSheetId="5">#REF!</definedName>
    <definedName name="__PG1">#REF!</definedName>
    <definedName name="__sch1" localSheetId="5">#REF!</definedName>
    <definedName name="__sch1">#REF!</definedName>
    <definedName name="__sch2" localSheetId="5">#REF!</definedName>
    <definedName name="__sch2">#REF!</definedName>
    <definedName name="__sch3" localSheetId="5">#REF!</definedName>
    <definedName name="__sch3">#REF!</definedName>
    <definedName name="__sch4" localSheetId="5">#REF!</definedName>
    <definedName name="__sch4">#REF!</definedName>
    <definedName name="__xlnm.Print_Area" localSheetId="2">CFS!$A$1:$D$58</definedName>
    <definedName name="__xlnm.Print_Area" localSheetId="17">Grouping!$A$1:$E$93</definedName>
    <definedName name="_1">#N/A</definedName>
    <definedName name="_1RANGE_1" localSheetId="5">#REF!</definedName>
    <definedName name="_1RANGE_1">#REF!</definedName>
    <definedName name="_2">#N/A</definedName>
    <definedName name="_col1" localSheetId="5">#REF!</definedName>
    <definedName name="_col1">#REF!</definedName>
    <definedName name="_col10" localSheetId="5">#REF!</definedName>
    <definedName name="_col10">#REF!</definedName>
    <definedName name="_col11" localSheetId="5">#REF!</definedName>
    <definedName name="_col11">#REF!</definedName>
    <definedName name="_col12" localSheetId="5">#REF!</definedName>
    <definedName name="_col12">#REF!</definedName>
    <definedName name="_col13" localSheetId="5">#REF!</definedName>
    <definedName name="_col13">#REF!</definedName>
    <definedName name="_col2" localSheetId="5">#REF!</definedName>
    <definedName name="_col2">#REF!</definedName>
    <definedName name="_col3" localSheetId="5">#REF!</definedName>
    <definedName name="_col3">#REF!</definedName>
    <definedName name="_col4" localSheetId="5">#REF!</definedName>
    <definedName name="_col4">#REF!</definedName>
    <definedName name="_col5" localSheetId="5">#REF!</definedName>
    <definedName name="_col5">#REF!</definedName>
    <definedName name="_col6" localSheetId="5">#REF!</definedName>
    <definedName name="_col6">#REF!</definedName>
    <definedName name="_col7" localSheetId="5">#REF!</definedName>
    <definedName name="_col7">#REF!</definedName>
    <definedName name="_col8" localSheetId="5">#REF!</definedName>
    <definedName name="_col8">#REF!</definedName>
    <definedName name="_col9" localSheetId="5">#REF!</definedName>
    <definedName name="_col9">#REF!</definedName>
    <definedName name="_DAT1" localSheetId="5">#REF!</definedName>
    <definedName name="_DAT1">#REF!</definedName>
    <definedName name="_DAT10" localSheetId="5">#REF!</definedName>
    <definedName name="_DAT10">#REF!</definedName>
    <definedName name="_DAT11" localSheetId="5">#REF!</definedName>
    <definedName name="_DAT11">#REF!</definedName>
    <definedName name="_DAT12" localSheetId="5">#REF!</definedName>
    <definedName name="_DAT12">#REF!</definedName>
    <definedName name="_DAT13" localSheetId="5">#REF!</definedName>
    <definedName name="_DAT13">#REF!</definedName>
    <definedName name="_DAT14" localSheetId="5">#REF!</definedName>
    <definedName name="_DAT14">#REF!</definedName>
    <definedName name="_DAT15" localSheetId="5">#REF!</definedName>
    <definedName name="_DAT15">#REF!</definedName>
    <definedName name="_DAT16" localSheetId="5">#REF!</definedName>
    <definedName name="_DAT16">#REF!</definedName>
    <definedName name="_DAT2" localSheetId="5">'[1]CWIP-detl-AUC'!#REF!</definedName>
    <definedName name="_DAT2">'[1]CWIP-detl-AUC'!#REF!</definedName>
    <definedName name="_DAT3" localSheetId="5">#REF!</definedName>
    <definedName name="_DAT3">#REF!</definedName>
    <definedName name="_DAT4" localSheetId="5">#REF!</definedName>
    <definedName name="_DAT4">#REF!</definedName>
    <definedName name="_DAT5" localSheetId="5">#REF!</definedName>
    <definedName name="_DAT5">#REF!</definedName>
    <definedName name="_DAT6" localSheetId="5">'[1]CWIP-detl-AUC'!#REF!</definedName>
    <definedName name="_DAT6">'[1]CWIP-detl-AUC'!#REF!</definedName>
    <definedName name="_DAT7" localSheetId="5">'[1]CWIP-detl-AUC'!#REF!</definedName>
    <definedName name="_DAT7">'[1]CWIP-detl-AUC'!#REF!</definedName>
    <definedName name="_DAT8" localSheetId="5">'[1]CWIP-detl-AUC'!#REF!</definedName>
    <definedName name="_DAT8">'[1]CWIP-detl-AUC'!#REF!</definedName>
    <definedName name="_DAT9" localSheetId="5">#REF!</definedName>
    <definedName name="_DAT9">#REF!</definedName>
    <definedName name="_Fill" localSheetId="5" hidden="1">#REF!</definedName>
    <definedName name="_Fill" hidden="1">#REF!</definedName>
    <definedName name="_xlnm._FilterDatabase" localSheetId="3" hidden="1">'BS Notes'!#REF!</definedName>
    <definedName name="_xlnm._FilterDatabase" localSheetId="8" hidden="1">FAR!$A$9:$L$14</definedName>
    <definedName name="_xlnm._FilterDatabase" localSheetId="5" hidden="1">'PL Notes'!$A$37:$E$61</definedName>
    <definedName name="_Key1" localSheetId="5" hidden="1">#REF!</definedName>
    <definedName name="_Key1" hidden="1">#REF!</definedName>
    <definedName name="_Key2" localSheetId="5" hidden="1">#REF!</definedName>
    <definedName name="_Key2" hidden="1">#REF!</definedName>
    <definedName name="_MAR9091" localSheetId="5">'[4]TRIAL BALANCE'!#REF!</definedName>
    <definedName name="_MAR9091">'[4]TRIAL BALANCE'!#REF!</definedName>
    <definedName name="_Order1" hidden="1">255</definedName>
    <definedName name="_Order2" hidden="1">255</definedName>
    <definedName name="_PG1" localSheetId="5">#REF!</definedName>
    <definedName name="_PG1">#REF!</definedName>
    <definedName name="_sch1" localSheetId="5">#REF!</definedName>
    <definedName name="_sch1">#REF!</definedName>
    <definedName name="_sch2" localSheetId="5">#REF!</definedName>
    <definedName name="_sch2">#REF!</definedName>
    <definedName name="_sch3" localSheetId="5">#REF!</definedName>
    <definedName name="_sch3">#REF!</definedName>
    <definedName name="_sch4" localSheetId="5">#REF!</definedName>
    <definedName name="_sch4">#REF!</definedName>
    <definedName name="_Sort" localSheetId="5" hidden="1">#REF!</definedName>
    <definedName name="_Sort" hidden="1">#REF!</definedName>
    <definedName name="A" localSheetId="5">#REF!</definedName>
    <definedName name="A">#REF!</definedName>
    <definedName name="aaa" localSheetId="5">#REF!</definedName>
    <definedName name="aaa">#REF!</definedName>
    <definedName name="abcd" localSheetId="5" hidden="1">[5]DET0900!#REF!</definedName>
    <definedName name="abcd" hidden="1">[5]DET0900!#REF!</definedName>
    <definedName name="ap1." localSheetId="5">'[6]SITE WISE'!#REF!</definedName>
    <definedName name="ap1.">'[6]SITE WISE'!#REF!</definedName>
    <definedName name="AS2DocOpenMode" hidden="1">"AS2DocumentEdit"</definedName>
    <definedName name="ASIA_PLASTIC_in_KUSD" localSheetId="5">#REF!</definedName>
    <definedName name="ASIA_PLASTIC_in_KUSD">#REF!</definedName>
    <definedName name="AsstYr">[7]Masters!$C$34</definedName>
    <definedName name="AWB">NA()</definedName>
    <definedName name="axedoc" localSheetId="5">#REF!</definedName>
    <definedName name="axedoc">#REF!</definedName>
    <definedName name="balancesheet" localSheetId="5">#REF!</definedName>
    <definedName name="balancesheet">#REF!</definedName>
    <definedName name="BE">NA()</definedName>
    <definedName name="BRanch__Sales___Aug">#REF!</definedName>
    <definedName name="BS" localSheetId="16">#REF!</definedName>
    <definedName name="bs" localSheetId="5">#REF!</definedName>
    <definedName name="bs">#REF!</definedName>
    <definedName name="BSCCPL">NA()</definedName>
    <definedName name="BSDateSF">[7]Masters!$C$28</definedName>
    <definedName name="BuiltIn_Consolidate_Area___0">NA()</definedName>
    <definedName name="BuiltIn_Consolidate_Area___1">NA()</definedName>
    <definedName name="BuiltIn_Consolidate_Area___10">NA()</definedName>
    <definedName name="BuiltIn_Consolidate_Area___11">NA()</definedName>
    <definedName name="BuiltIn_Consolidate_Area___12">NA()</definedName>
    <definedName name="BuiltIn_Consolidate_Area___13">NA()</definedName>
    <definedName name="BuiltIn_Consolidate_Area___2">NA()</definedName>
    <definedName name="BuiltIn_Consolidate_Area___3">NA()</definedName>
    <definedName name="BuiltIn_Consolidate_Area___4">NA()</definedName>
    <definedName name="BuiltIn_Consolidate_Area___5">NA()</definedName>
    <definedName name="BuiltIn_Consolidate_Area___6">NA()</definedName>
    <definedName name="BuiltIn_Consolidate_Area___7">NA()</definedName>
    <definedName name="BuiltIn_Consolidate_Area___8">NA()</definedName>
    <definedName name="BuiltIn_Consolidate_Area___9">NA()</definedName>
    <definedName name="BuiltIn_Print_Area" localSheetId="5">#REF!</definedName>
    <definedName name="BuiltIn_Print_Area">#REF!</definedName>
    <definedName name="BuiltIn_Print_Titles" localSheetId="5">#REF!</definedName>
    <definedName name="BuiltIn_Print_Titles">#REF!</definedName>
    <definedName name="BuiltIn_Print_Titles___0">#N/A</definedName>
    <definedName name="cashflow" localSheetId="5">#REF!</definedName>
    <definedName name="cashflow">#REF!</definedName>
    <definedName name="cf">#REF!</definedName>
    <definedName name="ChallanDatabase">[8]Challan!$A$7:$S$733</definedName>
    <definedName name="CHINA_PLASTIC_in_KUSD" localSheetId="5">#REF!</definedName>
    <definedName name="CHINA_PLASTIC_in_KUSD">#REF!</definedName>
    <definedName name="CoAdd">[7]Masters!$C$4</definedName>
    <definedName name="COMP" localSheetId="5">#REF!</definedName>
    <definedName name="COMP">#REF!</definedName>
    <definedName name="Computers">#REF!</definedName>
    <definedName name="CoName">[7]Masters!$C$3</definedName>
    <definedName name="COST" localSheetId="5">#REF!</definedName>
    <definedName name="COST">#REF!</definedName>
    <definedName name="cost_calcn" localSheetId="5">#REF!</definedName>
    <definedName name="cost_calcn">#REF!</definedName>
    <definedName name="CoStatus">[7]Masters!$C$7</definedName>
    <definedName name="CR" localSheetId="5">'[6]SITE WISE'!#REF!</definedName>
    <definedName name="CR">'[6]SITE WISE'!#REF!</definedName>
    <definedName name="DATA6">[9]AR03!#REF!</definedName>
    <definedName name="_xlnm.Database" localSheetId="16">#REF!</definedName>
    <definedName name="_xlnm.Database" localSheetId="5">#REF!</definedName>
    <definedName name="_xlnm.Database">#REF!</definedName>
    <definedName name="DR">'[6]SITE WISE'!$D$391</definedName>
    <definedName name="e">#REF!</definedName>
    <definedName name="EB" localSheetId="5">'[6]SITE WISE'!#REF!</definedName>
    <definedName name="EB">'[6]SITE WISE'!#REF!</definedName>
    <definedName name="eeee" localSheetId="5">'[10]CWIP-detl-AUC'!#REF!</definedName>
    <definedName name="eeee">'[10]CWIP-detl-AUC'!#REF!</definedName>
    <definedName name="Excel_BuiltIn_Print_Area_2">#REF!</definedName>
    <definedName name="Excel_BuiltIn_Print_Area_2_1">[11]Sheet2!#REF!</definedName>
    <definedName name="Excel_BuiltIn_Print_Area_3_1">#REF!</definedName>
    <definedName name="Excel_BuiltIn_Print_Area_3_1_1">#REF!</definedName>
    <definedName name="fa" localSheetId="5">#REF!</definedName>
    <definedName name="fa">#REF!</definedName>
    <definedName name="ff" localSheetId="5">#REF!</definedName>
    <definedName name="ff">#REF!</definedName>
    <definedName name="fg">#REF!</definedName>
    <definedName name="fixed" localSheetId="5">#REF!</definedName>
    <definedName name="fixed">#REF!</definedName>
    <definedName name="Furnitures">#REF!</definedName>
    <definedName name="Grand_Total">#REF!</definedName>
    <definedName name="Gross_Margin___Rs_M" localSheetId="5">#REF!</definedName>
    <definedName name="Gross_Margin___Rs_M">#REF!</definedName>
    <definedName name="IIL">NA()</definedName>
    <definedName name="INDIA_PLASTIC_in_KUSD" localSheetId="5">#REF!</definedName>
    <definedName name="INDIA_PLASTIC_in_KUSD">#REF!</definedName>
    <definedName name="k" localSheetId="5">#REF!</definedName>
    <definedName name="k">#REF!</definedName>
    <definedName name="KOREA_PLASTIC_in_KUSD" localSheetId="5">#REF!</definedName>
    <definedName name="KOREA_PLASTIC_in_KUSD">#REF!</definedName>
    <definedName name="LAC" localSheetId="5">#REF!</definedName>
    <definedName name="LAC">#REF!</definedName>
    <definedName name="Leasehold">#REF!</definedName>
    <definedName name="lf">#REF!</definedName>
    <definedName name="Magix_Sales___JFM_2001">#REF!</definedName>
    <definedName name="MAN" localSheetId="5">#REF!</definedName>
    <definedName name="MAN">#REF!</definedName>
    <definedName name="MDEVISES" localSheetId="5">#REF!,#REF!,#REF!</definedName>
    <definedName name="MDEVISES">#REF!,#REF!,#REF!</definedName>
    <definedName name="MethodAcc">[7]Masters!$C$46</definedName>
    <definedName name="MFRF" localSheetId="5">#REF!,#REF!,#REF!,#REF!,#REF!</definedName>
    <definedName name="MFRF">#REF!,#REF!,#REF!,#REF!,#REF!</definedName>
    <definedName name="Motar_Car">#REF!</definedName>
    <definedName name="MStVal">[7]Masters!$C$47</definedName>
    <definedName name="NatureBusiness">[7]Masters!$C$45</definedName>
    <definedName name="nta">#REF!</definedName>
    <definedName name="o" localSheetId="5">#REF!</definedName>
    <definedName name="o">#REF!</definedName>
    <definedName name="OAPPS" localSheetId="5">#REF!</definedName>
    <definedName name="OAPPS">#REF!</definedName>
    <definedName name="OFFAPPL" localSheetId="5">#REF!</definedName>
    <definedName name="OFFAPPL">#REF!</definedName>
    <definedName name="Office_Equipments">#REF!</definedName>
    <definedName name="operations" localSheetId="5">#REF!</definedName>
    <definedName name="operations">#REF!</definedName>
    <definedName name="P___L___Statement" localSheetId="5">#REF!</definedName>
    <definedName name="P___L___Statement">#REF!</definedName>
    <definedName name="PAN">[7]Masters!$C$11</definedName>
    <definedName name="PANDL" localSheetId="5">#REF!</definedName>
    <definedName name="PANDL">#REF!</definedName>
    <definedName name="PartDesignation">[7]Masters!$C$16</definedName>
    <definedName name="PL" localSheetId="16">#REF!</definedName>
    <definedName name="pl" localSheetId="5">#REF!</definedName>
    <definedName name="pl">#REF!</definedName>
    <definedName name="Plant">#REF!</definedName>
    <definedName name="_xlnm.Print_Area" localSheetId="1">'BS face'!$B$2:$F$56</definedName>
    <definedName name="_xlnm.Print_Area" localSheetId="3">'BS Notes'!$A$1:$E$135</definedName>
    <definedName name="_xlnm.Print_Area" localSheetId="2">CFS!$A$1:$D$58</definedName>
    <definedName name="_xlnm.Print_Area" localSheetId="9">'Dep as per IT'!$B$1:$M$3</definedName>
    <definedName name="_xlnm.Print_Area" localSheetId="17">Grouping!$A$1:$E$93</definedName>
    <definedName name="_xlnm.Print_Area" localSheetId="6">Notes!$A$1:$D$39</definedName>
    <definedName name="_xlnm.Print_Area" localSheetId="4">'PL face'!$A$1:$E$47</definedName>
    <definedName name="_xlnm.Print_Area" localSheetId="5">'PL Notes'!$A$1:$E$64</definedName>
    <definedName name="_xlnm.Print_Area" localSheetId="7">'Sch II format'!$A$1:$N$20</definedName>
    <definedName name="_xlnm.Print_Area">#REF!</definedName>
    <definedName name="PRINT_AREA_MI" localSheetId="5">#REF!</definedName>
    <definedName name="PRINT_AREA_MI">#REF!</definedName>
    <definedName name="Q" localSheetId="5">#REF!</definedName>
    <definedName name="Q">#REF!</definedName>
    <definedName name="Realisations_salevalue" localSheetId="5">#REF!</definedName>
    <definedName name="Realisations_salevalue">#REF!</definedName>
    <definedName name="RMB">[12]Data!$D$10</definedName>
    <definedName name="RS">#REF!</definedName>
    <definedName name="SALES" localSheetId="5">#REF!</definedName>
    <definedName name="SALES">#REF!</definedName>
    <definedName name="salesdata">#REF!</definedName>
    <definedName name="SAP" localSheetId="5">#REF!</definedName>
    <definedName name="SAP">#REF!</definedName>
    <definedName name="SC">#REF!</definedName>
    <definedName name="Sch3Fixed" localSheetId="5" hidden="1">[13]DET0900!#REF!</definedName>
    <definedName name="Sch3Fixed" hidden="1">[13]DET0900!#REF!</definedName>
    <definedName name="SCHA">#N/A</definedName>
    <definedName name="schac" localSheetId="5">#REF!</definedName>
    <definedName name="schac">#REF!</definedName>
    <definedName name="SCHB">#N/A</definedName>
    <definedName name="SCHC" localSheetId="5">#REF!</definedName>
    <definedName name="SCHC">#REF!</definedName>
    <definedName name="schd" localSheetId="5">#REF!</definedName>
    <definedName name="schd">#REF!</definedName>
    <definedName name="schdA" localSheetId="5">#REF!</definedName>
    <definedName name="schdA">#REF!</definedName>
    <definedName name="schdB" localSheetId="5">#REF!</definedName>
    <definedName name="schdB">#REF!</definedName>
    <definedName name="SCHE">#N/A</definedName>
    <definedName name="SCHF">#N/A</definedName>
    <definedName name="SCHG">#N/A</definedName>
    <definedName name="schI" localSheetId="5">#REF!</definedName>
    <definedName name="schI">#REF!</definedName>
    <definedName name="SCHJK">#N/A</definedName>
    <definedName name="SCHK">#N/A</definedName>
    <definedName name="SCHLM">#N/A</definedName>
    <definedName name="SD">#REF!</definedName>
    <definedName name="SHEET1">#REF!</definedName>
    <definedName name="sks" localSheetId="5">#REF!</definedName>
    <definedName name="sks">#REF!</definedName>
    <definedName name="sss" localSheetId="5">#REF!</definedName>
    <definedName name="sss">#REF!</definedName>
    <definedName name="stk">#REF!</definedName>
    <definedName name="stock_status2001">#REF!</definedName>
    <definedName name="stockdata">#REF!</definedName>
    <definedName name="Stocks" localSheetId="5">#REF!</definedName>
    <definedName name="Stocks">#REF!</definedName>
    <definedName name="subhashish" localSheetId="5">#REF!</definedName>
    <definedName name="subhashish">#REF!</definedName>
    <definedName name="TAFName">[7]Masters!$C$19</definedName>
    <definedName name="TAMNo">[7]Masters!$C$23</definedName>
    <definedName name="TAName">[7]Masters!$C$20</definedName>
    <definedName name="TAPlace">[7]Masters!$C$43</definedName>
    <definedName name="TaxAudAdd">[7]Masters!$C$24</definedName>
    <definedName name="TaxAuditDate">[7]Masters!$C$40</definedName>
    <definedName name="temp">[9]AR03!#REF!</definedName>
    <definedName name="TEST0" localSheetId="5">#REF!</definedName>
    <definedName name="TEST0">#REF!</definedName>
    <definedName name="TEST1" localSheetId="5">#REF!</definedName>
    <definedName name="TEST1">#REF!</definedName>
    <definedName name="TESTHKEY" localSheetId="5">#REF!</definedName>
    <definedName name="TESTHKEY">#REF!</definedName>
    <definedName name="TESTKEYS" localSheetId="5">#REF!</definedName>
    <definedName name="TESTKEYS">#REF!</definedName>
    <definedName name="TESTVKEY" localSheetId="5">#REF!</definedName>
    <definedName name="TESTVKEY">#REF!</definedName>
    <definedName name="THAI_PLASTIC_in_KUSD" localSheetId="5">#REF!</definedName>
    <definedName name="THAI_PLASTIC_in_KUSD">#REF!</definedName>
    <definedName name="Total">#REF!</definedName>
    <definedName name="unnamed" localSheetId="5">#REF!</definedName>
    <definedName name="unnamed">#REF!</definedName>
    <definedName name="unnamed_0" localSheetId="5">#REF!</definedName>
    <definedName name="unnamed_0">#REF!</definedName>
    <definedName name="unnamed_1" localSheetId="5">'[14]BS Group'!#REF!</definedName>
    <definedName name="unnamed_1">'[14]BS Group'!#REF!</definedName>
    <definedName name="USD.A" localSheetId="5">#REF!</definedName>
    <definedName name="USD.A">#REF!</definedName>
    <definedName name="USD.E" localSheetId="5">#REF!</definedName>
    <definedName name="USD.E">#REF!</definedName>
    <definedName name="USD_B" localSheetId="5">#REF!</definedName>
    <definedName name="USD_B">#REF!</definedName>
    <definedName name="worksheet">[15]worksheet!$A$1:$P$583</definedName>
    <definedName name="wrn.imprim."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x" localSheetId="5">#REF!</definedName>
    <definedName name="x">#REF!</definedName>
    <definedName name="xx" localSheetId="5">'[16]TRIAL BALANCE'!#REF!</definedName>
    <definedName name="xx">'[16]TRIAL BALANCE'!#REF!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2" i="5" l="1"/>
  <c r="D53" i="5"/>
  <c r="B53" i="5"/>
  <c r="M134" i="5"/>
  <c r="L134" i="5"/>
  <c r="K134" i="5"/>
  <c r="J134" i="5"/>
  <c r="I134" i="5"/>
  <c r="H134" i="5"/>
  <c r="N134" i="5"/>
  <c r="B133" i="5"/>
  <c r="B134" i="5"/>
  <c r="J125" i="5"/>
  <c r="I125" i="5"/>
  <c r="B125" i="5"/>
  <c r="H98" i="5"/>
  <c r="I98" i="5"/>
  <c r="J98" i="5"/>
  <c r="K98" i="5"/>
  <c r="L98" i="5"/>
  <c r="M98" i="5"/>
  <c r="B99" i="5"/>
  <c r="B97" i="5"/>
  <c r="B88" i="5"/>
  <c r="C126" i="5"/>
  <c r="B96" i="5"/>
  <c r="C159" i="44"/>
  <c r="H16" i="43" l="1"/>
  <c r="H11" i="43"/>
  <c r="B95" i="5"/>
  <c r="C59" i="38"/>
  <c r="B57" i="5"/>
  <c r="C57" i="5"/>
  <c r="B56" i="5"/>
  <c r="E60" i="5"/>
  <c r="C56" i="5" s="1"/>
  <c r="C58" i="5" s="1"/>
  <c r="B104" i="5"/>
  <c r="B16" i="38"/>
  <c r="C60" i="5" l="1"/>
  <c r="D14" i="4" s="1"/>
  <c r="H119" i="5"/>
  <c r="H118" i="5"/>
  <c r="B120" i="5"/>
  <c r="B119" i="5"/>
  <c r="B118" i="5"/>
  <c r="B110" i="5"/>
  <c r="C111" i="5" s="1"/>
  <c r="D34" i="4" s="1"/>
  <c r="F29" i="5"/>
  <c r="F28" i="5"/>
  <c r="F27" i="5"/>
  <c r="D28" i="4"/>
  <c r="D29" i="4"/>
  <c r="B76" i="5"/>
  <c r="D15" i="7"/>
  <c r="B46" i="38"/>
  <c r="B7" i="38"/>
  <c r="C60" i="38"/>
  <c r="B24" i="38"/>
  <c r="D24" i="7"/>
  <c r="C56" i="38"/>
  <c r="G11" i="47"/>
  <c r="H6" i="47"/>
  <c r="G6" i="47"/>
  <c r="D9" i="46"/>
  <c r="H9" i="46"/>
  <c r="I24" i="46"/>
  <c r="H24" i="46"/>
  <c r="F24" i="46"/>
  <c r="G24" i="46"/>
  <c r="I23" i="46"/>
  <c r="H23" i="46"/>
  <c r="F23" i="46"/>
  <c r="G23" i="46"/>
  <c r="D16" i="48"/>
  <c r="D15" i="48"/>
  <c r="D18" i="48" s="1"/>
  <c r="C7" i="48"/>
  <c r="C6" i="48"/>
  <c r="H7" i="47"/>
  <c r="G7" i="47"/>
  <c r="F13" i="47"/>
  <c r="E13" i="47"/>
  <c r="C13" i="47"/>
  <c r="J9" i="46"/>
  <c r="F9" i="46"/>
  <c r="F11" i="46"/>
  <c r="F26" i="46"/>
  <c r="D26" i="46"/>
  <c r="G25" i="46"/>
  <c r="H25" i="46" s="1"/>
  <c r="I25" i="46" s="1"/>
  <c r="H11" i="46" s="1"/>
  <c r="J11" i="46" s="1"/>
  <c r="F25" i="46"/>
  <c r="G22" i="46"/>
  <c r="H22" i="46" s="1"/>
  <c r="I22" i="46" s="1"/>
  <c r="F22" i="46"/>
  <c r="G21" i="46"/>
  <c r="H21" i="46" s="1"/>
  <c r="I21" i="46" s="1"/>
  <c r="F21" i="46"/>
  <c r="G20" i="46"/>
  <c r="H20" i="46" s="1"/>
  <c r="I20" i="46" s="1"/>
  <c r="F20" i="46"/>
  <c r="G19" i="46"/>
  <c r="H19" i="46" s="1"/>
  <c r="I19" i="46" s="1"/>
  <c r="F19" i="46"/>
  <c r="G18" i="46"/>
  <c r="G26" i="46" s="1"/>
  <c r="F18" i="46"/>
  <c r="I12" i="46"/>
  <c r="G12" i="46"/>
  <c r="E12" i="46"/>
  <c r="D12" i="46"/>
  <c r="C12" i="46"/>
  <c r="F8" i="46"/>
  <c r="B121" i="5" l="1"/>
  <c r="C100" i="5"/>
  <c r="D20" i="4" s="1"/>
  <c r="K9" i="46"/>
  <c r="F12" i="46"/>
  <c r="D13" i="47"/>
  <c r="H11" i="47"/>
  <c r="K11" i="46"/>
  <c r="H18" i="46"/>
  <c r="G13" i="47" l="1"/>
  <c r="D4" i="48" s="1"/>
  <c r="H13" i="47"/>
  <c r="I18" i="46"/>
  <c r="H26" i="46"/>
  <c r="I26" i="46" l="1"/>
  <c r="H8" i="46"/>
  <c r="H12" i="46" l="1"/>
  <c r="D3" i="48" s="1"/>
  <c r="J8" i="46"/>
  <c r="J12" i="46" l="1"/>
  <c r="D6" i="48" s="1"/>
  <c r="K8" i="46"/>
  <c r="K12" i="46" s="1"/>
  <c r="D7" i="48" l="1"/>
  <c r="D9" i="48" s="1"/>
  <c r="D21" i="48" s="1"/>
  <c r="F21" i="48" s="1"/>
  <c r="E10" i="38" l="1"/>
  <c r="E7" i="7"/>
  <c r="B68" i="5"/>
  <c r="B67" i="5"/>
  <c r="B66" i="5"/>
  <c r="D33" i="4"/>
  <c r="B40" i="38"/>
  <c r="C53" i="38"/>
  <c r="B23" i="38"/>
  <c r="B61" i="38"/>
  <c r="B42" i="38"/>
  <c r="B49" i="38"/>
  <c r="B52" i="38"/>
  <c r="B58" i="38"/>
  <c r="B57" i="38"/>
  <c r="B54" i="38"/>
  <c r="B43" i="38"/>
  <c r="B39" i="38"/>
  <c r="B44" i="38"/>
  <c r="D128" i="5"/>
  <c r="E36" i="4"/>
  <c r="E34" i="4"/>
  <c r="E19" i="4"/>
  <c r="E18" i="4"/>
  <c r="D50" i="38"/>
  <c r="D18" i="38"/>
  <c r="E111" i="5"/>
  <c r="G124" i="5"/>
  <c r="D121" i="5"/>
  <c r="E70" i="5"/>
  <c r="C66" i="5" s="1"/>
  <c r="E49" i="5"/>
  <c r="C46" i="5" s="1"/>
  <c r="D30" i="5"/>
  <c r="B30" i="5"/>
  <c r="C19" i="5"/>
  <c r="E19" i="5"/>
  <c r="E18" i="5"/>
  <c r="D12" i="5"/>
  <c r="B12" i="5"/>
  <c r="D9" i="5"/>
  <c r="B9" i="5"/>
  <c r="E11" i="5"/>
  <c r="E12" i="5" s="1"/>
  <c r="C11" i="5"/>
  <c r="C70" i="5" l="1"/>
  <c r="D18" i="4" s="1"/>
  <c r="B62" i="38"/>
  <c r="C42" i="5" l="1"/>
  <c r="C44" i="5" s="1"/>
  <c r="R27" i="39"/>
  <c r="E10" i="42"/>
  <c r="J17" i="18"/>
  <c r="J14" i="18"/>
  <c r="J22" i="18"/>
  <c r="J21" i="18"/>
  <c r="I14" i="18"/>
  <c r="G19" i="39"/>
  <c r="H19" i="39"/>
  <c r="O19" i="39" s="1"/>
  <c r="I19" i="39"/>
  <c r="N19" i="39"/>
  <c r="S19" i="39"/>
  <c r="T19" i="39" l="1"/>
  <c r="P19" i="39"/>
  <c r="E9" i="42" l="1"/>
  <c r="E11" i="42"/>
  <c r="L13" i="42"/>
  <c r="J5" i="35" l="1"/>
  <c r="J24" i="39"/>
  <c r="I24" i="39"/>
  <c r="G24" i="39"/>
  <c r="H24" i="39" s="1"/>
  <c r="J18" i="39"/>
  <c r="I18" i="39"/>
  <c r="K18" i="39" s="1"/>
  <c r="G18" i="39"/>
  <c r="H18" i="39" s="1"/>
  <c r="I10" i="39"/>
  <c r="J12" i="39"/>
  <c r="J11" i="39"/>
  <c r="J10" i="39"/>
  <c r="G12" i="39"/>
  <c r="H12" i="39" s="1"/>
  <c r="G11" i="39"/>
  <c r="H11" i="39" s="1"/>
  <c r="G10" i="39"/>
  <c r="H10" i="39" s="1"/>
  <c r="L24" i="39" l="1"/>
  <c r="O18" i="39"/>
  <c r="K24" i="39"/>
  <c r="M24" i="39"/>
  <c r="S24" i="39"/>
  <c r="L18" i="39"/>
  <c r="O24" i="39"/>
  <c r="L10" i="39"/>
  <c r="O10" i="39"/>
  <c r="K10" i="39"/>
  <c r="J10" i="35"/>
  <c r="J9" i="35"/>
  <c r="J8" i="35"/>
  <c r="G78" i="43"/>
  <c r="G76" i="43"/>
  <c r="G77" i="43"/>
  <c r="G72" i="43"/>
  <c r="G70" i="43"/>
  <c r="G69" i="43"/>
  <c r="I18" i="43"/>
  <c r="G69" i="38"/>
  <c r="M25" i="39" l="1"/>
  <c r="X10" i="39" s="1"/>
  <c r="Y10" i="39" s="1"/>
  <c r="P24" i="39"/>
  <c r="P25" i="39" s="1"/>
  <c r="S18" i="39"/>
  <c r="T18" i="39" s="1"/>
  <c r="M18" i="39"/>
  <c r="P18" i="39" s="1"/>
  <c r="T24" i="39"/>
  <c r="Z10" i="39"/>
  <c r="O20" i="39"/>
  <c r="Z11" i="39" s="1"/>
  <c r="T20" i="39"/>
  <c r="M10" i="39"/>
  <c r="G79" i="43"/>
  <c r="C34" i="38"/>
  <c r="D14" i="7" s="1"/>
  <c r="J4" i="35"/>
  <c r="J6" i="35" s="1"/>
  <c r="J13" i="35" s="1"/>
  <c r="J14" i="35" s="1"/>
  <c r="J16" i="35" l="1"/>
  <c r="AA10" i="39"/>
  <c r="H11" i="42" s="1"/>
  <c r="M20" i="39"/>
  <c r="X11" i="39" s="1"/>
  <c r="Y11" i="39" s="1"/>
  <c r="AA11" i="39" s="1"/>
  <c r="H10" i="42" s="1"/>
  <c r="P20" i="39"/>
  <c r="P10" i="39"/>
  <c r="D114" i="5"/>
  <c r="B81" i="5"/>
  <c r="D78" i="5"/>
  <c r="D82" i="5" s="1"/>
  <c r="D5" i="38"/>
  <c r="B5" i="38"/>
  <c r="D24" i="5"/>
  <c r="B24" i="5"/>
  <c r="K10" i="42" l="1"/>
  <c r="J10" i="42"/>
  <c r="K11" i="42"/>
  <c r="J11" i="42"/>
  <c r="H23" i="43"/>
  <c r="H24" i="43"/>
  <c r="I19" i="43"/>
  <c r="H60" i="43"/>
  <c r="I50" i="43"/>
  <c r="I36" i="43"/>
  <c r="I38" i="43" s="1"/>
  <c r="H41" i="43" s="1"/>
  <c r="I28" i="43"/>
  <c r="I12" i="43"/>
  <c r="I24" i="43" l="1"/>
  <c r="I33" i="43" s="1"/>
  <c r="H42" i="43"/>
  <c r="H43" i="43" s="1"/>
  <c r="I42" i="43" l="1"/>
  <c r="I43" i="43" s="1"/>
  <c r="I44" i="43" s="1"/>
  <c r="I45" i="43" s="1"/>
  <c r="I52" i="43" s="1"/>
  <c r="I56" i="43" s="1"/>
  <c r="I61" i="43" s="1"/>
  <c r="H44" i="43"/>
  <c r="H45" i="43" s="1"/>
  <c r="E38" i="5" l="1"/>
  <c r="E62" i="5" s="1"/>
  <c r="E9" i="4"/>
  <c r="E8" i="5"/>
  <c r="E9" i="5" s="1"/>
  <c r="C8" i="5"/>
  <c r="C9" i="5" s="1"/>
  <c r="A1" i="7"/>
  <c r="C12" i="5" l="1"/>
  <c r="D9" i="4" s="1"/>
  <c r="H18" i="41"/>
  <c r="O17" i="41"/>
  <c r="G17" i="41"/>
  <c r="P17" i="41" s="1"/>
  <c r="G14" i="41"/>
  <c r="M14" i="41" s="1"/>
  <c r="G10" i="41"/>
  <c r="F10" i="41"/>
  <c r="M9" i="41"/>
  <c r="O9" i="41" s="1"/>
  <c r="I9" i="41"/>
  <c r="H9" i="41"/>
  <c r="S9" i="41" s="1"/>
  <c r="A9" i="41"/>
  <c r="N8" i="41"/>
  <c r="M8" i="41"/>
  <c r="I8" i="41"/>
  <c r="H8" i="41"/>
  <c r="I12" i="39"/>
  <c r="I11" i="39"/>
  <c r="A11" i="39"/>
  <c r="A12" i="39" s="1"/>
  <c r="K11" i="39" l="1"/>
  <c r="O11" i="39"/>
  <c r="L11" i="39"/>
  <c r="L13" i="39" s="1"/>
  <c r="S10" i="39" s="1"/>
  <c r="O12" i="39"/>
  <c r="L12" i="39"/>
  <c r="M12" i="39" s="1"/>
  <c r="K12" i="39"/>
  <c r="H10" i="41"/>
  <c r="M17" i="41"/>
  <c r="N17" i="41" s="1"/>
  <c r="J9" i="41"/>
  <c r="K9" i="41" s="1"/>
  <c r="O14" i="41"/>
  <c r="O18" i="41" s="1"/>
  <c r="M18" i="41"/>
  <c r="O8" i="41"/>
  <c r="J8" i="41"/>
  <c r="K8" i="41" s="1"/>
  <c r="P8" i="41" s="1"/>
  <c r="R8" i="41" s="1"/>
  <c r="I10" i="41"/>
  <c r="P9" i="41"/>
  <c r="R9" i="41" s="1"/>
  <c r="AD9" i="41" s="1"/>
  <c r="AE9" i="41" s="1"/>
  <c r="Q9" i="41"/>
  <c r="Q8" i="41"/>
  <c r="N14" i="41"/>
  <c r="N18" i="41" s="1"/>
  <c r="P14" i="41"/>
  <c r="P18" i="41" s="1"/>
  <c r="O13" i="39" l="1"/>
  <c r="M11" i="39"/>
  <c r="M13" i="39" s="1"/>
  <c r="X12" i="39" s="1"/>
  <c r="Y12" i="39" s="1"/>
  <c r="P12" i="39"/>
  <c r="R10" i="41"/>
  <c r="Q10" i="41"/>
  <c r="S8" i="41"/>
  <c r="S10" i="41" s="1"/>
  <c r="Y13" i="39" l="1"/>
  <c r="T10" i="39"/>
  <c r="AA14" i="39" s="1"/>
  <c r="Z12" i="39"/>
  <c r="AA12" i="39" s="1"/>
  <c r="P11" i="39"/>
  <c r="P13" i="39" s="1"/>
  <c r="AA13" i="39" l="1"/>
  <c r="AA15" i="39" s="1"/>
  <c r="H9" i="42"/>
  <c r="D100" i="5"/>
  <c r="D62" i="38"/>
  <c r="K9" i="42" l="1"/>
  <c r="K13" i="42" s="1"/>
  <c r="J9" i="42"/>
  <c r="J13" i="42" s="1"/>
  <c r="H13" i="42"/>
  <c r="B105" i="5"/>
  <c r="E135" i="5" l="1"/>
  <c r="E37" i="4" s="1"/>
  <c r="E29" i="5"/>
  <c r="A1" i="5"/>
  <c r="C29" i="5" l="1"/>
  <c r="C28" i="5"/>
  <c r="C27" i="5"/>
  <c r="E28" i="5"/>
  <c r="E27" i="5"/>
  <c r="C30" i="5" l="1"/>
  <c r="E30" i="5"/>
  <c r="B78" i="5"/>
  <c r="C82" i="5" s="1"/>
  <c r="D31" i="4" s="1"/>
  <c r="D34" i="38" l="1"/>
  <c r="E14" i="7" s="1"/>
  <c r="D105" i="5"/>
  <c r="E21" i="4" s="1"/>
  <c r="E20" i="4"/>
  <c r="B5" i="5" l="1"/>
  <c r="D5" i="5"/>
  <c r="B15" i="5"/>
  <c r="D15" i="5"/>
  <c r="B135" i="5" l="1"/>
  <c r="D37" i="4" s="1"/>
  <c r="B89" i="5"/>
  <c r="D19" i="4" s="1"/>
  <c r="E95" i="34" l="1"/>
  <c r="D95" i="34"/>
  <c r="E73" i="34"/>
  <c r="D73" i="34"/>
  <c r="E55" i="34"/>
  <c r="E64" i="34" s="1"/>
  <c r="D55" i="34"/>
  <c r="D64" i="34" s="1"/>
  <c r="E18" i="34"/>
  <c r="D18" i="34"/>
  <c r="E3" i="34"/>
  <c r="D3" i="34"/>
  <c r="A1" i="34"/>
  <c r="D39" i="12"/>
  <c r="D38" i="12"/>
  <c r="D37" i="12"/>
  <c r="D33" i="12"/>
  <c r="D32" i="12"/>
  <c r="D31" i="12"/>
  <c r="D28" i="12"/>
  <c r="A39" i="12"/>
  <c r="A38" i="12"/>
  <c r="A36" i="12"/>
  <c r="A35" i="12"/>
  <c r="A34" i="12"/>
  <c r="A33" i="12"/>
  <c r="A30" i="12"/>
  <c r="A29" i="12"/>
  <c r="A28" i="12"/>
  <c r="A27" i="12"/>
  <c r="D37" i="38"/>
  <c r="B37" i="38"/>
  <c r="D29" i="38"/>
  <c r="B29" i="38"/>
  <c r="D21" i="38"/>
  <c r="B21" i="38"/>
  <c r="D13" i="38"/>
  <c r="B13" i="38"/>
  <c r="C13" i="12"/>
  <c r="B13" i="12"/>
  <c r="A1" i="12"/>
  <c r="E16" i="7" l="1"/>
  <c r="D16" i="7"/>
  <c r="E36" i="38"/>
  <c r="D28" i="38"/>
  <c r="E20" i="38"/>
  <c r="D26" i="38"/>
  <c r="E13" i="7" s="1"/>
  <c r="B26" i="38"/>
  <c r="E12" i="38"/>
  <c r="E8" i="7"/>
  <c r="C18" i="38"/>
  <c r="D8" i="7" s="1"/>
  <c r="C10" i="38"/>
  <c r="D7" i="7" s="1"/>
  <c r="E4" i="38"/>
  <c r="A1" i="38"/>
  <c r="E100" i="34"/>
  <c r="D100" i="34"/>
  <c r="C128" i="5" s="1"/>
  <c r="D36" i="4" s="1"/>
  <c r="E123" i="5"/>
  <c r="E130" i="5" s="1"/>
  <c r="D124" i="5"/>
  <c r="D131" i="5" s="1"/>
  <c r="B124" i="5"/>
  <c r="B131" i="5" s="1"/>
  <c r="E113" i="5"/>
  <c r="D103" i="5"/>
  <c r="B103" i="5"/>
  <c r="E102" i="5"/>
  <c r="B92" i="5"/>
  <c r="B108" i="5" s="1"/>
  <c r="D92" i="5"/>
  <c r="D108" i="5" s="1"/>
  <c r="E91" i="5"/>
  <c r="E107" i="5" s="1"/>
  <c r="E89" i="5"/>
  <c r="E84" i="5"/>
  <c r="D85" i="5"/>
  <c r="B85" i="5"/>
  <c r="C77" i="5"/>
  <c r="D74" i="5"/>
  <c r="B74" i="5"/>
  <c r="E73" i="5"/>
  <c r="E78" i="5"/>
  <c r="C78" i="5"/>
  <c r="D39" i="5"/>
  <c r="D63" i="5" s="1"/>
  <c r="B39" i="5"/>
  <c r="B63" i="5" s="1"/>
  <c r="C18" i="5"/>
  <c r="E4" i="5"/>
  <c r="A58" i="37"/>
  <c r="D57" i="37"/>
  <c r="D56" i="37"/>
  <c r="D55" i="37"/>
  <c r="D51" i="37"/>
  <c r="D50" i="37"/>
  <c r="D49" i="37"/>
  <c r="D47" i="37"/>
  <c r="A57" i="37"/>
  <c r="A55" i="37"/>
  <c r="A54" i="37"/>
  <c r="A53" i="37"/>
  <c r="A52" i="37"/>
  <c r="A49" i="37"/>
  <c r="A48" i="37"/>
  <c r="A47" i="37"/>
  <c r="A46" i="37"/>
  <c r="D4" i="37"/>
  <c r="D5" i="37"/>
  <c r="C5" i="37"/>
  <c r="A5" i="37"/>
  <c r="A1" i="37"/>
  <c r="D39" i="37"/>
  <c r="D34" i="37"/>
  <c r="C39" i="37"/>
  <c r="A47" i="7"/>
  <c r="E47" i="7"/>
  <c r="E46" i="7"/>
  <c r="E45" i="7"/>
  <c r="E41" i="7"/>
  <c r="E40" i="7"/>
  <c r="E39" i="7"/>
  <c r="E36" i="7"/>
  <c r="A46" i="7"/>
  <c r="A44" i="7"/>
  <c r="A43" i="7"/>
  <c r="A42" i="7"/>
  <c r="A41" i="7"/>
  <c r="A38" i="7"/>
  <c r="A37" i="7"/>
  <c r="A36" i="7"/>
  <c r="A35" i="7"/>
  <c r="E6" i="7"/>
  <c r="D6" i="7"/>
  <c r="C6" i="7"/>
  <c r="B6" i="7"/>
  <c r="E5" i="7"/>
  <c r="A3" i="7"/>
  <c r="E56" i="4"/>
  <c r="B56" i="4"/>
  <c r="E55" i="4"/>
  <c r="B55" i="4"/>
  <c r="E54" i="4"/>
  <c r="B53" i="4"/>
  <c r="B52" i="4"/>
  <c r="B51" i="4"/>
  <c r="E50" i="4"/>
  <c r="B50" i="4"/>
  <c r="E49" i="4"/>
  <c r="E48" i="4"/>
  <c r="B47" i="4"/>
  <c r="B46" i="4"/>
  <c r="E45" i="4"/>
  <c r="B45" i="4"/>
  <c r="B44" i="4"/>
  <c r="D13" i="7" l="1"/>
  <c r="E17" i="7"/>
  <c r="E15" i="4"/>
  <c r="C79" i="5"/>
  <c r="C34" i="37"/>
  <c r="D16" i="4" l="1"/>
  <c r="E6" i="4"/>
  <c r="D6" i="4"/>
  <c r="C6" i="4"/>
  <c r="B6" i="4"/>
  <c r="A11" i="36" l="1"/>
  <c r="B8" i="36"/>
  <c r="B10" i="36" s="1"/>
  <c r="B7" i="36"/>
  <c r="C7" i="36"/>
  <c r="B11" i="36" l="1"/>
  <c r="B12" i="36" s="1"/>
  <c r="B13" i="36" s="1"/>
  <c r="B14" i="36" s="1"/>
  <c r="E92" i="34"/>
  <c r="D92" i="34"/>
  <c r="E71" i="34"/>
  <c r="D71" i="34"/>
  <c r="E62" i="34"/>
  <c r="D62" i="34"/>
  <c r="E52" i="34"/>
  <c r="E26" i="34"/>
  <c r="D26" i="34"/>
  <c r="E15" i="34"/>
  <c r="D15" i="34"/>
  <c r="B3" i="4"/>
  <c r="B2" i="4"/>
  <c r="E22" i="32"/>
  <c r="E23" i="32" s="1"/>
  <c r="C22" i="32"/>
  <c r="C23" i="32" s="1"/>
  <c r="E16" i="32"/>
  <c r="C16" i="32"/>
  <c r="E11" i="32"/>
  <c r="C11" i="32"/>
  <c r="B11" i="31"/>
  <c r="B13" i="31" s="1"/>
  <c r="A1" i="31"/>
  <c r="B15" i="36" l="1"/>
  <c r="B16" i="36" s="1"/>
  <c r="D28" i="34"/>
  <c r="E28" i="34"/>
  <c r="C17" i="32"/>
  <c r="C18" i="32" s="1"/>
  <c r="E17" i="32"/>
  <c r="E18" i="32" s="1"/>
  <c r="B17" i="36" l="1"/>
  <c r="B18" i="36" s="1"/>
  <c r="D52" i="34"/>
  <c r="D21" i="4" l="1"/>
  <c r="D35" i="4"/>
  <c r="B20" i="5"/>
  <c r="E16" i="4"/>
  <c r="B114" i="5"/>
  <c r="C20" i="5"/>
  <c r="D20" i="5"/>
  <c r="F9" i="4"/>
  <c r="F35" i="4"/>
  <c r="F14" i="7"/>
  <c r="F16" i="4"/>
  <c r="F10" i="4"/>
  <c r="F6" i="7"/>
  <c r="F13" i="7"/>
  <c r="F17" i="7" s="1"/>
  <c r="F7" i="7"/>
  <c r="F9" i="7" s="1"/>
  <c r="F36" i="4"/>
  <c r="F34" i="4"/>
  <c r="F20" i="4"/>
  <c r="F19" i="4"/>
  <c r="F18" i="4"/>
  <c r="F16" i="7"/>
  <c r="E35" i="4"/>
  <c r="D9" i="7" l="1"/>
  <c r="E20" i="5"/>
  <c r="F19" i="7"/>
  <c r="F26" i="7" s="1"/>
  <c r="F29" i="7" s="1"/>
  <c r="F11" i="4"/>
  <c r="F23" i="4" s="1"/>
  <c r="E38" i="4"/>
  <c r="F28" i="4"/>
  <c r="F38" i="4" s="1"/>
  <c r="D10" i="37" l="1"/>
  <c r="C10" i="37" l="1"/>
  <c r="D38" i="4"/>
  <c r="D17" i="7" l="1"/>
  <c r="D19" i="7" l="1"/>
  <c r="C8" i="37" s="1"/>
  <c r="C14" i="37" s="1"/>
  <c r="C21" i="37" s="1"/>
  <c r="C23" i="37" s="1"/>
  <c r="C25" i="37" s="1"/>
  <c r="C40" i="37" s="1"/>
  <c r="C42" i="37" s="1"/>
  <c r="C43" i="37" s="1"/>
  <c r="D26" i="7" l="1"/>
  <c r="I10" i="43" l="1"/>
  <c r="D30" i="7"/>
  <c r="C67" i="5" s="1"/>
  <c r="C68" i="5" s="1"/>
  <c r="D29" i="7"/>
  <c r="C47" i="5"/>
  <c r="E9" i="7"/>
  <c r="E19" i="7" s="1"/>
  <c r="E26" i="7" s="1"/>
  <c r="I13" i="43" l="1"/>
  <c r="D8" i="37"/>
  <c r="D14" i="37" s="1"/>
  <c r="D21" i="37" s="1"/>
  <c r="D23" i="37" s="1"/>
  <c r="D25" i="37" s="1"/>
  <c r="D40" i="37" s="1"/>
  <c r="D42" i="37" s="1"/>
  <c r="B48" i="5" l="1"/>
  <c r="C49" i="5" s="1"/>
  <c r="E10" i="4"/>
  <c r="E11" i="4" s="1"/>
  <c r="I20" i="43"/>
  <c r="I30" i="43" s="1"/>
  <c r="I34" i="43" s="1"/>
  <c r="D10" i="4" l="1"/>
  <c r="D11" i="4" s="1"/>
  <c r="D23" i="4" s="1"/>
  <c r="H42" i="4" s="1"/>
  <c r="E23" i="4"/>
</calcChain>
</file>

<file path=xl/sharedStrings.xml><?xml version="1.0" encoding="utf-8"?>
<sst xmlns="http://schemas.openxmlformats.org/spreadsheetml/2006/main" count="1001" uniqueCount="744">
  <si>
    <t>TOTAL</t>
  </si>
  <si>
    <t>At the beginning of the period</t>
  </si>
  <si>
    <t>Add: Issued during the year</t>
  </si>
  <si>
    <t>Outstanding at the end of the period</t>
  </si>
  <si>
    <t xml:space="preserve">Balance with banks </t>
  </si>
  <si>
    <t>Particulars</t>
  </si>
  <si>
    <t>I.</t>
  </si>
  <si>
    <t>II.</t>
  </si>
  <si>
    <t>Other income</t>
  </si>
  <si>
    <t>III.</t>
  </si>
  <si>
    <t>Expenses:</t>
  </si>
  <si>
    <t>Finance costs</t>
  </si>
  <si>
    <t>Depreciation and amortization expense</t>
  </si>
  <si>
    <t>Total expenses</t>
  </si>
  <si>
    <t>Tax expense:</t>
  </si>
  <si>
    <t>(1) Current tax</t>
  </si>
  <si>
    <t xml:space="preserve"> (1) Basic</t>
  </si>
  <si>
    <t xml:space="preserve"> (2) Diluted</t>
  </si>
  <si>
    <t>Audit Fees</t>
  </si>
  <si>
    <t>General Expenses</t>
  </si>
  <si>
    <t>Total</t>
  </si>
  <si>
    <t>Authorized</t>
  </si>
  <si>
    <t>Chartered Accountants</t>
  </si>
  <si>
    <t>Director</t>
  </si>
  <si>
    <t>(1) Non-current assets</t>
  </si>
  <si>
    <t>(2) Current-Assets</t>
  </si>
  <si>
    <t>Opening balance</t>
  </si>
  <si>
    <t>% of holding</t>
  </si>
  <si>
    <t>(A)</t>
  </si>
  <si>
    <t>(B)</t>
  </si>
  <si>
    <t>I. EQUITY &amp; LIABILITIES</t>
  </si>
  <si>
    <t>Debit</t>
  </si>
  <si>
    <t>Credit</t>
  </si>
  <si>
    <t>Sundry Creditors</t>
  </si>
  <si>
    <t>Expenses</t>
  </si>
  <si>
    <t>Cash on Hand</t>
  </si>
  <si>
    <t>Equity shares of Rs.10/- each</t>
  </si>
  <si>
    <t>(Amount in Rupees)</t>
  </si>
  <si>
    <t>Profit / (Loss) before tax</t>
  </si>
  <si>
    <t>Profit/(Loss) after tax</t>
  </si>
  <si>
    <t>Employee benefit expenses</t>
  </si>
  <si>
    <t>Operating and other expenses</t>
  </si>
  <si>
    <t>(2) Non Current Liabilities</t>
  </si>
  <si>
    <t>(3) Current Liabilities</t>
  </si>
  <si>
    <t>II. ASSETS</t>
  </si>
  <si>
    <t xml:space="preserve">31st March, 2014        </t>
  </si>
  <si>
    <t>Grand Total</t>
  </si>
  <si>
    <t>Office Expenses</t>
  </si>
  <si>
    <t>Travelling Expenses</t>
  </si>
  <si>
    <t>Revenue from Sale of Services</t>
  </si>
  <si>
    <t>Trial Balance</t>
  </si>
  <si>
    <t/>
  </si>
  <si>
    <t>Capital Account</t>
  </si>
  <si>
    <t>Current Liabilities</t>
  </si>
  <si>
    <t>Current Assets</t>
  </si>
  <si>
    <t>Bank Accounts</t>
  </si>
  <si>
    <t>Interest</t>
  </si>
  <si>
    <t>Bank and other finance charges</t>
  </si>
  <si>
    <t>Marketing and Business Promotion Expenses</t>
  </si>
  <si>
    <t>Amount</t>
  </si>
  <si>
    <t>Partner</t>
  </si>
  <si>
    <t>Place: Bangalore</t>
  </si>
  <si>
    <t>`</t>
  </si>
  <si>
    <t>TDS Payable</t>
  </si>
  <si>
    <t>Office Expense</t>
  </si>
  <si>
    <t>2017-18</t>
  </si>
  <si>
    <t>Salaries and bonus</t>
  </si>
  <si>
    <t>IV.</t>
  </si>
  <si>
    <t>V.</t>
  </si>
  <si>
    <t>VI.</t>
  </si>
  <si>
    <t>VII.</t>
  </si>
  <si>
    <t>VIII.</t>
  </si>
  <si>
    <t>(2) Prior period tax</t>
  </si>
  <si>
    <t>(3) Deferred Tax</t>
  </si>
  <si>
    <t>Earnings per equity share</t>
  </si>
  <si>
    <t>Less</t>
  </si>
  <si>
    <t>Employees benefits expenses</t>
  </si>
  <si>
    <t>Power and fuel</t>
  </si>
  <si>
    <t>Advertisement and Publicity Expenses</t>
  </si>
  <si>
    <t>Display Hoarding sites fee</t>
  </si>
  <si>
    <t>Dome Preparation Charges</t>
  </si>
  <si>
    <t>Payment for manpower supply</t>
  </si>
  <si>
    <t xml:space="preserve">Ground Rent </t>
  </si>
  <si>
    <t>GP</t>
  </si>
  <si>
    <t>Display Hoarding Fee</t>
  </si>
  <si>
    <t>Network Usage Charges</t>
  </si>
  <si>
    <t>Power &amp; fuel</t>
  </si>
  <si>
    <t>Dom Preparation</t>
  </si>
  <si>
    <t>Ground Rent</t>
  </si>
  <si>
    <t>Turnover</t>
  </si>
  <si>
    <t>Gross Profit</t>
  </si>
  <si>
    <t>GP Ratio</t>
  </si>
  <si>
    <t>Net Profit</t>
  </si>
  <si>
    <t>Net profit after Trade make</t>
  </si>
  <si>
    <t>NP Ratio</t>
  </si>
  <si>
    <t>Balance Sheet as at 31st March, 2019</t>
  </si>
  <si>
    <t xml:space="preserve">Particulars </t>
  </si>
  <si>
    <t xml:space="preserve"> Note </t>
  </si>
  <si>
    <t>As at 31/03/2019</t>
  </si>
  <si>
    <t>As at 31/03/2018</t>
  </si>
  <si>
    <t>Statement of Profit and loss for the year ended 31st March, 2019</t>
  </si>
  <si>
    <t>Note</t>
  </si>
  <si>
    <t>For the year ended  31/03/2019</t>
  </si>
  <si>
    <t>For the year ended 31/03/2018</t>
  </si>
  <si>
    <t>As per our Report of even date</t>
  </si>
  <si>
    <t>For and on Behalf of Board of Directors</t>
  </si>
  <si>
    <t>Date:</t>
  </si>
  <si>
    <t>UDIN:</t>
  </si>
  <si>
    <t>2018-19</t>
  </si>
  <si>
    <t>Misc.Expenses</t>
  </si>
  <si>
    <t>Printing and Stationery</t>
  </si>
  <si>
    <t>Communication Expenses</t>
  </si>
  <si>
    <t>Sundry Balances Written off</t>
  </si>
  <si>
    <t>Miscellaneous Expenses</t>
  </si>
  <si>
    <t>Commission Paid</t>
  </si>
  <si>
    <t>Membership Fees</t>
  </si>
  <si>
    <t>Other Direct Expenses</t>
  </si>
  <si>
    <t>Penalty on Service tax/</t>
  </si>
  <si>
    <t>GST Late fees</t>
  </si>
  <si>
    <t>GST Input Reverted</t>
  </si>
  <si>
    <t>Appeal Feling Fee</t>
  </si>
  <si>
    <t>Misc.Income</t>
  </si>
  <si>
    <t>Supply of Tangible Goods</t>
  </si>
  <si>
    <t>Event Management Receipts</t>
  </si>
  <si>
    <t>Misc. Receipts</t>
  </si>
  <si>
    <t>Copyright income</t>
  </si>
  <si>
    <t xml:space="preserve">Bad debts recovered </t>
  </si>
  <si>
    <t xml:space="preserve">Sale of books </t>
  </si>
  <si>
    <t>Freight &amp; Cartage</t>
  </si>
  <si>
    <t>Patrakar Kalyan Kosh</t>
  </si>
  <si>
    <t>Naach Expenses</t>
  </si>
  <si>
    <t>Photograph Expenses</t>
  </si>
  <si>
    <t>Water Expenses</t>
  </si>
  <si>
    <t>Filing Fess</t>
  </si>
  <si>
    <t>News Paper &amp; Periodicals</t>
  </si>
  <si>
    <t>Hospitility Exp</t>
  </si>
  <si>
    <t>Vehicle Runing &amp; Maintenance</t>
  </si>
  <si>
    <t>Postage &amp; Fax</t>
  </si>
  <si>
    <t>Tender Expenses</t>
  </si>
  <si>
    <t>Gift Expenses</t>
  </si>
  <si>
    <t>Studio Expenses</t>
  </si>
  <si>
    <t>News Coverage Expenses</t>
  </si>
  <si>
    <t>Video Cds Expenses</t>
  </si>
  <si>
    <t>Watch &amp; Ward Expenses</t>
  </si>
  <si>
    <t>Medical Expenses</t>
  </si>
  <si>
    <t>Uniform &amp; Dress  Exp</t>
  </si>
  <si>
    <t>Share Selling Exp</t>
  </si>
  <si>
    <t>Sound System Operating Expenses</t>
  </si>
  <si>
    <t>Driver Remuneration</t>
  </si>
  <si>
    <t xml:space="preserve">Statutory dues </t>
  </si>
  <si>
    <t>Service Tax Liablilty</t>
  </si>
  <si>
    <t>TDS, VAT &amp; Entertainment Tax</t>
  </si>
  <si>
    <t>Pf &amp; ESI Payable</t>
  </si>
  <si>
    <t>GST Payable</t>
  </si>
  <si>
    <t>Provison for Service Tax</t>
  </si>
  <si>
    <t xml:space="preserve">Security Deposits </t>
  </si>
  <si>
    <t xml:space="preserve">Security with Nagar Nigam </t>
  </si>
  <si>
    <t>Security with NWR</t>
  </si>
  <si>
    <t xml:space="preserve">Deposit with JVVNL /AVVNL </t>
  </si>
  <si>
    <t>NSC</t>
  </si>
  <si>
    <t>Security with Govt / other</t>
  </si>
  <si>
    <t>Security agt. Land</t>
  </si>
  <si>
    <t xml:space="preserve">Advances recoverable </t>
  </si>
  <si>
    <t>Advance Tax  (AY 14-15)</t>
  </si>
  <si>
    <t>Advance Tax (AY 15-16)</t>
  </si>
  <si>
    <t>Advance Tax (AY 12-13)</t>
  </si>
  <si>
    <t>Advance Tax (AY 16-17)</t>
  </si>
  <si>
    <t>Advance Tax (AY 17-18)</t>
  </si>
  <si>
    <t>Akshay Sharma</t>
  </si>
  <si>
    <t>Hitesh Sharma</t>
  </si>
  <si>
    <t>Mridul M. Sharma</t>
  </si>
  <si>
    <t xml:space="preserve">TDS Receivable </t>
  </si>
  <si>
    <t>Advance to Music Company</t>
  </si>
  <si>
    <t>Kumar Caterer</t>
  </si>
  <si>
    <t>Advance to Suppliers / Others</t>
  </si>
  <si>
    <t>Kailsh Chand parwa</t>
  </si>
  <si>
    <t>Lukcy Digital Lab</t>
  </si>
  <si>
    <t>Shubam Publicity</t>
  </si>
  <si>
    <t>CGST &amp; SGST</t>
  </si>
  <si>
    <t>Advance to others (Staff , Supp.&amp; Other)</t>
  </si>
  <si>
    <t>Advance to Electricity Deposit- Temp</t>
  </si>
  <si>
    <t>(Amount in Rs.)</t>
  </si>
  <si>
    <t>Calculation of Unabsorbed Book losses and Depreciation</t>
  </si>
  <si>
    <t>Depreciation</t>
  </si>
  <si>
    <t>Cash loss</t>
  </si>
  <si>
    <t>Total losses</t>
  </si>
  <si>
    <t>Cumulative losses</t>
  </si>
  <si>
    <t>Addition</t>
  </si>
  <si>
    <t>Profit for MAT</t>
  </si>
  <si>
    <t>Reduction</t>
  </si>
  <si>
    <t>Profit on which MAT is chargeable</t>
  </si>
  <si>
    <t xml:space="preserve">MAT </t>
  </si>
  <si>
    <t>Add : Surcharge</t>
  </si>
  <si>
    <t>Add: Cess</t>
  </si>
  <si>
    <t>MAT Payable</t>
  </si>
  <si>
    <t>F.Y. 2017-18</t>
  </si>
  <si>
    <t>FY 2018-19</t>
  </si>
  <si>
    <t>Profit of the year ending</t>
  </si>
  <si>
    <t>Significant Accounting Policies &amp; Notes to Accounts</t>
  </si>
  <si>
    <t>The notes are an integral part of these financial statements</t>
  </si>
  <si>
    <t>S. No.</t>
  </si>
  <si>
    <t>Cash Flow Statement for the year ended on 31st March, 2018</t>
  </si>
  <si>
    <t xml:space="preserve">CASH FLOW FROM OPERATING ACTIVITIES </t>
  </si>
  <si>
    <t>Net profit before taxation, and extraordinary items</t>
  </si>
  <si>
    <t>Adjustments for:</t>
  </si>
  <si>
    <t xml:space="preserve">   Depreciation</t>
  </si>
  <si>
    <t xml:space="preserve">   Interest income</t>
  </si>
  <si>
    <t xml:space="preserve">   Interest expenses</t>
  </si>
  <si>
    <t xml:space="preserve">   Loss on sale of fixed assets</t>
  </si>
  <si>
    <t>Operating profit before working capital changes</t>
  </si>
  <si>
    <t>Changes in working Capital</t>
  </si>
  <si>
    <t>Changes  in sundry debtors</t>
  </si>
  <si>
    <t>Changes in inventories</t>
  </si>
  <si>
    <t>Changes in Loans &amp; Advances</t>
  </si>
  <si>
    <t>Changes in Other current assets</t>
  </si>
  <si>
    <t>Changes in current liabilities</t>
  </si>
  <si>
    <t>Cash Generated from Operations</t>
  </si>
  <si>
    <t xml:space="preserve">Direct Taxes </t>
  </si>
  <si>
    <t>Cash Flow Before Extra-Ordinary Items</t>
  </si>
  <si>
    <t xml:space="preserve">Net Cash Flow From Operating Activities </t>
  </si>
  <si>
    <t xml:space="preserve">CASH FLOW FROM INVESTING ACTIVITIES </t>
  </si>
  <si>
    <t>Purchase of fixed assets</t>
  </si>
  <si>
    <t>Sale of investment</t>
  </si>
  <si>
    <t>Purchase of Investment</t>
  </si>
  <si>
    <t>Interest received</t>
  </si>
  <si>
    <t>Change in Other non current assets</t>
  </si>
  <si>
    <t xml:space="preserve">Change in long term loans and advances </t>
  </si>
  <si>
    <t xml:space="preserve">Net Cash Flow From Investing Activities </t>
  </si>
  <si>
    <t xml:space="preserve">CASH FLOW FROM FINANCING ACTIVITIES </t>
  </si>
  <si>
    <t>Interest paid</t>
  </si>
  <si>
    <t>Repayment of Long term Borrowing</t>
  </si>
  <si>
    <t xml:space="preserve">Net Cash Flow From Financing Activities </t>
  </si>
  <si>
    <t xml:space="preserve">Net increase in cash and cash equivalents </t>
  </si>
  <si>
    <t>Cash and cash equivalents at beginning of period</t>
  </si>
  <si>
    <t>Cash and cash equivalents at end of period</t>
  </si>
  <si>
    <t>Notes to financial statements for the year ended 31st March, 2019</t>
  </si>
  <si>
    <t>No. of Shares</t>
  </si>
  <si>
    <t>Surplus/(Deficit) in Statement of Profit &amp; Loss</t>
  </si>
  <si>
    <t>(+) Profit / (Loss) for the period</t>
  </si>
  <si>
    <t>Closing balance</t>
  </si>
  <si>
    <t>Deferred Tax Assets</t>
  </si>
  <si>
    <t>Provision for Doubtful debts</t>
  </si>
  <si>
    <t>Deferred Tax Liabilities</t>
  </si>
  <si>
    <t>WDV Difference</t>
  </si>
  <si>
    <t>(a) Share Capital</t>
  </si>
  <si>
    <t>(b) Reserves and Surplus</t>
  </si>
  <si>
    <t>(a) Short-term borrowings</t>
  </si>
  <si>
    <t>(b) Trade payables</t>
  </si>
  <si>
    <t>(c) Other current liabilities</t>
  </si>
  <si>
    <t>(d) Short Term Provisions</t>
  </si>
  <si>
    <t>(a) Fixed Assets</t>
  </si>
  <si>
    <t>(a) Current Investments</t>
  </si>
  <si>
    <t>(b) Trade receivables</t>
  </si>
  <si>
    <t>(d) Short term loans and advances</t>
  </si>
  <si>
    <t>(i) Tangible assets</t>
  </si>
  <si>
    <t>(ii) Intangible assets</t>
  </si>
  <si>
    <t>(b) Deferred tax Liabilities (net)</t>
  </si>
  <si>
    <t>(a) Long-term borrowings</t>
  </si>
  <si>
    <t>Note 7 : Trade Payables</t>
  </si>
  <si>
    <t>Total outstanding dues of creditors other than micro enterprises and small enterprises</t>
  </si>
  <si>
    <t>Sundry Creditors for Expenses, Goods &amp; Services:</t>
  </si>
  <si>
    <t>Total outstanding dues of micro enterprises and small enterprises</t>
  </si>
  <si>
    <t>Note 8 : Other Current Liabilities</t>
  </si>
  <si>
    <t>Note 2 : Share Capital</t>
  </si>
  <si>
    <t>Statutory Dues</t>
  </si>
  <si>
    <t>Other Payables</t>
  </si>
  <si>
    <t>Professional Tax payable</t>
  </si>
  <si>
    <t>Note 9 : Short Term Provisions</t>
  </si>
  <si>
    <t>Provision for Audit fees</t>
  </si>
  <si>
    <t>Note 10 : Fixed Asset</t>
  </si>
  <si>
    <t>(c) Cash &amp; cash equivalents</t>
  </si>
  <si>
    <t>Balance with Government Authorities</t>
  </si>
  <si>
    <t>TDS Recoverable and Advance Tax</t>
  </si>
  <si>
    <t>CENVAT Credit</t>
  </si>
  <si>
    <t>Service tax receivable</t>
  </si>
  <si>
    <t>Input GST</t>
  </si>
  <si>
    <t>Prepaid expenses</t>
  </si>
  <si>
    <t>Balances with Govt Authorities</t>
  </si>
  <si>
    <t>Purchase of Stock in trade</t>
  </si>
  <si>
    <t>Revenue from operations</t>
  </si>
  <si>
    <t>Total Revenue (I+II)</t>
  </si>
  <si>
    <t>Revenue from Sale of Products</t>
  </si>
  <si>
    <t>Interest Incomes</t>
  </si>
  <si>
    <t>Staff welfare</t>
  </si>
  <si>
    <t>(a) List of related parties:</t>
  </si>
  <si>
    <t>(i) Key Managerial Persons and their Relatives</t>
  </si>
  <si>
    <t>(b) The nature &amp; volume of transactions of the Company with the above related parties were as follows:</t>
  </si>
  <si>
    <t>1-27</t>
  </si>
  <si>
    <t>Signing by CEO?</t>
  </si>
  <si>
    <t xml:space="preserve"> </t>
  </si>
  <si>
    <t>1-Apr-2018 to 31-Mar-2019</t>
  </si>
  <si>
    <t>Closing Balance</t>
  </si>
  <si>
    <t>Preliminary Expenses</t>
  </si>
  <si>
    <t xml:space="preserve">Website registration / Development Charges </t>
  </si>
  <si>
    <t>Duties &amp; Taxes</t>
  </si>
  <si>
    <t>Fixed Assets</t>
  </si>
  <si>
    <t>Office Rent</t>
  </si>
  <si>
    <t xml:space="preserve">Advance to Vendors </t>
  </si>
  <si>
    <t>Intangible Assets</t>
  </si>
  <si>
    <t>Note 2 (a) : Reconciliation of number of Equity shares</t>
  </si>
  <si>
    <t>Note 2 (c) : Details of shares held by shareholders holding more than 5% of the aggregate shares in the Company</t>
  </si>
  <si>
    <t xml:space="preserve">Equity Shares </t>
  </si>
  <si>
    <t>Securities Premium</t>
  </si>
  <si>
    <t>HDFC Bank</t>
  </si>
  <si>
    <t xml:space="preserve">Professional Fees </t>
  </si>
  <si>
    <t xml:space="preserve">Accounting Charges </t>
  </si>
  <si>
    <t>Repair &amp; Maintenance</t>
  </si>
  <si>
    <t>(1b) Share Application Money Pending allotment</t>
  </si>
  <si>
    <t>(1a) Shareholder's Funds</t>
  </si>
  <si>
    <t>Reserves &amp; Surplus</t>
  </si>
  <si>
    <t>Reimbursement Payable</t>
  </si>
  <si>
    <t>Furniture</t>
  </si>
  <si>
    <t>Laptop</t>
  </si>
  <si>
    <t>Trade Mark</t>
  </si>
  <si>
    <t>Salary A/c</t>
  </si>
  <si>
    <t>Investments</t>
  </si>
  <si>
    <t>Late Fees</t>
  </si>
  <si>
    <t>Salaries Payable</t>
  </si>
  <si>
    <t>TDS Receivable</t>
  </si>
  <si>
    <t xml:space="preserve">Late Fees </t>
  </si>
  <si>
    <t>(b) Non-current investments</t>
  </si>
  <si>
    <r>
      <t xml:space="preserve">    </t>
    </r>
    <r>
      <rPr>
        <sz val="12"/>
        <color indexed="8"/>
        <rFont val="Arial"/>
        <family val="2"/>
      </rPr>
      <t xml:space="preserve"> (c)</t>
    </r>
    <r>
      <rPr>
        <sz val="11"/>
        <color indexed="8"/>
        <rFont val="Arial"/>
        <family val="2"/>
      </rPr>
      <t xml:space="preserve"> Deferred Tax</t>
    </r>
  </si>
  <si>
    <t>FRN: 008513N</t>
  </si>
  <si>
    <t>Sourabh Jain</t>
  </si>
  <si>
    <t>M. No.415258</t>
  </si>
  <si>
    <t>Bal Pharma Limited</t>
  </si>
  <si>
    <t>Bangalore</t>
  </si>
  <si>
    <t>Classification of Assets : Furniture &amp; Fixtures</t>
  </si>
  <si>
    <t>Depreication</t>
  </si>
  <si>
    <t>Life of asset</t>
  </si>
  <si>
    <t>10 Years</t>
  </si>
  <si>
    <t>Sl No</t>
  </si>
  <si>
    <t>Descrioption of Asset</t>
  </si>
  <si>
    <t>Supplier</t>
  </si>
  <si>
    <t>Bill</t>
  </si>
  <si>
    <t>Date of capitalisation</t>
  </si>
  <si>
    <t>Total Cost</t>
  </si>
  <si>
    <t>Depreciation till 31.03.18</t>
  </si>
  <si>
    <t>Net Block Till 31.03.18</t>
  </si>
  <si>
    <t>5% residual value</t>
  </si>
  <si>
    <t>Carrying amount as at 31.03.17 ( whichever is higher of net block or 5 % residual value of asset)</t>
  </si>
  <si>
    <t>Balance to be depreciated during remaining life of asset (&gt;5% and &lt;= 95%)</t>
  </si>
  <si>
    <t>FY 31.03.18</t>
  </si>
  <si>
    <t>Period Used ( In Days)</t>
  </si>
  <si>
    <t>Life of asset ( In Days)</t>
  </si>
  <si>
    <t>Balance Life (In Days)</t>
  </si>
  <si>
    <t>Per day Depreciation</t>
  </si>
  <si>
    <t>To be adjusted against OB Reserves(Prior period Dep)</t>
  </si>
  <si>
    <t>Depreciation for the FY 18-19</t>
  </si>
  <si>
    <t>Net Block as on 31.03.19</t>
  </si>
  <si>
    <t xml:space="preserve">Difference in last year depn </t>
  </si>
  <si>
    <t>FURNITURE</t>
  </si>
  <si>
    <t>Additions during the year</t>
  </si>
  <si>
    <t>Description of Assets</t>
  </si>
  <si>
    <t>For FY ending</t>
  </si>
  <si>
    <t xml:space="preserve">No.of days used During this FY </t>
  </si>
  <si>
    <t>Dep rate as per Co act 2013</t>
  </si>
  <si>
    <t>_&lt; 178 - From 04.10.2016</t>
  </si>
  <si>
    <t>&gt; 178 - Before 04.10.2016</t>
  </si>
  <si>
    <t>Computers</t>
  </si>
  <si>
    <t>Net Block as at 31.03.18</t>
  </si>
  <si>
    <t>Cedir Infosol Software Private limited</t>
  </si>
  <si>
    <t>TRADE MARK</t>
  </si>
  <si>
    <t>Depreciation for the FY 17-18</t>
  </si>
  <si>
    <t>SCHEDULE  2</t>
  </si>
  <si>
    <t>FIXED ASSETS AS ON 31.03.2019</t>
  </si>
  <si>
    <t>As per Companies Act 2013</t>
  </si>
  <si>
    <t>ASSET</t>
  </si>
  <si>
    <t>GROSS BLOCK</t>
  </si>
  <si>
    <t>DEPRECIATION</t>
  </si>
  <si>
    <t>NET BLOCK</t>
  </si>
  <si>
    <t>As at 01.04.2018</t>
  </si>
  <si>
    <t>Additions</t>
  </si>
  <si>
    <t>Deletions</t>
  </si>
  <si>
    <t>AS AT 31.03.2018</t>
  </si>
  <si>
    <t>AS AT 01.04.2018</t>
  </si>
  <si>
    <t>Dep adjusted to OB of reserves</t>
  </si>
  <si>
    <t>FOR THE YEAR</t>
  </si>
  <si>
    <t>DELETIONS</t>
  </si>
  <si>
    <t>AS AT 31.03.2019</t>
  </si>
  <si>
    <t>Difference</t>
  </si>
  <si>
    <t>Furniture &amp; Fixtures</t>
  </si>
  <si>
    <t>AS PER INCOMETAX ACT</t>
  </si>
  <si>
    <t>a</t>
  </si>
  <si>
    <t>DESCRIPTION OF ASSET</t>
  </si>
  <si>
    <t>WDV OF EXISTING ASSET</t>
  </si>
  <si>
    <t>ACTUAL COST OF ADDITIONS</t>
  </si>
  <si>
    <t>Less:VALUE OF ASSETS SOLD</t>
  </si>
  <si>
    <t>NET AMOUNT</t>
  </si>
  <si>
    <t>Depreciation CLAIMED</t>
  </si>
  <si>
    <t>WDV AS ON 31-3-19</t>
  </si>
  <si>
    <t>10% BLOCK</t>
  </si>
  <si>
    <t>i</t>
  </si>
  <si>
    <t>Furniture &amp; Fittings</t>
  </si>
  <si>
    <t>25% BLOCK</t>
  </si>
  <si>
    <t>40% BLOCK</t>
  </si>
  <si>
    <t>Computers &amp; Laptops</t>
  </si>
  <si>
    <t>ii</t>
  </si>
  <si>
    <t>Books</t>
  </si>
  <si>
    <t>DEFFERRED TAX ASSETS CALCULATION 2018-19</t>
  </si>
  <si>
    <t>closing Balance as per companies act</t>
  </si>
  <si>
    <t>closing Balance as per Income tax act</t>
  </si>
  <si>
    <t>Loss during the Year</t>
  </si>
  <si>
    <t>Timing Difference</t>
  </si>
  <si>
    <t>Deferred Tax Asset/ (Liability)</t>
  </si>
  <si>
    <t>Already Provided</t>
  </si>
  <si>
    <t>Fresh to Be provided</t>
  </si>
  <si>
    <t>Rights and restrictions</t>
  </si>
  <si>
    <t>The Company has two class of shares referred to as equity shares having a par value of Rs. 10/- each and preference shares having par value of Rs.10/-. Each holder of  equity shares is entitled to one vote per share. In the event of liquidation of the Company, the holders of equity shares will be entitled to receive any of the remaining assets of the company, after distribution of all preferential amounts. The distribution will be in proportion to the number of equity shares held by the shareholders.</t>
  </si>
  <si>
    <t>Dividend</t>
  </si>
  <si>
    <t>Key Management Personnel(KMP)</t>
  </si>
  <si>
    <t>Designation</t>
  </si>
  <si>
    <t xml:space="preserve"> Statement of Total Income</t>
  </si>
  <si>
    <t>PAN                                     :</t>
  </si>
  <si>
    <t>Financial Year       :</t>
  </si>
  <si>
    <t>Date of Incorporation  :</t>
  </si>
  <si>
    <t>Assessment Year :</t>
  </si>
  <si>
    <t>2019-20</t>
  </si>
  <si>
    <t>Income under the Head Profits &amp; Gains of Business:</t>
  </si>
  <si>
    <t>Rs.</t>
  </si>
  <si>
    <r>
      <t xml:space="preserve">Net Profit as per Profit &amp; Loss a/c </t>
    </r>
    <r>
      <rPr>
        <b/>
        <i/>
        <sz val="11"/>
        <rFont val="Calibri"/>
        <family val="2"/>
      </rPr>
      <t>(Book Profit)</t>
    </r>
  </si>
  <si>
    <r>
      <t>Add</t>
    </r>
    <r>
      <rPr>
        <sz val="11"/>
        <rFont val="Calibri"/>
        <family val="2"/>
      </rPr>
      <t>: 1. Depreciation debited to P &amp; L a/c</t>
    </r>
  </si>
  <si>
    <r>
      <t>Less</t>
    </r>
    <r>
      <rPr>
        <sz val="11"/>
        <rFont val="Calibri"/>
        <family val="2"/>
      </rPr>
      <t xml:space="preserve">: Depreciation admissible as per Income-Tax Act, 1961 </t>
    </r>
    <r>
      <rPr>
        <i/>
        <sz val="11"/>
        <rFont val="Calibri"/>
        <family val="2"/>
      </rPr>
      <t>(Annexure A to Form No. 3CD)</t>
    </r>
  </si>
  <si>
    <t xml:space="preserve">         1 Income considered under other heads of Income</t>
  </si>
  <si>
    <t>Income from Business</t>
  </si>
  <si>
    <t>Income from Capital Gains</t>
  </si>
  <si>
    <t>Sale price of the Investment</t>
  </si>
  <si>
    <t>Less:  Purchases prices of Investment</t>
  </si>
  <si>
    <t>Income from other Sources</t>
  </si>
  <si>
    <t xml:space="preserve">          1. Interest Income Tax</t>
  </si>
  <si>
    <t>Gross Total Income (GTI)</t>
  </si>
  <si>
    <t xml:space="preserve"> Deduction Under Chapter  VI A   </t>
  </si>
  <si>
    <t>Total Deduction Restricted To</t>
  </si>
  <si>
    <t>Short term Loss Carried forward</t>
  </si>
  <si>
    <t>Total Income (TI)</t>
  </si>
  <si>
    <t>Rounded Off</t>
  </si>
  <si>
    <t xml:space="preserve">LESS: SET OFF BUSINESS LOSS </t>
  </si>
  <si>
    <t>Regular on TI @</t>
  </si>
  <si>
    <t>MAT on Book Profit @</t>
  </si>
  <si>
    <t>Tax payable</t>
  </si>
  <si>
    <t xml:space="preserve">Add: Surcharge @ </t>
  </si>
  <si>
    <t>Add: Education Cess @</t>
  </si>
  <si>
    <t>Add: Interest</t>
  </si>
  <si>
    <t>U/s 234A</t>
  </si>
  <si>
    <t xml:space="preserve">U/s 234B </t>
  </si>
  <si>
    <t>U/s 234C</t>
  </si>
  <si>
    <t xml:space="preserve">Less: Tax Deducted at Source </t>
  </si>
  <si>
    <t>Balance Tax Payable/(Refund)</t>
  </si>
  <si>
    <t>Less: Self Asst. Tax Paid</t>
  </si>
  <si>
    <t>BSR Code</t>
  </si>
  <si>
    <t>Date of Challan</t>
  </si>
  <si>
    <t>Sl. No.</t>
  </si>
  <si>
    <t>Income Tax Payable/(Refundable)</t>
  </si>
  <si>
    <t xml:space="preserve">  </t>
  </si>
  <si>
    <t>For Satya Prakash Mangal &amp; Co.</t>
  </si>
  <si>
    <t>Transaction carried out:</t>
  </si>
  <si>
    <t>Note 3 : Reserves &amp; Surplus</t>
  </si>
  <si>
    <t>Professional tax</t>
  </si>
  <si>
    <t xml:space="preserve">    (e) Other Current Assets </t>
  </si>
  <si>
    <t>Preliminary Expenses Written Off</t>
  </si>
  <si>
    <t>[</t>
  </si>
  <si>
    <t>Notes to Financial Statements for the year ended 31st March, 2019</t>
  </si>
  <si>
    <t>Method of Accounting :</t>
  </si>
  <si>
    <t>Mercantile</t>
  </si>
  <si>
    <t xml:space="preserve">Status                                  : </t>
  </si>
  <si>
    <t>Domestic Company</t>
  </si>
  <si>
    <t xml:space="preserve">           2.Prior period Expenses added </t>
  </si>
  <si>
    <t xml:space="preserve">         2 Preliminary Expenses  (1/5th of expenses) U/S 35D</t>
  </si>
  <si>
    <t>Opening Balance As on April2018</t>
  </si>
  <si>
    <t>1/5th portion Written off in 2017-18 (not considered in IT but in books only 1/5th was written off)</t>
  </si>
  <si>
    <t>Treatment of preliminary expenses in books</t>
  </si>
  <si>
    <t>Preliminary Expenses Total incurred in FY 2017-18</t>
  </si>
  <si>
    <t>Less: fully Written off in 2018-19 as prior period expense as this is not a current asset as per AS 22</t>
  </si>
  <si>
    <t>Balance in books</t>
  </si>
  <si>
    <t>Treatment of preliminary expenses as per IT</t>
  </si>
  <si>
    <t>Less: 1/5th amount written off for the 2nd year as per Sec 35D of IT Act</t>
  </si>
  <si>
    <t>Balance amount as per IT</t>
  </si>
  <si>
    <t>To be calculated on this amount for next year</t>
  </si>
  <si>
    <t>Preliminary expense written off as per books</t>
  </si>
  <si>
    <t>Preliminary expense written off as per IT</t>
  </si>
  <si>
    <t>Asset</t>
  </si>
  <si>
    <t>Liability</t>
  </si>
  <si>
    <t>Note 14 : Revenue from Operations</t>
  </si>
  <si>
    <t>Note 15 : Other Incomes</t>
  </si>
  <si>
    <t>Note 16 : Employee Benefit Expenses</t>
  </si>
  <si>
    <t>Note 17 : Finance Cost</t>
  </si>
  <si>
    <t>Note 18 : Operating &amp; Other Expenses</t>
  </si>
  <si>
    <t>Note 19: Related Party Disclosures</t>
  </si>
  <si>
    <t>Note 20 : Segment Information</t>
  </si>
  <si>
    <t>Note 21 : The previous year figures have been reclassified to conform to this year’s classification.</t>
  </si>
  <si>
    <t>Deprecn for FY 2017-18</t>
  </si>
  <si>
    <t>Depreciable value</t>
  </si>
  <si>
    <t>NBV 31 Mar 2018</t>
  </si>
  <si>
    <t>Deprecn for FY 2018-19</t>
  </si>
  <si>
    <t>NBV 31 Mar 2019</t>
  </si>
  <si>
    <t>Trademark</t>
  </si>
  <si>
    <t>Addl/ (less) deprecn for FY 2017-18</t>
  </si>
  <si>
    <t>Correct deprecn to restate right balances</t>
  </si>
  <si>
    <t>Deprn asset wise for FY 18-19</t>
  </si>
  <si>
    <t>Deprn considered in 17-18</t>
  </si>
  <si>
    <t>Add/ (less)</t>
  </si>
  <si>
    <t>Deprn provided</t>
  </si>
  <si>
    <t>Should have been provided</t>
  </si>
  <si>
    <t xml:space="preserve">Computers - laptop  </t>
  </si>
  <si>
    <t>Total check</t>
  </si>
  <si>
    <t>1-21</t>
  </si>
  <si>
    <t>Professional Charges</t>
  </si>
  <si>
    <r>
      <t xml:space="preserve">The Board of Directors, for the year ended March 31, 2019, have not declared and paid interim dividend . </t>
    </r>
    <r>
      <rPr>
        <b/>
        <sz val="11"/>
        <rFont val="Arial"/>
        <family val="2"/>
      </rPr>
      <t>No final dividend is recommended by the Board</t>
    </r>
  </si>
  <si>
    <t xml:space="preserve"> EASYLEASES TECHNOLOGIES  PRIVATE LIMITED</t>
  </si>
  <si>
    <t>Shital Bhagat kumar</t>
  </si>
  <si>
    <t>DIN:06438443</t>
  </si>
  <si>
    <t>Manish Gupta</t>
  </si>
  <si>
    <t>DIN:07651824</t>
  </si>
  <si>
    <t>Issued ,Subscribed and Fully paid up Capital</t>
  </si>
  <si>
    <t>Senthilkumar Sundaram</t>
  </si>
  <si>
    <t>Advances from Debtors</t>
  </si>
  <si>
    <t>Note 5 : Shortterm Borrowings</t>
  </si>
  <si>
    <t>Unsecured loans</t>
  </si>
  <si>
    <t>Manish Loan</t>
  </si>
  <si>
    <t>Shital Loan</t>
  </si>
  <si>
    <t>Senthil Loan</t>
  </si>
  <si>
    <t>Note 6 : Deferred Tax Liability (Net)</t>
  </si>
  <si>
    <t>Note 10 : Cash &amp; cash equivalents</t>
  </si>
  <si>
    <t>Note 11 : Short term loans &amp; advances</t>
  </si>
  <si>
    <t>Note 12: Other current Assets</t>
  </si>
  <si>
    <t>YES Bank</t>
  </si>
  <si>
    <t>Security Deposit.</t>
  </si>
  <si>
    <t>Note 10 : Trade Receivables</t>
  </si>
  <si>
    <t>(i) Outstanding for a period Exceeding 6months</t>
  </si>
  <si>
    <t>(ii)others</t>
  </si>
  <si>
    <t>Domain charges</t>
  </si>
  <si>
    <t>Internet expenses</t>
  </si>
  <si>
    <t>Telephone expenses</t>
  </si>
  <si>
    <t>Fuel Expenses &amp; Stationery</t>
  </si>
  <si>
    <t>Membership Expenses</t>
  </si>
  <si>
    <t>Reimbursements</t>
  </si>
  <si>
    <t>Bill desk Integration fees</t>
  </si>
  <si>
    <t>Loans</t>
  </si>
  <si>
    <t>In accordance with Accounting Standard–17, “Segment Reporting”, the Company’s business segment is  Take  on Lease or in exchange,Asset Management  and Related services and it has no other primary reportable segments. Accordingly, the segment revenue, segment results, total carrying amount of segment assets and segment liabilities, total cost incurred to acquire segment assets and total amount of charge for depreciation during the year, is as reflected in the Financial Statements as of and for the year ended March 31, 2019</t>
  </si>
  <si>
    <t>Easyleases Private Limited</t>
  </si>
  <si>
    <t>Manish Gupta Capital A/c</t>
  </si>
  <si>
    <t>Senthil Kumar Capital</t>
  </si>
  <si>
    <t>Shital Bhagat Kumar Capital</t>
  </si>
  <si>
    <t>Loans (Liability)</t>
  </si>
  <si>
    <t>Unsecured Loans</t>
  </si>
  <si>
    <t>Shital Bhagat Loan</t>
  </si>
  <si>
    <t>Col Raju Debt Fund</t>
  </si>
  <si>
    <t>Lakshmi Narayan Debt</t>
  </si>
  <si>
    <t>GST</t>
  </si>
  <si>
    <t>TDS</t>
  </si>
  <si>
    <t>Abhishek Dixit</t>
  </si>
  <si>
    <t>Amazon .in</t>
  </si>
  <si>
    <t>Balaji Electricals</t>
  </si>
  <si>
    <t>Bettegowda</t>
  </si>
  <si>
    <t>Bhaskar A/c</t>
  </si>
  <si>
    <t>Brand Story</t>
  </si>
  <si>
    <t>Colife Advisory Pvt Ltd</t>
  </si>
  <si>
    <t>Cuentas Consulting Pvt Ltd</t>
  </si>
  <si>
    <t>Fugenx</t>
  </si>
  <si>
    <t>Google</t>
  </si>
  <si>
    <t>Indiaideas.Com</t>
  </si>
  <si>
    <t>Jayakrishna Ramdas</t>
  </si>
  <si>
    <t>Karthick  A/c</t>
  </si>
  <si>
    <t>Lakshmi Narayan</t>
  </si>
  <si>
    <t>Lalith Kumar</t>
  </si>
  <si>
    <t>Madhurima Chakravorty</t>
  </si>
  <si>
    <t>Make My Trip</t>
  </si>
  <si>
    <t>Manjunath Salary Payable</t>
  </si>
  <si>
    <t>New Mayahardware &amp; Sanitarywares</t>
  </si>
  <si>
    <t>Nitin Sood</t>
  </si>
  <si>
    <t>Padma Priya Nair</t>
  </si>
  <si>
    <t>Pankaj Mehta</t>
  </si>
  <si>
    <t>QUICKR India Pvt Ltd</t>
  </si>
  <si>
    <t>Rajeev Thakur</t>
  </si>
  <si>
    <t>Riddhi Chakrabarty</t>
  </si>
  <si>
    <t xml:space="preserve">Senthil Sundaram_x000D_
</t>
  </si>
  <si>
    <t>Shankar Bhaskaran</t>
  </si>
  <si>
    <t>Shobhit Salary Payable</t>
  </si>
  <si>
    <t>Spice Jet</t>
  </si>
  <si>
    <t>Subbu Raju</t>
  </si>
  <si>
    <t>Syeda Afida</t>
  </si>
  <si>
    <t>U.S Traders</t>
  </si>
  <si>
    <t>Auditfees Payable</t>
  </si>
  <si>
    <t>Blob Infotech Pvt Ltd</t>
  </si>
  <si>
    <t>Manish Reimbursements</t>
  </si>
  <si>
    <t>Muralidharan Advance</t>
  </si>
  <si>
    <t>Narendra Salary Payable</t>
  </si>
  <si>
    <t>Naveen Salary Payable</t>
  </si>
  <si>
    <t>Nishant Advance</t>
  </si>
  <si>
    <t>P.G Rent</t>
  </si>
  <si>
    <t>Rakesh Babu Reimbursements</t>
  </si>
  <si>
    <t>Rakesh Salary Payable</t>
  </si>
  <si>
    <t>Sangam Hotel</t>
  </si>
  <si>
    <t>Senthil Sundaram Reimbursements</t>
  </si>
  <si>
    <t>Shital Reimbursements</t>
  </si>
  <si>
    <t xml:space="preserve">Epson Printer_x000D_
</t>
  </si>
  <si>
    <t>Software</t>
  </si>
  <si>
    <t>Axis Mutual Funds</t>
  </si>
  <si>
    <t>HDFC Mutual Funds</t>
  </si>
  <si>
    <t>Services</t>
  </si>
  <si>
    <t>Indirect Expenses</t>
  </si>
  <si>
    <t>Accounting Software</t>
  </si>
  <si>
    <t>Advertising Expenses</t>
  </si>
  <si>
    <t xml:space="preserve">Bill Desk Integration Fee_x000D_
</t>
  </si>
  <si>
    <t>Commission Expenses</t>
  </si>
  <si>
    <t>Electricity Bill</t>
  </si>
  <si>
    <t>Fuel &amp; Telephone Expenses</t>
  </si>
  <si>
    <t>GST Expenses</t>
  </si>
  <si>
    <t>Internet &amp; Telephone Expenses</t>
  </si>
  <si>
    <t>Maintenance Expenses</t>
  </si>
  <si>
    <t>Marketing</t>
  </si>
  <si>
    <t>Subscription Charges</t>
  </si>
  <si>
    <t>Web Hosting Charges</t>
  </si>
  <si>
    <t>Electricity expenses</t>
  </si>
  <si>
    <t>Maintenance expenses</t>
  </si>
  <si>
    <t>Travelling Expense</t>
  </si>
  <si>
    <t>Commission expenses</t>
  </si>
  <si>
    <t>HDFC Bank 2</t>
  </si>
  <si>
    <t>Vinesh</t>
  </si>
  <si>
    <t>Amitabh Ghosh</t>
  </si>
  <si>
    <t>AnujBerwal</t>
  </si>
  <si>
    <t>Dr.Reddy</t>
  </si>
  <si>
    <t>Dundappa Khot</t>
  </si>
  <si>
    <t>Karthick Furnishing</t>
  </si>
  <si>
    <t>Lakshmi</t>
  </si>
  <si>
    <t>MD Sheriff(Awho)</t>
  </si>
  <si>
    <t>Muralidharan</t>
  </si>
  <si>
    <t>Narasimha Raju</t>
  </si>
  <si>
    <t>Nishant</t>
  </si>
  <si>
    <t>Nitin Furnishing</t>
  </si>
  <si>
    <t>Prateek Yadav</t>
  </si>
  <si>
    <t>Rahul Anand</t>
  </si>
  <si>
    <t>Rakshit</t>
  </si>
  <si>
    <t>Ramalaxmi</t>
  </si>
  <si>
    <t>Ranganath</t>
  </si>
  <si>
    <t>Sandeep</t>
  </si>
  <si>
    <t>Sandeep K Unni</t>
  </si>
  <si>
    <t>Saransh Mehta</t>
  </si>
  <si>
    <t>Shivansh</t>
  </si>
  <si>
    <t>Shivapriya</t>
  </si>
  <si>
    <t>Shree Nanjundeshwara Associates</t>
  </si>
  <si>
    <t>Srabony</t>
  </si>
  <si>
    <t xml:space="preserve">Sudheer Kumar_x000D_
</t>
  </si>
  <si>
    <t>Usha Rani</t>
  </si>
  <si>
    <t>Cash-in-Hand</t>
  </si>
  <si>
    <t>HDFC</t>
  </si>
  <si>
    <t>HDFC @2</t>
  </si>
  <si>
    <t>Yes Bank</t>
  </si>
  <si>
    <t>Advance TDS Paid</t>
  </si>
  <si>
    <t>AMD Property Deposit</t>
  </si>
  <si>
    <t>Deferred Tax Asset</t>
  </si>
  <si>
    <t>Kunal PG Deposit</t>
  </si>
  <si>
    <t>SECURITY DEPOSIT</t>
  </si>
  <si>
    <t>SLNC PG ADVANCE</t>
  </si>
  <si>
    <t>Sundry Debtors</t>
  </si>
  <si>
    <t>Note : 7 Fixed Asset</t>
  </si>
  <si>
    <t>8 &amp; 16</t>
  </si>
  <si>
    <t>Amount in Rs.</t>
  </si>
  <si>
    <t>Sr. No</t>
  </si>
  <si>
    <t xml:space="preserve">Gross Block  </t>
  </si>
  <si>
    <t>Depreciaton</t>
  </si>
  <si>
    <t>Net Block</t>
  </si>
  <si>
    <t>Value at the beginning</t>
  </si>
  <si>
    <t>Addition during the year</t>
  </si>
  <si>
    <t>Deduction during the year</t>
  </si>
  <si>
    <t>Value at the end</t>
  </si>
  <si>
    <t>WDV as on 31.03.2019</t>
  </si>
  <si>
    <t>I</t>
  </si>
  <si>
    <t>-</t>
  </si>
  <si>
    <t>II</t>
  </si>
  <si>
    <t>Tangible Assets</t>
  </si>
  <si>
    <t>Epson Printer</t>
  </si>
  <si>
    <t>SUB TOTAL (A)</t>
  </si>
  <si>
    <t>Date</t>
  </si>
  <si>
    <t>Assets</t>
  </si>
  <si>
    <t>Estimated Life</t>
  </si>
  <si>
    <t>Depreciable Amt</t>
  </si>
  <si>
    <t>Depn Per Year</t>
  </si>
  <si>
    <t>18-08-2017</t>
  </si>
  <si>
    <t>22-01-2018</t>
  </si>
  <si>
    <t>computer</t>
  </si>
  <si>
    <t>Computer</t>
  </si>
  <si>
    <t>Dep. Rate</t>
  </si>
  <si>
    <t>Addition for 180 days or more in the Year</t>
  </si>
  <si>
    <t>Addition for Less then 180 days in the Year</t>
  </si>
  <si>
    <t>Deduction during the Year</t>
  </si>
  <si>
    <t>Depreciation During the Year</t>
  </si>
  <si>
    <t>Closing WDV as on 31.03.2018</t>
  </si>
  <si>
    <t>BLOCK - I</t>
  </si>
  <si>
    <t>BLOCK - II</t>
  </si>
  <si>
    <t>Intangible Asset</t>
  </si>
  <si>
    <t>Opening WDV as on 1.4.2018</t>
  </si>
  <si>
    <t>DEPRECIATION AS PER COMPANIES ACT AS ON 31st MARCH, 2019</t>
  </si>
  <si>
    <t>DEPRECIATION AS PER INCOME TAX AS ON 31st March, 2019</t>
  </si>
  <si>
    <t>Deferred tax Liability/Asset</t>
  </si>
  <si>
    <t>.</t>
  </si>
  <si>
    <t>Preliminary Expenses as per companies act</t>
  </si>
  <si>
    <t>Preliminary Expenses as per Income tax act</t>
  </si>
  <si>
    <t xml:space="preserve">Timing Difference </t>
  </si>
  <si>
    <t>Differed tax Asset</t>
  </si>
  <si>
    <t>Alredy Provided</t>
  </si>
  <si>
    <t>Fresh to be provided</t>
  </si>
  <si>
    <t>Total Differed tax Asset</t>
  </si>
  <si>
    <t xml:space="preserve">I. Property,Plant &amp; Equipment </t>
  </si>
  <si>
    <t>AWHO DEPOSIT</t>
  </si>
  <si>
    <t>Water Ville Deposit</t>
  </si>
  <si>
    <t>Sales Accounts</t>
  </si>
  <si>
    <t>Deferred Tax Expenses</t>
  </si>
  <si>
    <t>Depreciation A/c</t>
  </si>
  <si>
    <t>Genral Office Maintenance</t>
  </si>
  <si>
    <t>PG Expenses</t>
  </si>
  <si>
    <t>Staff Welfare</t>
  </si>
  <si>
    <t>Fees payable</t>
  </si>
  <si>
    <t>PG guest deposit</t>
  </si>
  <si>
    <t>Indirect incomes</t>
  </si>
  <si>
    <t>PG Income</t>
  </si>
  <si>
    <t>Audit fees</t>
  </si>
  <si>
    <t>Optionally Convertible Debentures</t>
  </si>
  <si>
    <t>Note 4 : Long term Borrowings</t>
  </si>
  <si>
    <t>Sameer Salary Payable</t>
  </si>
  <si>
    <t xml:space="preserve"> Easyleases Technologies  Private Limited</t>
  </si>
  <si>
    <t>Shital  kumar Bhagat</t>
  </si>
  <si>
    <t>Adjustment of bettegowda  income should be shown</t>
  </si>
  <si>
    <t>R.K shetty</t>
  </si>
  <si>
    <t>out of  39802 from dundappa remaining 2302 adjusted as fees and it needs to be shown as other income</t>
  </si>
  <si>
    <t xml:space="preserve">senthil </t>
  </si>
  <si>
    <t>A G Yogesh</t>
  </si>
  <si>
    <t>Milred</t>
  </si>
  <si>
    <t>MVK Deposiit</t>
  </si>
  <si>
    <t>Deposits</t>
  </si>
  <si>
    <t>tb!C63</t>
  </si>
  <si>
    <t>tb!C72</t>
  </si>
  <si>
    <t>tb!C67</t>
  </si>
  <si>
    <t>tb!C66</t>
  </si>
  <si>
    <t>tb!C70</t>
  </si>
  <si>
    <t>tb!C68</t>
  </si>
  <si>
    <t>tb!B27</t>
  </si>
  <si>
    <t>tb!B33</t>
  </si>
  <si>
    <t>tb!B51</t>
  </si>
  <si>
    <t>tb!B56</t>
  </si>
  <si>
    <t>tb!B74</t>
  </si>
  <si>
    <t>tb!B32</t>
  </si>
  <si>
    <t>tb!B47</t>
  </si>
  <si>
    <t>Gmail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</si>
</sst>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3">
    <numFmt numFmtId="6" formatCode="&quot;$&quot;#,##0_);[Red]\(&quot;$&quot;#,##0\)"/>
    <numFmt numFmtId="44" formatCode="_(&quot;$&quot;* #,##0.00_);_(&quot;$&quot;* \(#,##0.00\);_(&quot;$&quot;* &quot;-&quot;??_);_(@_)"/>
    <numFmt numFmtId="43" formatCode="_(* #,##0.00_);_(* \(#,##0.00\);_(* &quot;-&quot;??_);_(@_)"/>
    <numFmt numFmtId="164" formatCode="_ * #,##0_ ;_ * \-#,##0_ ;_ * &quot;-&quot;_ ;_ @_ "/>
    <numFmt numFmtId="165" formatCode="_ * #,##0.00_ ;_ * \-#,##0.00_ ;_ * &quot;-&quot;??_ ;_ @_ "/>
    <numFmt numFmtId="166" formatCode="_ * #,##0_ ;_ * \-#,##0_ ;_ * &quot;-&quot;??_ ;_ @_ "/>
    <numFmt numFmtId="167" formatCode="_(* #,##0_);_(* \(#,##0\);_(* &quot;-&quot;??_);_(@_)"/>
    <numFmt numFmtId="168" formatCode="00.000"/>
    <numFmt numFmtId="169" formatCode="&quot;?&quot;#,##0;&quot;?&quot;\-#,##0"/>
    <numFmt numFmtId="170" formatCode="_-* #,##0_-;\-* #,##0_-;_-* &quot;-&quot;_-;_-@_-"/>
    <numFmt numFmtId="171" formatCode="0000"/>
    <numFmt numFmtId="172" formatCode="000000"/>
    <numFmt numFmtId="173" formatCode="_ &quot;\&quot;* #,##0_ ;_ &quot;\&quot;* \-#,##0_ ;_ &quot;\&quot;* &quot;-&quot;_ ;_ @_ "/>
    <numFmt numFmtId="174" formatCode="&quot;\&quot;#,##0.00;[Red]&quot;\&quot;\-#,##0.00"/>
    <numFmt numFmtId="175" formatCode="_ &quot;\&quot;* #,##0.00_ ;_ &quot;\&quot;* \-#,##0.00_ ;_ &quot;\&quot;* &quot;-&quot;??_ ;_ @_ "/>
    <numFmt numFmtId="176" formatCode="&quot;\&quot;#,##0;[Red]&quot;\&quot;\-#,##0"/>
    <numFmt numFmtId="177" formatCode="#,##0;[Red]&quot;-&quot;#,##0"/>
    <numFmt numFmtId="178" formatCode="#,##0.00;[Red]&quot;-&quot;#,##0.00"/>
    <numFmt numFmtId="179" formatCode="#,##0.0"/>
    <numFmt numFmtId="180" formatCode="\ ?/1000"/>
    <numFmt numFmtId="181" formatCode="General_)"/>
    <numFmt numFmtId="182" formatCode="0.000"/>
    <numFmt numFmtId="183" formatCode="#,##0.000"/>
    <numFmt numFmtId="184" formatCode="_ * #,##0.00_)&quot;£&quot;_ ;_ * \(#,##0.00\)&quot;£&quot;_ ;_ * &quot;-&quot;??_)&quot;£&quot;_ ;_ @_ "/>
    <numFmt numFmtId="185" formatCode="_ * #,##0.00_)_£_ ;_ * \(#,##0.00\)_£_ ;_ * &quot;-&quot;??_)_£_ ;_ @_ "/>
    <numFmt numFmtId="186" formatCode="#,##0;\(#,##0\)"/>
    <numFmt numFmtId="187" formatCode="0.00_);\(0.00\);0.00"/>
    <numFmt numFmtId="188" formatCode="\$#,##0\ ;\(\$#,##0\)"/>
    <numFmt numFmtId="189" formatCode="m\o\n\th\ d\,\ yyyy"/>
    <numFmt numFmtId="190" formatCode="_(&quot;$&quot;* #,##0_);_(&quot;$&quot;* \(#,##0\);_(&quot;$&quot;* &quot;-&quot;_);_(&quot;@&quot;_)"/>
    <numFmt numFmtId="191" formatCode="_-* #,##0.00_-;\-* #,##0.00_-;_-* &quot;-&quot;??_-;_-@_-"/>
    <numFmt numFmtId="192" formatCode="_-* #,##0.00\ [$€]_-;\-* #,##0.00\ [$€]_-;_-* &quot;-&quot;??\ [$€]_-;_-@_-"/>
    <numFmt numFmtId="193" formatCode="#.00"/>
    <numFmt numFmtId="194" formatCode="#."/>
    <numFmt numFmtId="195" formatCode="&quot;$&quot;#,##0.;;\(&quot;$&quot;#,##0.\)"/>
    <numFmt numFmtId="196" formatCode=";;;"/>
    <numFmt numFmtId="197" formatCode="0.00_);\(0.00\)"/>
    <numFmt numFmtId="198" formatCode="&quot;$&quot;#,##0_);&quot;$&quot;\(#,##0.\)"/>
    <numFmt numFmtId="199" formatCode="&quot;$&quot;#,##0_);&quot;$&quot;\(#,##0\)"/>
    <numFmt numFmtId="200" formatCode="0.00_)"/>
    <numFmt numFmtId="201" formatCode="[$-409]d\-mmm\-yy;@"/>
    <numFmt numFmtId="202" formatCode="0_);\(0\);&quot;-  &quot;"/>
    <numFmt numFmtId="203" formatCode="0.0%"/>
    <numFmt numFmtId="204" formatCode="_-* #,##0\ _F_-;\-* #,##0\ _F_-;_-* &quot;-&quot;\ _F_-;_-@_-"/>
    <numFmt numFmtId="205" formatCode="0.00\%;\-0.00\%;0.00\%"/>
    <numFmt numFmtId="206" formatCode="0.00\x;\-0.00\x;0.00\x"/>
    <numFmt numFmtId="207" formatCode="##0.00000"/>
    <numFmt numFmtId="208" formatCode="#,##0\ &quot;F&quot;;[Red]\-#,##0\ &quot;F&quot;"/>
    <numFmt numFmtId="209" formatCode="#,##0.00\ &quot;F&quot;;\-#,##0.00\ &quot;F&quot;"/>
    <numFmt numFmtId="210" formatCode="0.000000"/>
    <numFmt numFmtId="211" formatCode="#0.0\ &quot;%&quot;"/>
    <numFmt numFmtId="212" formatCode="&quot;$&quot;#,##0.00;[Red]\-&quot;$&quot;#,##0.00"/>
    <numFmt numFmtId="213" formatCode="#,##0.0000"/>
    <numFmt numFmtId="214" formatCode="#,##0.00000"/>
    <numFmt numFmtId="215" formatCode="#,##0\ &quot;DM&quot;;\-#,##0\ &quot;DM&quot;"/>
    <numFmt numFmtId="216" formatCode="0&quot;.&quot;000%"/>
    <numFmt numFmtId="217" formatCode="&quot;￥&quot;#,##0;&quot;￥&quot;\-#,##0"/>
    <numFmt numFmtId="218" formatCode="00&quot;.&quot;000"/>
    <numFmt numFmtId="219" formatCode="_-&quot;$&quot;* #,##0_-;\-&quot;$&quot;* #,##0_-;_-&quot;$&quot;* &quot;-&quot;_-;_-@_-"/>
    <numFmt numFmtId="220" formatCode="_-&quot;$&quot;* #,##0.00_-;\-&quot;$&quot;* #,##0.00_-;_-&quot;$&quot;* &quot;-&quot;??_-;_-@_-"/>
    <numFmt numFmtId="221" formatCode="#,##0.00\ &quot;F&quot;;[Red]\-#,##0.00\ &quot;F&quot;"/>
    <numFmt numFmtId="222" formatCode="&quot;&quot;0"/>
    <numFmt numFmtId="223" formatCode="&quot;&quot;0.00"/>
    <numFmt numFmtId="224" formatCode="_ * #,##0.00_ ;_ * \-#,##0.00_ ;_ * \-??_ ;_ @_ "/>
    <numFmt numFmtId="225" formatCode="_ * #,##0_ ;_ * \-#,##0_ ;_ * \-??_ ;_ @_ "/>
    <numFmt numFmtId="226" formatCode="_(* #,##0.00_);_(* \(#,##0.00\);_(* \-??_);_(@_)"/>
    <numFmt numFmtId="227" formatCode="#,##0.0_ ;\-#,##0.0\ "/>
    <numFmt numFmtId="228" formatCode="_(* #,##0_);_(* \(#,##0\);_(* \-??_);_(@_)"/>
    <numFmt numFmtId="229" formatCode="_(* #,##0.0_);_(* \(#,##0.0\);_(* &quot;-&quot;??_);_(@_)"/>
    <numFmt numFmtId="230" formatCode="d\-mmm\-yy;@"/>
    <numFmt numFmtId="231" formatCode="0_)"/>
    <numFmt numFmtId="232" formatCode="[&gt;9999999]#\,##\,##\,##0_);[&gt;99999]##\,##\,##0_);#,##0_)\ "/>
    <numFmt numFmtId="233" formatCode="[&gt;9999999]#\,##\,##\,##0_);[&gt;99999]##\,##\,##0_);#,##0_)"/>
  </numFmts>
  <fonts count="181">
    <font>
      <sz val="11"/>
      <color theme="1"/>
      <name val="Calibri"/>
      <family val="2"/>
      <scheme val="minor"/>
    </font>
    <font>
      <sz val="11"/>
      <color indexed="8"/>
      <name val="Calibri"/>
      <family val="2"/>
    </font>
    <font>
      <sz val="11"/>
      <color indexed="8"/>
      <name val="Calibri"/>
      <family val="2"/>
    </font>
    <font>
      <sz val="10"/>
      <name val="Arial"/>
      <family val="2"/>
    </font>
    <font>
      <sz val="10"/>
      <name val="Arial"/>
      <family val="2"/>
    </font>
    <font>
      <sz val="12"/>
      <name val=".VnTime"/>
      <family val="2"/>
    </font>
    <font>
      <sz val="9"/>
      <name val="ﾀﾞｯﾁ"/>
      <family val="3"/>
      <charset val="128"/>
    </font>
    <font>
      <sz val="11"/>
      <name val="??"/>
      <family val="3"/>
    </font>
    <font>
      <sz val="14"/>
      <name val="??"/>
      <family val="3"/>
    </font>
    <font>
      <sz val="12"/>
      <name val="????"/>
      <family val="2"/>
      <charset val="136"/>
    </font>
    <font>
      <sz val="12"/>
      <name val="???"/>
      <family val="3"/>
    </font>
    <font>
      <sz val="10"/>
      <name val="???"/>
      <family val="3"/>
    </font>
    <font>
      <sz val="8"/>
      <name val="Arial"/>
      <family val="2"/>
    </font>
    <font>
      <sz val="10"/>
      <name val="Helv"/>
      <charset val="204"/>
    </font>
    <font>
      <sz val="12"/>
      <name val="Times New Roman"/>
      <family val="1"/>
    </font>
    <font>
      <sz val="11"/>
      <color indexed="8"/>
      <name val="Arial"/>
      <family val="2"/>
    </font>
    <font>
      <sz val="10"/>
      <color indexed="8"/>
      <name val="Arial"/>
      <family val="2"/>
    </font>
    <font>
      <sz val="10"/>
      <name val="Bookman Old Style"/>
      <family val="1"/>
    </font>
    <font>
      <sz val="10"/>
      <color indexed="8"/>
      <name val="MS Sans Serif"/>
      <family val="2"/>
    </font>
    <font>
      <sz val="10"/>
      <name val="Helv"/>
    </font>
    <font>
      <sz val="10"/>
      <name val="Geneva"/>
    </font>
    <font>
      <sz val="12"/>
      <name val="바탕체"/>
      <family val="1"/>
      <charset val="255"/>
    </font>
    <font>
      <sz val="8"/>
      <name val="Antique Olive"/>
      <family val="2"/>
    </font>
    <font>
      <sz val="8"/>
      <name val="Geneva"/>
    </font>
    <font>
      <b/>
      <u/>
      <sz val="14"/>
      <color indexed="8"/>
      <name val=".VnBook-AntiquaH"/>
      <family val="2"/>
    </font>
    <font>
      <sz val="12"/>
      <color indexed="10"/>
      <name val=".VnArial Narrow"/>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0"/>
      <name val=".VnTime"/>
      <family val="2"/>
    </font>
    <font>
      <sz val="11"/>
      <color indexed="9"/>
      <name val="Calibri"/>
      <family val="2"/>
    </font>
    <font>
      <sz val="12"/>
      <name val="±¼¸²Ã¼"/>
      <family val="3"/>
      <charset val="129"/>
    </font>
    <font>
      <sz val="12"/>
      <name val="¹UAAA¼"/>
      <family val="3"/>
      <charset val="129"/>
    </font>
    <font>
      <sz val="12"/>
      <name val="¹ÙÅÁÃ¼"/>
      <family val="1"/>
      <charset val="129"/>
    </font>
    <font>
      <sz val="8"/>
      <name val="Tahoma"/>
      <family val="2"/>
    </font>
    <font>
      <sz val="9"/>
      <name val="ＭＳ ゴシック"/>
      <family val="3"/>
      <charset val="128"/>
    </font>
    <font>
      <sz val="11"/>
      <color indexed="20"/>
      <name val="Calibri"/>
      <family val="2"/>
    </font>
    <font>
      <sz val="12"/>
      <name val="Tms Rmn"/>
    </font>
    <font>
      <sz val="10"/>
      <name val="MS Sans Serif"/>
      <family val="2"/>
    </font>
    <font>
      <sz val="12"/>
      <name val="µ¸¿òÃ¼"/>
      <family val="3"/>
      <charset val="129"/>
    </font>
    <font>
      <sz val="12"/>
      <name val="Helv"/>
      <family val="2"/>
    </font>
    <font>
      <sz val="14"/>
      <color indexed="57"/>
      <name val="Arial"/>
      <family val="2"/>
    </font>
    <font>
      <sz val="12"/>
      <name val="Helv"/>
    </font>
    <font>
      <sz val="9"/>
      <name val="Times New Roman"/>
      <family val="1"/>
    </font>
    <font>
      <b/>
      <sz val="11"/>
      <color indexed="52"/>
      <name val="Calibri"/>
      <family val="2"/>
    </font>
    <font>
      <b/>
      <sz val="11"/>
      <color indexed="9"/>
      <name val="Calibri"/>
      <family val="2"/>
    </font>
    <font>
      <b/>
      <sz val="10"/>
      <name val="Arial"/>
      <family val="2"/>
    </font>
    <font>
      <sz val="24"/>
      <name val="MS Sans Serif"/>
      <family val="2"/>
    </font>
    <font>
      <b/>
      <sz val="10"/>
      <color indexed="50"/>
      <name val="Arial"/>
      <family val="2"/>
    </font>
    <font>
      <b/>
      <sz val="10"/>
      <color indexed="48"/>
      <name val="Arial"/>
      <family val="2"/>
    </font>
    <font>
      <sz val="1"/>
      <color indexed="8"/>
      <name val="Courier"/>
      <family val="3"/>
    </font>
    <font>
      <sz val="10"/>
      <name val="Courier"/>
      <family val="3"/>
    </font>
    <font>
      <b/>
      <sz val="10"/>
      <color indexed="10"/>
      <name val="Arial"/>
      <family val="2"/>
    </font>
    <font>
      <sz val="11"/>
      <name val="Times New Roman"/>
      <family val="1"/>
    </font>
    <font>
      <i/>
      <sz val="11"/>
      <color indexed="23"/>
      <name val="Calibri"/>
      <family val="2"/>
    </font>
    <font>
      <sz val="11"/>
      <color indexed="17"/>
      <name val="Calibri"/>
      <family val="2"/>
    </font>
    <font>
      <b/>
      <sz val="12"/>
      <name val="Helv"/>
    </font>
    <font>
      <b/>
      <sz val="12"/>
      <name val="Arial"/>
      <family val="2"/>
    </font>
    <font>
      <b/>
      <sz val="8"/>
      <color indexed="8"/>
      <name val="Tahoma"/>
      <family val="2"/>
    </font>
    <font>
      <b/>
      <sz val="15"/>
      <color indexed="56"/>
      <name val="Calibri"/>
      <family val="2"/>
    </font>
    <font>
      <b/>
      <sz val="13"/>
      <color indexed="56"/>
      <name val="Calibri"/>
      <family val="2"/>
    </font>
    <font>
      <b/>
      <sz val="11"/>
      <color indexed="56"/>
      <name val="Calibri"/>
      <family val="2"/>
    </font>
    <font>
      <b/>
      <sz val="1"/>
      <color indexed="8"/>
      <name val="Courier"/>
      <family val="3"/>
    </font>
    <font>
      <sz val="11"/>
      <color indexed="62"/>
      <name val="Calibri"/>
      <family val="2"/>
    </font>
    <font>
      <b/>
      <sz val="10"/>
      <name val="MS Sans Serif"/>
      <family val="2"/>
    </font>
    <font>
      <sz val="11"/>
      <color indexed="52"/>
      <name val="Calibri"/>
      <family val="2"/>
    </font>
    <font>
      <sz val="12"/>
      <name val="Arial"/>
      <family val="2"/>
    </font>
    <font>
      <sz val="11"/>
      <color indexed="60"/>
      <name val="Calibri"/>
      <family val="2"/>
    </font>
    <font>
      <sz val="7"/>
      <name val="Small Fonts"/>
      <family val="2"/>
    </font>
    <font>
      <b/>
      <i/>
      <sz val="16"/>
      <name val="Helv"/>
    </font>
    <font>
      <sz val="10"/>
      <name val="Tahoma"/>
      <family val="2"/>
    </font>
    <font>
      <i/>
      <sz val="9"/>
      <color indexed="12"/>
      <name val="Helv"/>
    </font>
    <font>
      <sz val="13"/>
      <name val=".VnTime"/>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12"/>
      <name val="MS Sans Serif"/>
      <family val="2"/>
    </font>
    <font>
      <b/>
      <sz val="8"/>
      <name val="Times New Roman"/>
      <family val="1"/>
    </font>
    <font>
      <sz val="10"/>
      <name val="Book Antiqua"/>
      <family val="1"/>
    </font>
    <font>
      <sz val="10"/>
      <name val="Helvetica-Narrow"/>
      <family val="2"/>
    </font>
    <font>
      <b/>
      <sz val="10"/>
      <name val="Helvetica-Narrow"/>
      <family val="2"/>
    </font>
    <font>
      <b/>
      <sz val="11"/>
      <name val="Times New Roman"/>
      <family val="1"/>
    </font>
    <font>
      <b/>
      <sz val="18"/>
      <color indexed="56"/>
      <name val="Cambria"/>
      <family val="2"/>
    </font>
    <font>
      <b/>
      <sz val="12"/>
      <name val="Times New Roman"/>
      <family val="1"/>
    </font>
    <font>
      <b/>
      <sz val="12"/>
      <name val="Helvetica-Narrow"/>
      <family val="2"/>
    </font>
    <font>
      <sz val="11"/>
      <color indexed="10"/>
      <name val="Calibri"/>
      <family val="2"/>
    </font>
    <font>
      <sz val="14"/>
      <name val=".VnArial"/>
      <family val="2"/>
    </font>
    <font>
      <sz val="14"/>
      <name val="뼻뮝"/>
      <family val="3"/>
    </font>
    <font>
      <sz val="12"/>
      <name val="바탕체"/>
      <family val="3"/>
    </font>
    <font>
      <sz val="12"/>
      <name val="뼻뮝"/>
      <family val="3"/>
    </font>
    <font>
      <sz val="9"/>
      <name val="Arial"/>
      <family val="2"/>
    </font>
    <font>
      <sz val="11"/>
      <name val="돋움"/>
      <family val="2"/>
    </font>
    <font>
      <sz val="10"/>
      <name val="굴림체"/>
      <family val="3"/>
    </font>
    <font>
      <sz val="10"/>
      <name val="明朝"/>
      <family val="1"/>
      <charset val="128"/>
    </font>
    <font>
      <sz val="12"/>
      <name val="Courier"/>
      <family val="3"/>
    </font>
    <font>
      <sz val="10"/>
      <name val=" "/>
      <family val="1"/>
      <charset val="136"/>
    </font>
    <font>
      <sz val="11"/>
      <color indexed="8"/>
      <name val="Calibri"/>
      <family val="2"/>
    </font>
    <font>
      <sz val="10"/>
      <color indexed="8"/>
      <name val="Arial"/>
      <family val="2"/>
    </font>
    <font>
      <b/>
      <sz val="11"/>
      <color indexed="8"/>
      <name val="Calibri"/>
      <family val="2"/>
    </font>
    <font>
      <sz val="11"/>
      <color indexed="8"/>
      <name val="Calibri"/>
      <family val="2"/>
    </font>
    <font>
      <sz val="8"/>
      <name val="Calibri"/>
      <family val="2"/>
    </font>
    <font>
      <b/>
      <sz val="14"/>
      <name val="Helv"/>
    </font>
    <font>
      <sz val="24"/>
      <color indexed="13"/>
      <name val="Helv"/>
    </font>
    <font>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rgb="FF000000"/>
      <name val="Calibri"/>
      <family val="2"/>
    </font>
    <font>
      <sz val="10"/>
      <color theme="1"/>
      <name val="Arial"/>
      <family val="2"/>
    </font>
    <font>
      <sz val="8"/>
      <color theme="1"/>
      <name val="Palatino Linotype"/>
      <family val="2"/>
    </font>
    <font>
      <b/>
      <sz val="11"/>
      <color rgb="FF3F3F3F"/>
      <name val="Calibri"/>
      <family val="2"/>
      <scheme val="minor"/>
    </font>
    <font>
      <b/>
      <sz val="11"/>
      <color theme="1"/>
      <name val="Calibri"/>
      <family val="2"/>
      <scheme val="minor"/>
    </font>
    <font>
      <sz val="11"/>
      <color rgb="FFFF0000"/>
      <name val="Calibri"/>
      <family val="2"/>
      <scheme val="minor"/>
    </font>
    <font>
      <sz val="9"/>
      <color theme="1"/>
      <name val="Arial"/>
      <family val="2"/>
    </font>
    <font>
      <i/>
      <sz val="9"/>
      <color theme="1"/>
      <name val="Arial"/>
      <family val="2"/>
    </font>
    <font>
      <b/>
      <sz val="9"/>
      <color theme="1"/>
      <name val="Arial"/>
      <family val="2"/>
    </font>
    <font>
      <b/>
      <sz val="12"/>
      <color theme="1"/>
      <name val="Arial"/>
      <family val="2"/>
    </font>
    <font>
      <b/>
      <sz val="11"/>
      <name val="Trebuchet MS"/>
      <family val="2"/>
    </font>
    <font>
      <sz val="11"/>
      <name val="Trebuchet MS"/>
      <family val="2"/>
    </font>
    <font>
      <sz val="11"/>
      <color indexed="8"/>
      <name val="Calibri"/>
      <family val="2"/>
      <charset val="1"/>
    </font>
    <font>
      <b/>
      <sz val="11"/>
      <color indexed="8"/>
      <name val="Calibri"/>
      <family val="2"/>
      <charset val="1"/>
    </font>
    <font>
      <sz val="11"/>
      <color indexed="10"/>
      <name val="Calibri"/>
      <family val="2"/>
      <charset val="1"/>
    </font>
    <font>
      <sz val="11"/>
      <color theme="1"/>
      <name val="Trebuchet MS"/>
      <family val="2"/>
    </font>
    <font>
      <b/>
      <u/>
      <sz val="11"/>
      <color indexed="8"/>
      <name val="Calibri"/>
      <family val="2"/>
      <charset val="1"/>
    </font>
    <font>
      <b/>
      <sz val="11"/>
      <color indexed="8"/>
      <name val="Arial"/>
      <family val="2"/>
    </font>
    <font>
      <b/>
      <sz val="11"/>
      <name val="Arial"/>
      <family val="2"/>
    </font>
    <font>
      <b/>
      <u/>
      <sz val="11"/>
      <name val="Arial"/>
      <family val="2"/>
    </font>
    <font>
      <sz val="11"/>
      <color theme="1"/>
      <name val="Arial"/>
      <family val="2"/>
    </font>
    <font>
      <b/>
      <sz val="11"/>
      <color indexed="8"/>
      <name val="Airal"/>
    </font>
    <font>
      <b/>
      <u/>
      <sz val="11"/>
      <name val="Airal"/>
    </font>
    <font>
      <sz val="11"/>
      <color theme="1"/>
      <name val="Airal"/>
    </font>
    <font>
      <b/>
      <sz val="11"/>
      <name val="Airal"/>
    </font>
    <font>
      <sz val="11"/>
      <name val="Airal"/>
    </font>
    <font>
      <sz val="11"/>
      <color indexed="8"/>
      <name val="Airal"/>
    </font>
    <font>
      <b/>
      <sz val="11"/>
      <color theme="1"/>
      <name val="Airal"/>
    </font>
    <font>
      <sz val="18"/>
      <color theme="3"/>
      <name val="Cambria"/>
      <family val="2"/>
      <scheme val="major"/>
    </font>
    <font>
      <b/>
      <sz val="10"/>
      <color indexed="8"/>
      <name val="Arial"/>
      <family val="2"/>
    </font>
    <font>
      <sz val="11"/>
      <name val="Calibri"/>
      <family val="2"/>
    </font>
    <font>
      <b/>
      <u/>
      <sz val="11"/>
      <name val="Calibri"/>
      <family val="2"/>
    </font>
    <font>
      <b/>
      <sz val="11"/>
      <name val="Calibri"/>
      <family val="2"/>
    </font>
    <font>
      <sz val="12"/>
      <name val="Calibri"/>
      <family val="2"/>
    </font>
    <font>
      <sz val="12"/>
      <color indexed="8"/>
      <name val="Arial"/>
      <family val="2"/>
    </font>
    <font>
      <b/>
      <sz val="10"/>
      <name val="Calibri"/>
      <family val="2"/>
      <scheme val="minor"/>
    </font>
    <font>
      <sz val="10"/>
      <name val="Calibri"/>
      <family val="2"/>
      <scheme val="minor"/>
    </font>
    <font>
      <b/>
      <sz val="10"/>
      <color indexed="9"/>
      <name val="Calibri"/>
      <family val="2"/>
      <scheme val="minor"/>
    </font>
    <font>
      <b/>
      <sz val="10"/>
      <color indexed="10"/>
      <name val="Calibri"/>
      <family val="2"/>
      <scheme val="minor"/>
    </font>
    <font>
      <b/>
      <sz val="10"/>
      <color indexed="48"/>
      <name val="Calibri"/>
      <family val="2"/>
      <scheme val="minor"/>
    </font>
    <font>
      <sz val="10"/>
      <name val="Arial"/>
      <family val="2"/>
    </font>
    <font>
      <b/>
      <sz val="11"/>
      <color indexed="48"/>
      <name val="Calibri"/>
      <family val="2"/>
    </font>
    <font>
      <b/>
      <sz val="11"/>
      <color theme="1"/>
      <name val="Trebuchet MS"/>
      <family val="2"/>
    </font>
    <font>
      <b/>
      <i/>
      <sz val="11"/>
      <name val="Calibri"/>
      <family val="2"/>
    </font>
    <font>
      <sz val="11"/>
      <color indexed="12"/>
      <name val="Calibri"/>
      <family val="2"/>
    </font>
    <font>
      <b/>
      <sz val="11"/>
      <color indexed="12"/>
      <name val="Calibri"/>
      <family val="2"/>
    </font>
    <font>
      <i/>
      <sz val="11"/>
      <name val="Calibri"/>
      <family val="2"/>
    </font>
    <font>
      <u/>
      <sz val="11"/>
      <name val="Airal"/>
    </font>
    <font>
      <sz val="11"/>
      <color rgb="FF222A35"/>
      <name val="Cambria"/>
      <family val="1"/>
    </font>
    <font>
      <sz val="11"/>
      <color rgb="FF1F497D"/>
      <name val="Cambria"/>
      <family val="1"/>
    </font>
    <font>
      <u/>
      <sz val="11"/>
      <name val="Arial"/>
      <family val="2"/>
    </font>
    <font>
      <b/>
      <sz val="14"/>
      <color theme="1"/>
      <name val="Calibri"/>
      <family val="2"/>
      <scheme val="minor"/>
    </font>
    <font>
      <b/>
      <sz val="12"/>
      <name val="Calibri"/>
      <family val="2"/>
      <scheme val="minor"/>
    </font>
    <font>
      <sz val="12"/>
      <name val="Calibri"/>
      <family val="2"/>
      <scheme val="minor"/>
    </font>
    <font>
      <b/>
      <sz val="9"/>
      <name val="Calibri"/>
      <family val="2"/>
      <scheme val="minor"/>
    </font>
    <font>
      <b/>
      <u/>
      <sz val="10"/>
      <name val="Calibri"/>
      <family val="2"/>
      <scheme val="minor"/>
    </font>
    <font>
      <u/>
      <sz val="11"/>
      <color theme="1"/>
      <name val="Calibri"/>
      <family val="2"/>
      <scheme val="minor"/>
    </font>
    <font>
      <b/>
      <sz val="12"/>
      <color theme="1"/>
      <name val="Calibri"/>
      <family val="2"/>
      <scheme val="minor"/>
    </font>
    <font>
      <b/>
      <u/>
      <sz val="14"/>
      <color theme="1"/>
      <name val="Calibri"/>
      <family val="2"/>
      <scheme val="minor"/>
    </font>
    <font>
      <b/>
      <i/>
      <sz val="9"/>
      <color theme="1"/>
      <name val="Arial"/>
      <family val="2"/>
    </font>
  </fonts>
  <fills count="71">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64"/>
      </patternFill>
    </fill>
    <fill>
      <patternFill patternType="solid">
        <fgColor indexed="22"/>
      </patternFill>
    </fill>
    <fill>
      <patternFill patternType="solid">
        <fgColor indexed="55"/>
      </patternFill>
    </fill>
    <fill>
      <patternFill patternType="darkGray">
        <fgColor indexed="9"/>
        <bgColor indexed="14"/>
      </patternFill>
    </fill>
    <fill>
      <patternFill patternType="lightGray">
        <fgColor indexed="12"/>
      </patternFill>
    </fill>
    <fill>
      <patternFill patternType="gray125">
        <fgColor indexed="8"/>
      </patternFill>
    </fill>
    <fill>
      <patternFill patternType="solid">
        <fgColor indexed="26"/>
        <bgColor indexed="64"/>
      </patternFill>
    </fill>
    <fill>
      <patternFill patternType="solid">
        <fgColor indexed="13"/>
      </patternFill>
    </fill>
    <fill>
      <patternFill patternType="solid">
        <fgColor indexed="43"/>
      </patternFill>
    </fill>
    <fill>
      <patternFill patternType="mediumGray">
        <fgColor indexed="22"/>
      </patternFill>
    </fill>
    <fill>
      <patternFill patternType="solid">
        <fgColor indexed="58"/>
        <bgColor indexed="64"/>
      </patternFill>
    </fill>
    <fill>
      <patternFill patternType="solid">
        <fgColor indexed="12"/>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indexed="9"/>
        <bgColor indexed="26"/>
      </patternFill>
    </fill>
    <fill>
      <patternFill patternType="solid">
        <fgColor indexed="48"/>
        <bgColor indexed="64"/>
      </patternFill>
    </fill>
    <fill>
      <patternFill patternType="solid">
        <fgColor theme="0"/>
        <bgColor indexed="26"/>
      </patternFill>
    </fill>
  </fills>
  <borders count="110">
    <border>
      <left/>
      <right/>
      <top/>
      <bottom/>
      <diagonal/>
    </border>
    <border diagonalUp="1" diagonalDown="1">
      <left/>
      <right/>
      <top/>
      <bottom/>
      <diagonal/>
    </border>
    <border>
      <left/>
      <right/>
      <top style="double">
        <color indexed="64"/>
      </top>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right/>
      <top style="double">
        <color indexed="64"/>
      </top>
      <bottom style="double">
        <color indexed="64"/>
      </bottom>
      <diagonal/>
    </border>
    <border>
      <left/>
      <right style="thin">
        <color indexed="64"/>
      </right>
      <top/>
      <bottom/>
      <diagonal/>
    </border>
    <border>
      <left/>
      <right/>
      <top style="thin">
        <color indexed="64"/>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hair">
        <color indexed="27"/>
      </left>
      <right style="hair">
        <color indexed="27"/>
      </right>
      <top style="hair">
        <color indexed="27"/>
      </top>
      <bottom style="hair">
        <color indexed="27"/>
      </bottom>
      <diagonal/>
    </border>
    <border>
      <left/>
      <right/>
      <top style="thin">
        <color indexed="64"/>
      </top>
      <bottom style="double">
        <color indexed="64"/>
      </bottom>
      <diagonal/>
    </border>
    <border>
      <left style="thin">
        <color indexed="8"/>
      </left>
      <right style="thin">
        <color indexed="8"/>
      </right>
      <top style="double">
        <color indexed="8"/>
      </top>
      <bottom style="thin">
        <color indexed="8"/>
      </bottom>
      <diagonal/>
    </border>
    <border>
      <left style="thin">
        <color indexed="8"/>
      </left>
      <right/>
      <top/>
      <bottom style="thin">
        <color indexed="8"/>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8"/>
      </right>
      <top style="thin">
        <color indexed="8"/>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bottom/>
      <diagonal/>
    </border>
    <border>
      <left style="thin">
        <color indexed="64"/>
      </left>
      <right style="thin">
        <color indexed="8"/>
      </right>
      <top/>
      <bottom/>
      <diagonal/>
    </border>
    <border>
      <left style="thin">
        <color indexed="64"/>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diagonal/>
    </border>
    <border>
      <left/>
      <right style="thin">
        <color indexed="8"/>
      </right>
      <top style="thin">
        <color indexed="8"/>
      </top>
      <bottom/>
      <diagonal/>
    </border>
    <border>
      <left/>
      <right/>
      <top/>
      <bottom style="thin">
        <color indexed="8"/>
      </bottom>
      <diagonal/>
    </border>
    <border>
      <left/>
      <right/>
      <top style="thin">
        <color indexed="8"/>
      </top>
      <bottom style="medium">
        <color indexed="8"/>
      </bottom>
      <diagonal/>
    </border>
    <border>
      <left/>
      <right style="thin">
        <color indexed="8"/>
      </right>
      <top/>
      <bottom style="thin">
        <color indexed="8"/>
      </bottom>
      <diagonal/>
    </border>
    <border>
      <left style="thin">
        <color indexed="64"/>
      </left>
      <right/>
      <top style="double">
        <color indexed="64"/>
      </top>
      <bottom/>
      <diagonal/>
    </border>
    <border>
      <left/>
      <right style="thin">
        <color indexed="64"/>
      </right>
      <top style="double">
        <color indexed="64"/>
      </top>
      <bottom/>
      <diagonal/>
    </border>
    <border>
      <left style="thin">
        <color indexed="8"/>
      </left>
      <right style="thin">
        <color indexed="8"/>
      </right>
      <top style="thin">
        <color indexed="64"/>
      </top>
      <bottom/>
      <diagonal/>
    </border>
    <border>
      <left/>
      <right/>
      <top/>
      <bottom style="double">
        <color indexed="64"/>
      </bottom>
      <diagonal/>
    </border>
    <border>
      <left style="double">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double">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double">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304">
    <xf numFmtId="0" fontId="0" fillId="0" borderId="0"/>
    <xf numFmtId="0" fontId="5"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38" fontId="6" fillId="0" borderId="0" applyFont="0" applyFill="0" applyBorder="0" applyAlignment="0" applyProtection="0"/>
    <xf numFmtId="168" fontId="7" fillId="0" borderId="0" applyFont="0" applyFill="0" applyBorder="0" applyAlignment="0" applyProtection="0"/>
    <xf numFmtId="0" fontId="8" fillId="0" borderId="0" applyFont="0" applyFill="0" applyBorder="0" applyAlignment="0" applyProtection="0"/>
    <xf numFmtId="169" fontId="7" fillId="0" borderId="0" applyFont="0" applyFill="0" applyBorder="0" applyAlignment="0" applyProtection="0"/>
    <xf numFmtId="40" fontId="8" fillId="0" borderId="0" applyFont="0" applyFill="0" applyBorder="0" applyAlignment="0" applyProtection="0"/>
    <xf numFmtId="38" fontId="8" fillId="0" borderId="0" applyFont="0" applyFill="0" applyBorder="0" applyAlignment="0" applyProtection="0"/>
    <xf numFmtId="170" fontId="9" fillId="0" borderId="0" applyFont="0" applyFill="0" applyBorder="0" applyAlignment="0" applyProtection="0"/>
    <xf numFmtId="9" fontId="10" fillId="0" borderId="0" applyFont="0" applyFill="0" applyBorder="0" applyAlignment="0" applyProtection="0"/>
    <xf numFmtId="0" fontId="11" fillId="0" borderId="0"/>
    <xf numFmtId="0" fontId="3" fillId="0" borderId="0"/>
    <xf numFmtId="0" fontId="3" fillId="0" borderId="0"/>
    <xf numFmtId="0" fontId="12" fillId="0" borderId="0"/>
    <xf numFmtId="0" fontId="12" fillId="0" borderId="0"/>
    <xf numFmtId="0" fontId="12" fillId="0" borderId="0"/>
    <xf numFmtId="0" fontId="12" fillId="0" borderId="0"/>
    <xf numFmtId="0" fontId="13"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4" fillId="0" borderId="0"/>
    <xf numFmtId="0" fontId="3" fillId="0" borderId="0"/>
    <xf numFmtId="0" fontId="3" fillId="0" borderId="0"/>
    <xf numFmtId="0" fontId="12" fillId="0" borderId="0"/>
    <xf numFmtId="0" fontId="3" fillId="0" borderId="0"/>
    <xf numFmtId="0" fontId="3" fillId="0" borderId="0"/>
    <xf numFmtId="0" fontId="12" fillId="0" borderId="0"/>
    <xf numFmtId="0" fontId="12" fillId="0" borderId="0"/>
    <xf numFmtId="0" fontId="14" fillId="0" borderId="0"/>
    <xf numFmtId="0" fontId="3" fillId="0" borderId="0"/>
    <xf numFmtId="0" fontId="3" fillId="0" borderId="0"/>
    <xf numFmtId="0" fontId="14" fillId="0" borderId="0"/>
    <xf numFmtId="0" fontId="12" fillId="0" borderId="0"/>
    <xf numFmtId="0" fontId="3" fillId="0" borderId="0"/>
    <xf numFmtId="0" fontId="3" fillId="0" borderId="0"/>
    <xf numFmtId="0" fontId="14" fillId="0" borderId="0"/>
    <xf numFmtId="0" fontId="15" fillId="0" borderId="0"/>
    <xf numFmtId="0" fontId="14" fillId="0" borderId="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14" fillId="0" borderId="0"/>
    <xf numFmtId="0" fontId="3" fillId="0" borderId="0"/>
    <xf numFmtId="0" fontId="3" fillId="0" borderId="0"/>
    <xf numFmtId="0" fontId="12" fillId="0" borderId="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6" fillId="0" borderId="0">
      <alignment vertical="top"/>
    </xf>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5"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2" fillId="0" borderId="0"/>
    <xf numFmtId="0" fontId="12" fillId="0" borderId="0"/>
    <xf numFmtId="0" fontId="13" fillId="0" borderId="0"/>
    <xf numFmtId="0" fontId="13" fillId="0" borderId="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15"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xf numFmtId="0" fontId="3"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3" fillId="0" borderId="0"/>
    <xf numFmtId="0" fontId="3" fillId="0" borderId="0"/>
    <xf numFmtId="0" fontId="14" fillId="0" borderId="0"/>
    <xf numFmtId="0" fontId="3" fillId="0" borderId="0"/>
    <xf numFmtId="0" fontId="3" fillId="0" borderId="0"/>
    <xf numFmtId="0" fontId="12" fillId="0" borderId="0"/>
    <xf numFmtId="0" fontId="12" fillId="0" borderId="0"/>
    <xf numFmtId="0" fontId="14" fillId="0" borderId="0"/>
    <xf numFmtId="0" fontId="14" fillId="0" borderId="0"/>
    <xf numFmtId="0" fontId="12" fillId="0" borderId="0"/>
    <xf numFmtId="0" fontId="3" fillId="0" borderId="0"/>
    <xf numFmtId="0" fontId="3" fillId="0" borderId="0"/>
    <xf numFmtId="0" fontId="12" fillId="0" borderId="0"/>
    <xf numFmtId="0" fontId="12" fillId="0" borderId="0"/>
    <xf numFmtId="0" fontId="14" fillId="0" borderId="0"/>
    <xf numFmtId="0" fontId="12" fillId="0" borderId="0"/>
    <xf numFmtId="0" fontId="12" fillId="0" borderId="0"/>
    <xf numFmtId="0" fontId="3" fillId="0" borderId="0"/>
    <xf numFmtId="0" fontId="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7" fillId="0" borderId="0" applyNumberFormat="0" applyBorder="0" applyAlignment="0" applyProtection="0"/>
    <xf numFmtId="0" fontId="1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3" fillId="0" borderId="0"/>
    <xf numFmtId="0" fontId="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3" fillId="0" borderId="0"/>
    <xf numFmtId="0" fontId="13" fillId="0" borderId="0"/>
    <xf numFmtId="0" fontId="3" fillId="0" borderId="0"/>
    <xf numFmtId="0" fontId="3" fillId="0" borderId="0"/>
    <xf numFmtId="0" fontId="13" fillId="0" borderId="0"/>
    <xf numFmtId="0" fontId="13" fillId="0" borderId="0"/>
    <xf numFmtId="0" fontId="13" fillId="0" borderId="0"/>
    <xf numFmtId="0" fontId="13" fillId="0" borderId="0"/>
    <xf numFmtId="0" fontId="12" fillId="0" borderId="0"/>
    <xf numFmtId="0" fontId="12" fillId="0" borderId="0"/>
    <xf numFmtId="0" fontId="3" fillId="0" borderId="0"/>
    <xf numFmtId="0" fontId="3" fillId="0" borderId="0"/>
    <xf numFmtId="0" fontId="3" fillId="0" borderId="0"/>
    <xf numFmtId="0" fontId="3" fillId="0" borderId="0"/>
    <xf numFmtId="0" fontId="12" fillId="0" borderId="0"/>
    <xf numFmtId="0" fontId="3" fillId="0" borderId="0"/>
    <xf numFmtId="0" fontId="3" fillId="0" borderId="0"/>
    <xf numFmtId="0" fontId="12"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4" fillId="0" borderId="0"/>
    <xf numFmtId="0" fontId="3" fillId="0" borderId="0"/>
    <xf numFmtId="0" fontId="3" fillId="0" borderId="0"/>
    <xf numFmtId="0" fontId="15" fillId="0" borderId="0"/>
    <xf numFmtId="0" fontId="15"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5" fillId="0" borderId="0"/>
    <xf numFmtId="0" fontId="3" fillId="0" borderId="0"/>
    <xf numFmtId="0" fontId="3" fillId="0" borderId="0"/>
    <xf numFmtId="0" fontId="15" fillId="0" borderId="0"/>
    <xf numFmtId="0" fontId="15" fillId="0" borderId="0"/>
    <xf numFmtId="0" fontId="15"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4" fillId="0" borderId="0"/>
    <xf numFmtId="0" fontId="3"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3" fillId="0" borderId="0"/>
    <xf numFmtId="0" fontId="13" fillId="0" borderId="0"/>
    <xf numFmtId="0" fontId="12" fillId="0" borderId="0"/>
    <xf numFmtId="0" fontId="12" fillId="0" borderId="0"/>
    <xf numFmtId="0" fontId="12" fillId="0" borderId="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14" fillId="0" borderId="0"/>
    <xf numFmtId="0" fontId="12" fillId="0" borderId="0"/>
    <xf numFmtId="0" fontId="12" fillId="0" borderId="0"/>
    <xf numFmtId="0" fontId="12" fillId="0" borderId="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xf numFmtId="0" fontId="3" fillId="0" borderId="0"/>
    <xf numFmtId="0" fontId="13" fillId="0" borderId="0"/>
    <xf numFmtId="0" fontId="12"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xf numFmtId="0" fontId="3" fillId="0" borderId="0"/>
    <xf numFmtId="0" fontId="3" fillId="0" borderId="0"/>
    <xf numFmtId="0" fontId="3" fillId="0" borderId="0"/>
    <xf numFmtId="0" fontId="14" fillId="0" borderId="0"/>
    <xf numFmtId="0" fontId="14" fillId="0" borderId="0"/>
    <xf numFmtId="0" fontId="14" fillId="0" borderId="0"/>
    <xf numFmtId="0" fontId="12" fillId="0" borderId="0"/>
    <xf numFmtId="0" fontId="12"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12" fillId="0" borderId="0"/>
    <xf numFmtId="0" fontId="12" fillId="0" borderId="0"/>
    <xf numFmtId="0" fontId="3" fillId="0" borderId="0"/>
    <xf numFmtId="0" fontId="3" fillId="0" borderId="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2" fillId="0" borderId="0"/>
    <xf numFmtId="0" fontId="12"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2" fillId="0" borderId="0"/>
    <xf numFmtId="0" fontId="3" fillId="0" borderId="0"/>
    <xf numFmtId="0" fontId="3" fillId="0" borderId="0"/>
    <xf numFmtId="0" fontId="12" fillId="0" borderId="0"/>
    <xf numFmtId="0" fontId="3" fillId="0" borderId="0"/>
    <xf numFmtId="0" fontId="3" fillId="0" borderId="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3" fillId="0" borderId="0"/>
    <xf numFmtId="0" fontId="3" fillId="0" borderId="0"/>
    <xf numFmtId="0" fontId="3" fillId="0" borderId="0"/>
    <xf numFmtId="0" fontId="3" fillId="0" borderId="0"/>
    <xf numFmtId="0" fontId="14" fillId="0" borderId="0"/>
    <xf numFmtId="0" fontId="3" fillId="0" borderId="0"/>
    <xf numFmtId="0" fontId="3" fillId="0" borderId="0"/>
    <xf numFmtId="0" fontId="3" fillId="0" borderId="0"/>
    <xf numFmtId="0" fontId="3" fillId="0" borderId="0"/>
    <xf numFmtId="0" fontId="1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8"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2"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xf numFmtId="0" fontId="3"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4" fillId="0" borderId="0"/>
    <xf numFmtId="0" fontId="14" fillId="0" borderId="0"/>
    <xf numFmtId="0" fontId="3" fillId="0" borderId="0"/>
    <xf numFmtId="0" fontId="3" fillId="0" borderId="0"/>
    <xf numFmtId="0" fontId="3" fillId="0" borderId="0"/>
    <xf numFmtId="0" fontId="3" fillId="0" borderId="0"/>
    <xf numFmtId="0" fontId="14" fillId="0" borderId="0"/>
    <xf numFmtId="0" fontId="3" fillId="0" borderId="0"/>
    <xf numFmtId="0" fontId="3" fillId="0" borderId="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xf numFmtId="0" fontId="3"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12" fillId="0" borderId="0"/>
    <xf numFmtId="0" fontId="14" fillId="0" borderId="0"/>
    <xf numFmtId="0" fontId="1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6" fillId="0" borderId="0">
      <alignment vertical="top"/>
    </xf>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xf numFmtId="0" fontId="13" fillId="0" borderId="0"/>
    <xf numFmtId="0" fontId="12" fillId="0" borderId="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4" fillId="0" borderId="0"/>
    <xf numFmtId="0" fontId="12"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13" fillId="0" borderId="0"/>
    <xf numFmtId="0" fontId="1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xf numFmtId="0" fontId="14"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xf numFmtId="0" fontId="3" fillId="0" borderId="0"/>
    <xf numFmtId="0" fontId="3" fillId="0" borderId="0"/>
    <xf numFmtId="0" fontId="14" fillId="0" borderId="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4" fillId="0" borderId="0"/>
    <xf numFmtId="0" fontId="14" fillId="0" borderId="0"/>
    <xf numFmtId="0" fontId="14" fillId="0" borderId="0"/>
    <xf numFmtId="0" fontId="14" fillId="0" borderId="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9"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3" fillId="0" borderId="0"/>
    <xf numFmtId="0" fontId="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12" fillId="0" borderId="0"/>
    <xf numFmtId="0" fontId="12" fillId="0" borderId="0"/>
    <xf numFmtId="0" fontId="12" fillId="0" borderId="0"/>
    <xf numFmtId="0" fontId="14" fillId="0" borderId="0"/>
    <xf numFmtId="0" fontId="14" fillId="0" borderId="0"/>
    <xf numFmtId="0" fontId="12" fillId="0" borderId="0"/>
    <xf numFmtId="0" fontId="14"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xf numFmtId="0" fontId="3" fillId="0" borderId="0"/>
    <xf numFmtId="0" fontId="14" fillId="0" borderId="0"/>
    <xf numFmtId="0" fontId="14" fillId="0" borderId="0"/>
    <xf numFmtId="0" fontId="14" fillId="0" borderId="0"/>
    <xf numFmtId="0" fontId="12"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xf numFmtId="0" fontId="3" fillId="0" borderId="0"/>
    <xf numFmtId="0" fontId="14" fillId="0" borderId="0"/>
    <xf numFmtId="0" fontId="14" fillId="0" borderId="0"/>
    <xf numFmtId="0" fontId="18" fillId="0" borderId="0" applyNumberFormat="0" applyFill="0" applyBorder="0" applyAlignment="0" applyProtection="0"/>
    <xf numFmtId="0" fontId="13" fillId="0" borderId="0"/>
    <xf numFmtId="0" fontId="12"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xf numFmtId="0" fontId="14" fillId="0" borderId="0"/>
    <xf numFmtId="0" fontId="14" fillId="0" borderId="0"/>
    <xf numFmtId="0" fontId="12" fillId="0" borderId="0"/>
    <xf numFmtId="0" fontId="12" fillId="0" borderId="0"/>
    <xf numFmtId="0" fontId="14" fillId="0" borderId="0"/>
    <xf numFmtId="0" fontId="14" fillId="0" borderId="0"/>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19" fillId="0" borderId="0"/>
    <xf numFmtId="0" fontId="1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2" fillId="0" borderId="0"/>
    <xf numFmtId="0" fontId="13" fillId="0" borderId="0"/>
    <xf numFmtId="0" fontId="3" fillId="0" borderId="0"/>
    <xf numFmtId="0" fontId="3" fillId="0" borderId="0"/>
    <xf numFmtId="0" fontId="16" fillId="0" borderId="0">
      <alignment vertical="top"/>
    </xf>
    <xf numFmtId="0" fontId="12" fillId="0" borderId="0"/>
    <xf numFmtId="0" fontId="12" fillId="0" borderId="0"/>
    <xf numFmtId="0" fontId="12" fillId="0" borderId="0"/>
    <xf numFmtId="0" fontId="12" fillId="0" borderId="0"/>
    <xf numFmtId="0" fontId="16" fillId="0" borderId="0">
      <alignment vertical="top"/>
    </xf>
    <xf numFmtId="0" fontId="16"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4" fillId="0" borderId="0"/>
    <xf numFmtId="0" fontId="14" fillId="0" borderId="0"/>
    <xf numFmtId="0" fontId="14" fillId="0" borderId="0"/>
    <xf numFmtId="0" fontId="14" fillId="0" borderId="0"/>
    <xf numFmtId="0" fontId="13" fillId="0" borderId="0"/>
    <xf numFmtId="0" fontId="12" fillId="0" borderId="0"/>
    <xf numFmtId="0" fontId="14" fillId="0" borderId="0"/>
    <xf numFmtId="0" fontId="3" fillId="0" borderId="0"/>
    <xf numFmtId="0" fontId="3" fillId="0" borderId="0"/>
    <xf numFmtId="0" fontId="3" fillId="0" borderId="0"/>
    <xf numFmtId="0" fontId="3"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xf numFmtId="0" fontId="16" fillId="0" borderId="0">
      <alignment vertical="top"/>
    </xf>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2" fillId="0" borderId="0"/>
    <xf numFmtId="0" fontId="12" fillId="0" borderId="0"/>
    <xf numFmtId="0" fontId="12" fillId="0" borderId="0"/>
    <xf numFmtId="0" fontId="12" fillId="0" borderId="0"/>
    <xf numFmtId="0" fontId="19"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9" fillId="0" borderId="0"/>
    <xf numFmtId="0" fontId="19" fillId="0" borderId="0"/>
    <xf numFmtId="0" fontId="19" fillId="0" borderId="0"/>
    <xf numFmtId="0" fontId="19"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20"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3"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4"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xf numFmtId="0" fontId="12" fillId="0" borderId="0"/>
    <xf numFmtId="0" fontId="16" fillId="0" borderId="0">
      <alignment vertical="top"/>
    </xf>
    <xf numFmtId="0" fontId="16" fillId="0" borderId="0">
      <alignment vertical="top"/>
    </xf>
    <xf numFmtId="0" fontId="12" fillId="0" borderId="0"/>
    <xf numFmtId="0" fontId="12" fillId="0" borderId="0"/>
    <xf numFmtId="0" fontId="12"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2" fillId="0" borderId="0"/>
    <xf numFmtId="0" fontId="14" fillId="0" borderId="0"/>
    <xf numFmtId="0" fontId="14" fillId="0" borderId="0"/>
    <xf numFmtId="0" fontId="14"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12" fillId="0" borderId="0"/>
    <xf numFmtId="0" fontId="3" fillId="0" borderId="0"/>
    <xf numFmtId="0" fontId="3"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6"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2" fillId="0" borderId="0"/>
    <xf numFmtId="0" fontId="16" fillId="0" borderId="0">
      <alignment vertical="top"/>
    </xf>
    <xf numFmtId="0" fontId="12" fillId="0" borderId="0"/>
    <xf numFmtId="0" fontId="1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12" fillId="0" borderId="0"/>
    <xf numFmtId="0" fontId="17" fillId="0" borderId="0" applyNumberFormat="0" applyBorder="0" applyAlignment="0" applyProtection="0"/>
    <xf numFmtId="0" fontId="13" fillId="0" borderId="0"/>
    <xf numFmtId="0" fontId="13" fillId="0" borderId="0"/>
    <xf numFmtId="0" fontId="13" fillId="0" borderId="0"/>
    <xf numFmtId="0" fontId="17" fillId="0"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7" fillId="0"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21" fillId="0" borderId="0"/>
    <xf numFmtId="0" fontId="3" fillId="0" borderId="0"/>
    <xf numFmtId="0" fontId="3" fillId="0" borderId="0"/>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9" fillId="0" borderId="0"/>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14" fillId="0" borderId="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14" fillId="0" borderId="0"/>
    <xf numFmtId="0" fontId="14"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6" fillId="0" borderId="0">
      <alignment vertical="top"/>
    </xf>
    <xf numFmtId="0" fontId="3" fillId="0" borderId="0"/>
    <xf numFmtId="0" fontId="3" fillId="0" borderId="0"/>
    <xf numFmtId="0" fontId="12" fillId="0" borderId="0"/>
    <xf numFmtId="0" fontId="12" fillId="0" borderId="0"/>
    <xf numFmtId="0" fontId="3" fillId="0" borderId="0"/>
    <xf numFmtId="0" fontId="3" fillId="0" borderId="0"/>
    <xf numFmtId="0" fontId="12" fillId="0" borderId="0"/>
    <xf numFmtId="0" fontId="14"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12"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1" quotePrefix="1">
      <alignment horizontal="justify" vertical="justify" textRotation="127" wrapText="1" justifyLastLine="1"/>
      <protection hidden="1"/>
    </xf>
    <xf numFmtId="0" fontId="3" fillId="0" borderId="1" quotePrefix="1">
      <alignment horizontal="justify" vertical="justify" textRotation="127" wrapText="1" justifyLastLine="1"/>
      <protection hidden="1"/>
    </xf>
    <xf numFmtId="0" fontId="15" fillId="0" borderId="0"/>
    <xf numFmtId="0" fontId="12"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13" fillId="0" borderId="0"/>
    <xf numFmtId="0" fontId="13" fillId="0" borderId="0"/>
    <xf numFmtId="0" fontId="12" fillId="0" borderId="0"/>
    <xf numFmtId="0" fontId="3" fillId="0" borderId="0" applyNumberFormat="0" applyFill="0" applyBorder="0" applyAlignment="0" applyProtection="0"/>
    <xf numFmtId="0" fontId="3" fillId="0" borderId="0" applyNumberFormat="0" applyFill="0" applyBorder="0" applyAlignment="0" applyProtection="0"/>
    <xf numFmtId="0" fontId="14" fillId="0" borderId="0"/>
    <xf numFmtId="0" fontId="14" fillId="0" borderId="0"/>
    <xf numFmtId="0" fontId="12" fillId="0" borderId="0"/>
    <xf numFmtId="0" fontId="3" fillId="0" borderId="0"/>
    <xf numFmtId="0" fontId="3" fillId="0" borderId="0"/>
    <xf numFmtId="0" fontId="12" fillId="0" borderId="0"/>
    <xf numFmtId="0" fontId="14" fillId="0" borderId="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9" fontId="3" fillId="2" borderId="0"/>
    <xf numFmtId="9" fontId="3" fillId="2"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12" fillId="0" borderId="0"/>
    <xf numFmtId="171" fontId="22" fillId="0" borderId="0">
      <alignment horizontal="left"/>
    </xf>
    <xf numFmtId="172" fontId="23" fillId="0" borderId="0">
      <alignment horizontal="left"/>
    </xf>
    <xf numFmtId="0" fontId="24" fillId="3" borderId="0"/>
    <xf numFmtId="0" fontId="25" fillId="4" borderId="2" applyFont="0" applyFill="0" applyAlignment="0">
      <alignment vertical="center" wrapText="1"/>
    </xf>
    <xf numFmtId="0" fontId="26" fillId="3" borderId="0"/>
    <xf numFmtId="0" fontId="27" fillId="5" borderId="0" applyNumberFormat="0" applyBorder="0" applyAlignment="0" applyProtection="0"/>
    <xf numFmtId="0" fontId="27" fillId="5" borderId="0" applyNumberFormat="0" applyBorder="0" applyAlignment="0" applyProtection="0"/>
    <xf numFmtId="0" fontId="27" fillId="5" borderId="0" applyNumberFormat="0" applyBorder="0" applyAlignment="0" applyProtection="0"/>
    <xf numFmtId="0" fontId="107" fillId="35" borderId="0" applyNumberFormat="0" applyBorder="0" applyAlignment="0" applyProtection="0"/>
    <xf numFmtId="0" fontId="27" fillId="5" borderId="0" applyNumberFormat="0" applyBorder="0" applyAlignment="0" applyProtection="0"/>
    <xf numFmtId="0" fontId="107" fillId="35" borderId="0" applyNumberFormat="0" applyBorder="0" applyAlignment="0" applyProtection="0"/>
    <xf numFmtId="0" fontId="107" fillId="35"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107" fillId="36" borderId="0" applyNumberFormat="0" applyBorder="0" applyAlignment="0" applyProtection="0"/>
    <xf numFmtId="0" fontId="27" fillId="6" borderId="0" applyNumberFormat="0" applyBorder="0" applyAlignment="0" applyProtection="0"/>
    <xf numFmtId="0" fontId="107" fillId="36" borderId="0" applyNumberFormat="0" applyBorder="0" applyAlignment="0" applyProtection="0"/>
    <xf numFmtId="0" fontId="107" fillId="36"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107" fillId="37" borderId="0" applyNumberFormat="0" applyBorder="0" applyAlignment="0" applyProtection="0"/>
    <xf numFmtId="0" fontId="27" fillId="7" borderId="0" applyNumberFormat="0" applyBorder="0" applyAlignment="0" applyProtection="0"/>
    <xf numFmtId="0" fontId="107" fillId="37" borderId="0" applyNumberFormat="0" applyBorder="0" applyAlignment="0" applyProtection="0"/>
    <xf numFmtId="0" fontId="107" fillId="37"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107" fillId="38" borderId="0" applyNumberFormat="0" applyBorder="0" applyAlignment="0" applyProtection="0"/>
    <xf numFmtId="0" fontId="27" fillId="8" borderId="0" applyNumberFormat="0" applyBorder="0" applyAlignment="0" applyProtection="0"/>
    <xf numFmtId="0" fontId="107" fillId="38" borderId="0" applyNumberFormat="0" applyBorder="0" applyAlignment="0" applyProtection="0"/>
    <xf numFmtId="0" fontId="107" fillId="38"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107" fillId="39" borderId="0" applyNumberFormat="0" applyBorder="0" applyAlignment="0" applyProtection="0"/>
    <xf numFmtId="0" fontId="27" fillId="9" borderId="0" applyNumberFormat="0" applyBorder="0" applyAlignment="0" applyProtection="0"/>
    <xf numFmtId="0" fontId="107" fillId="39" borderId="0" applyNumberFormat="0" applyBorder="0" applyAlignment="0" applyProtection="0"/>
    <xf numFmtId="0" fontId="107" fillId="3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107" fillId="40" borderId="0" applyNumberFormat="0" applyBorder="0" applyAlignment="0" applyProtection="0"/>
    <xf numFmtId="0" fontId="27" fillId="10" borderId="0" applyNumberFormat="0" applyBorder="0" applyAlignment="0" applyProtection="0"/>
    <xf numFmtId="0" fontId="107" fillId="40" borderId="0" applyNumberFormat="0" applyBorder="0" applyAlignment="0" applyProtection="0"/>
    <xf numFmtId="0" fontId="107" fillId="40" borderId="0" applyNumberFormat="0" applyBorder="0" applyAlignment="0" applyProtection="0"/>
    <xf numFmtId="0" fontId="28" fillId="3" borderId="0"/>
    <xf numFmtId="0" fontId="29" fillId="0" borderId="0">
      <alignment wrapText="1"/>
    </xf>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107" fillId="41" borderId="0" applyNumberFormat="0" applyBorder="0" applyAlignment="0" applyProtection="0"/>
    <xf numFmtId="0" fontId="27" fillId="11" borderId="0" applyNumberFormat="0" applyBorder="0" applyAlignment="0" applyProtection="0"/>
    <xf numFmtId="0" fontId="107" fillId="41" borderId="0" applyNumberFormat="0" applyBorder="0" applyAlignment="0" applyProtection="0"/>
    <xf numFmtId="0" fontId="107" fillId="4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107" fillId="42" borderId="0" applyNumberFormat="0" applyBorder="0" applyAlignment="0" applyProtection="0"/>
    <xf numFmtId="0" fontId="27" fillId="12" borderId="0" applyNumberFormat="0" applyBorder="0" applyAlignment="0" applyProtection="0"/>
    <xf numFmtId="0" fontId="107" fillId="42" borderId="0" applyNumberFormat="0" applyBorder="0" applyAlignment="0" applyProtection="0"/>
    <xf numFmtId="0" fontId="107" fillId="42"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107" fillId="43" borderId="0" applyNumberFormat="0" applyBorder="0" applyAlignment="0" applyProtection="0"/>
    <xf numFmtId="0" fontId="27" fillId="13" borderId="0" applyNumberFormat="0" applyBorder="0" applyAlignment="0" applyProtection="0"/>
    <xf numFmtId="0" fontId="107" fillId="43" borderId="0" applyNumberFormat="0" applyBorder="0" applyAlignment="0" applyProtection="0"/>
    <xf numFmtId="0" fontId="107" fillId="43"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107" fillId="44" borderId="0" applyNumberFormat="0" applyBorder="0" applyAlignment="0" applyProtection="0"/>
    <xf numFmtId="0" fontId="27" fillId="8"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107" fillId="45" borderId="0" applyNumberFormat="0" applyBorder="0" applyAlignment="0" applyProtection="0"/>
    <xf numFmtId="0" fontId="27" fillId="11" borderId="0" applyNumberFormat="0" applyBorder="0" applyAlignment="0" applyProtection="0"/>
    <xf numFmtId="0" fontId="107" fillId="45" borderId="0" applyNumberFormat="0" applyBorder="0" applyAlignment="0" applyProtection="0"/>
    <xf numFmtId="0" fontId="107" fillId="45"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107" fillId="46" borderId="0" applyNumberFormat="0" applyBorder="0" applyAlignment="0" applyProtection="0"/>
    <xf numFmtId="0" fontId="27" fillId="14" borderId="0" applyNumberFormat="0" applyBorder="0" applyAlignment="0" applyProtection="0"/>
    <xf numFmtId="0" fontId="107" fillId="46" borderId="0" applyNumberFormat="0" applyBorder="0" applyAlignment="0" applyProtection="0"/>
    <xf numFmtId="0" fontId="107" fillId="46" borderId="0" applyNumberFormat="0" applyBorder="0" applyAlignment="0" applyProtection="0"/>
    <xf numFmtId="0" fontId="30" fillId="0" borderId="0"/>
    <xf numFmtId="0" fontId="31" fillId="15" borderId="0" applyNumberFormat="0" applyBorder="0" applyAlignment="0" applyProtection="0"/>
    <xf numFmtId="0" fontId="31" fillId="15" borderId="0" applyNumberFormat="0" applyBorder="0" applyAlignment="0" applyProtection="0"/>
    <xf numFmtId="0" fontId="108" fillId="47" borderId="0" applyNumberFormat="0" applyBorder="0" applyAlignment="0" applyProtection="0"/>
    <xf numFmtId="0" fontId="108" fillId="47" borderId="0" applyNumberFormat="0" applyBorder="0" applyAlignment="0" applyProtection="0"/>
    <xf numFmtId="0" fontId="108" fillId="47"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108" fillId="48" borderId="0" applyNumberFormat="0" applyBorder="0" applyAlignment="0" applyProtection="0"/>
    <xf numFmtId="0" fontId="108" fillId="48" borderId="0" applyNumberFormat="0" applyBorder="0" applyAlignment="0" applyProtection="0"/>
    <xf numFmtId="0" fontId="108" fillId="48"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108" fillId="49" borderId="0" applyNumberFormat="0" applyBorder="0" applyAlignment="0" applyProtection="0"/>
    <xf numFmtId="0" fontId="108" fillId="49" borderId="0" applyNumberFormat="0" applyBorder="0" applyAlignment="0" applyProtection="0"/>
    <xf numFmtId="0" fontId="108" fillId="49"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108" fillId="50" borderId="0" applyNumberFormat="0" applyBorder="0" applyAlignment="0" applyProtection="0"/>
    <xf numFmtId="0" fontId="108" fillId="50" borderId="0" applyNumberFormat="0" applyBorder="0" applyAlignment="0" applyProtection="0"/>
    <xf numFmtId="0" fontId="108" fillId="50"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108" fillId="51" borderId="0" applyNumberFormat="0" applyBorder="0" applyAlignment="0" applyProtection="0"/>
    <xf numFmtId="0" fontId="108" fillId="51" borderId="0" applyNumberFormat="0" applyBorder="0" applyAlignment="0" applyProtection="0"/>
    <xf numFmtId="0" fontId="108" fillId="51"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108" fillId="52" borderId="0" applyNumberFormat="0" applyBorder="0" applyAlignment="0" applyProtection="0"/>
    <xf numFmtId="0" fontId="108" fillId="52" borderId="0" applyNumberFormat="0" applyBorder="0" applyAlignment="0" applyProtection="0"/>
    <xf numFmtId="0" fontId="108" fillId="52" borderId="0" applyNumberFormat="0" applyBorder="0" applyAlignment="0" applyProtection="0"/>
    <xf numFmtId="0" fontId="31" fillId="19" borderId="0" applyNumberFormat="0" applyBorder="0" applyAlignment="0" applyProtection="0"/>
    <xf numFmtId="0" fontId="31" fillId="19" borderId="0" applyNumberFormat="0" applyBorder="0" applyAlignment="0" applyProtection="0"/>
    <xf numFmtId="0" fontId="108" fillId="53" borderId="0" applyNumberFormat="0" applyBorder="0" applyAlignment="0" applyProtection="0"/>
    <xf numFmtId="0" fontId="108" fillId="53" borderId="0" applyNumberFormat="0" applyBorder="0" applyAlignment="0" applyProtection="0"/>
    <xf numFmtId="0" fontId="108" fillId="53" borderId="0" applyNumberFormat="0" applyBorder="0" applyAlignment="0" applyProtection="0"/>
    <xf numFmtId="0" fontId="31" fillId="20" borderId="0" applyNumberFormat="0" applyBorder="0" applyAlignment="0" applyProtection="0"/>
    <xf numFmtId="0" fontId="31" fillId="20" borderId="0" applyNumberFormat="0" applyBorder="0" applyAlignment="0" applyProtection="0"/>
    <xf numFmtId="0" fontId="108" fillId="54" borderId="0" applyNumberFormat="0" applyBorder="0" applyAlignment="0" applyProtection="0"/>
    <xf numFmtId="0" fontId="108" fillId="54" borderId="0" applyNumberFormat="0" applyBorder="0" applyAlignment="0" applyProtection="0"/>
    <xf numFmtId="0" fontId="108" fillId="54"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108" fillId="55" borderId="0" applyNumberFormat="0" applyBorder="0" applyAlignment="0" applyProtection="0"/>
    <xf numFmtId="0" fontId="108" fillId="55" borderId="0" applyNumberFormat="0" applyBorder="0" applyAlignment="0" applyProtection="0"/>
    <xf numFmtId="0" fontId="108" fillId="55"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108" fillId="56" borderId="0" applyNumberFormat="0" applyBorder="0" applyAlignment="0" applyProtection="0"/>
    <xf numFmtId="0" fontId="108" fillId="56" borderId="0" applyNumberFormat="0" applyBorder="0" applyAlignment="0" applyProtection="0"/>
    <xf numFmtId="0" fontId="108" fillId="56"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108" fillId="57" borderId="0" applyNumberFormat="0" applyBorder="0" applyAlignment="0" applyProtection="0"/>
    <xf numFmtId="0" fontId="108" fillId="57" borderId="0" applyNumberFormat="0" applyBorder="0" applyAlignment="0" applyProtection="0"/>
    <xf numFmtId="0" fontId="108" fillId="57"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108" fillId="58" borderId="0" applyNumberFormat="0" applyBorder="0" applyAlignment="0" applyProtection="0"/>
    <xf numFmtId="0" fontId="108" fillId="58" borderId="0" applyNumberFormat="0" applyBorder="0" applyAlignment="0" applyProtection="0"/>
    <xf numFmtId="0" fontId="108" fillId="58" borderId="0" applyNumberFormat="0" applyBorder="0" applyAlignment="0" applyProtection="0"/>
    <xf numFmtId="173" fontId="32" fillId="0" borderId="0" applyFont="0" applyFill="0" applyBorder="0" applyAlignment="0" applyProtection="0"/>
    <xf numFmtId="0" fontId="33" fillId="0" borderId="0" applyFont="0" applyFill="0" applyBorder="0" applyAlignment="0" applyProtection="0"/>
    <xf numFmtId="174" fontId="34" fillId="0" borderId="0" applyFont="0" applyFill="0" applyBorder="0" applyAlignment="0" applyProtection="0"/>
    <xf numFmtId="175" fontId="32" fillId="0" borderId="0" applyFont="0" applyFill="0" applyBorder="0" applyAlignment="0" applyProtection="0"/>
    <xf numFmtId="0" fontId="33" fillId="0" borderId="0" applyFont="0" applyFill="0" applyBorder="0" applyAlignment="0" applyProtection="0"/>
    <xf numFmtId="176" fontId="34" fillId="0" borderId="0" applyFont="0" applyFill="0" applyBorder="0" applyAlignment="0" applyProtection="0"/>
    <xf numFmtId="37" fontId="35" fillId="23" borderId="3" applyBorder="0" applyProtection="0">
      <alignment vertical="center"/>
    </xf>
    <xf numFmtId="0" fontId="14" fillId="0" borderId="0" applyNumberFormat="0" applyFont="0" applyAlignment="0"/>
    <xf numFmtId="0" fontId="36" fillId="0" borderId="4" applyFont="0" applyFill="0" applyBorder="0" applyAlignment="0" applyProtection="0">
      <alignment horizontal="center" vertical="center"/>
    </xf>
    <xf numFmtId="164" fontId="32" fillId="0" borderId="0" applyFont="0" applyFill="0" applyBorder="0" applyAlignment="0" applyProtection="0"/>
    <xf numFmtId="0" fontId="33" fillId="0" borderId="0" applyFont="0" applyFill="0" applyBorder="0" applyAlignment="0" applyProtection="0"/>
    <xf numFmtId="177" fontId="34" fillId="0" borderId="0" applyFont="0" applyFill="0" applyBorder="0" applyAlignment="0" applyProtection="0"/>
    <xf numFmtId="165" fontId="32" fillId="0" borderId="0" applyFont="0" applyFill="0" applyBorder="0" applyAlignment="0" applyProtection="0"/>
    <xf numFmtId="0" fontId="33" fillId="0" borderId="0" applyFont="0" applyFill="0" applyBorder="0" applyAlignment="0" applyProtection="0"/>
    <xf numFmtId="178" fontId="34" fillId="0" borderId="0" applyFont="0" applyFill="0" applyBorder="0" applyAlignment="0" applyProtection="0"/>
    <xf numFmtId="0" fontId="37" fillId="6" borderId="0" applyNumberFormat="0" applyBorder="0" applyAlignment="0" applyProtection="0"/>
    <xf numFmtId="0" fontId="37" fillId="6" borderId="0" applyNumberFormat="0" applyBorder="0" applyAlignment="0" applyProtection="0"/>
    <xf numFmtId="0" fontId="109" fillId="59" borderId="0" applyNumberFormat="0" applyBorder="0" applyAlignment="0" applyProtection="0"/>
    <xf numFmtId="0" fontId="109" fillId="59" borderId="0" applyNumberFormat="0" applyBorder="0" applyAlignment="0" applyProtection="0"/>
    <xf numFmtId="0" fontId="109" fillId="59" borderId="0" applyNumberFormat="0" applyBorder="0" applyAlignment="0" applyProtection="0"/>
    <xf numFmtId="179" fontId="3" fillId="0" borderId="5">
      <alignment wrapText="1"/>
      <protection locked="0"/>
    </xf>
    <xf numFmtId="179" fontId="3" fillId="0" borderId="5">
      <alignment wrapText="1"/>
      <protection locked="0"/>
    </xf>
    <xf numFmtId="0" fontId="23" fillId="0" borderId="0" applyFont="0" applyFill="0" applyBorder="0" applyAlignment="0" applyProtection="0">
      <alignment horizontal="right"/>
    </xf>
    <xf numFmtId="0" fontId="38" fillId="0" borderId="0" applyNumberFormat="0" applyFill="0" applyBorder="0" applyAlignment="0" applyProtection="0"/>
    <xf numFmtId="0" fontId="39" fillId="0" borderId="6" applyBorder="0"/>
    <xf numFmtId="0" fontId="33" fillId="0" borderId="0"/>
    <xf numFmtId="0" fontId="40" fillId="0" borderId="0"/>
    <xf numFmtId="0" fontId="33" fillId="0" borderId="0"/>
    <xf numFmtId="37" fontId="41" fillId="0" borderId="0"/>
    <xf numFmtId="0" fontId="42" fillId="0" borderId="0"/>
    <xf numFmtId="180" fontId="43" fillId="0" borderId="0" applyFill="0" applyBorder="0" applyAlignment="0"/>
    <xf numFmtId="181" fontId="44" fillId="0" borderId="0" applyFill="0" applyBorder="0" applyAlignment="0"/>
    <xf numFmtId="182" fontId="44" fillId="0" borderId="0" applyFill="0" applyBorder="0" applyAlignment="0"/>
    <xf numFmtId="183" fontId="43" fillId="0" borderId="0" applyFill="0" applyBorder="0" applyAlignment="0"/>
    <xf numFmtId="184" fontId="3" fillId="0" borderId="0" applyFill="0" applyBorder="0" applyAlignment="0"/>
    <xf numFmtId="184" fontId="3" fillId="0" borderId="0" applyFill="0" applyBorder="0" applyAlignment="0"/>
    <xf numFmtId="180" fontId="43" fillId="0" borderId="0" applyFill="0" applyBorder="0" applyAlignment="0"/>
    <xf numFmtId="185" fontId="3" fillId="0" borderId="0" applyFill="0" applyBorder="0" applyAlignment="0"/>
    <xf numFmtId="185" fontId="3" fillId="0" borderId="0" applyFill="0" applyBorder="0" applyAlignment="0"/>
    <xf numFmtId="181" fontId="44" fillId="0" borderId="0" applyFill="0" applyBorder="0" applyAlignment="0"/>
    <xf numFmtId="0" fontId="45" fillId="24" borderId="7" applyNumberFormat="0" applyAlignment="0" applyProtection="0"/>
    <xf numFmtId="0" fontId="45" fillId="24" borderId="7" applyNumberFormat="0" applyAlignment="0" applyProtection="0"/>
    <xf numFmtId="0" fontId="110" fillId="60" borderId="41" applyNumberFormat="0" applyAlignment="0" applyProtection="0"/>
    <xf numFmtId="0" fontId="110" fillId="60" borderId="41" applyNumberFormat="0" applyAlignment="0" applyProtection="0"/>
    <xf numFmtId="0" fontId="110" fillId="60" borderId="41" applyNumberFormat="0" applyAlignment="0" applyProtection="0"/>
    <xf numFmtId="0" fontId="46" fillId="25" borderId="8" applyNumberFormat="0" applyAlignment="0" applyProtection="0"/>
    <xf numFmtId="0" fontId="46" fillId="25" borderId="8" applyNumberFormat="0" applyAlignment="0" applyProtection="0"/>
    <xf numFmtId="0" fontId="111" fillId="61" borderId="42" applyNumberFormat="0" applyAlignment="0" applyProtection="0"/>
    <xf numFmtId="0" fontId="111" fillId="61" borderId="42" applyNumberFormat="0" applyAlignment="0" applyProtection="0"/>
    <xf numFmtId="0" fontId="111" fillId="61" borderId="42" applyNumberFormat="0" applyAlignment="0" applyProtection="0"/>
    <xf numFmtId="0" fontId="39" fillId="0" borderId="0">
      <alignment horizontal="center" wrapText="1"/>
      <protection hidden="1"/>
    </xf>
    <xf numFmtId="0" fontId="19" fillId="26" borderId="0" applyFont="0" applyBorder="0"/>
    <xf numFmtId="0" fontId="47" fillId="0" borderId="9" applyBorder="0"/>
    <xf numFmtId="43" fontId="99"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180" fontId="43" fillId="0" borderId="0" applyFont="0" applyFill="0" applyBorder="0" applyAlignment="0" applyProtection="0"/>
    <xf numFmtId="43" fontId="99"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99" fillId="0" borderId="0" applyFont="0" applyFill="0" applyBorder="0" applyAlignment="0" applyProtection="0"/>
    <xf numFmtId="191" fontId="102" fillId="0" borderId="0" applyFont="0" applyFill="0" applyBorder="0" applyAlignment="0" applyProtection="0"/>
    <xf numFmtId="43" fontId="2" fillId="0" borderId="0" applyFont="0" applyFill="0" applyBorder="0" applyAlignment="0" applyProtection="0"/>
    <xf numFmtId="43" fontId="107" fillId="0" borderId="0" applyFont="0" applyFill="0" applyBorder="0" applyAlignment="0" applyProtection="0"/>
    <xf numFmtId="171"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7" fillId="0" borderId="0" applyFont="0" applyFill="0" applyBorder="0" applyAlignment="0" applyProtection="0"/>
    <xf numFmtId="43" fontId="16" fillId="0" borderId="0" applyFont="0" applyFill="0" applyBorder="0" applyAlignment="0" applyProtection="0"/>
    <xf numFmtId="43" fontId="10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0" fontId="48" fillId="27" borderId="0">
      <alignment horizontal="center" vertical="center" wrapText="1"/>
    </xf>
    <xf numFmtId="186" fontId="49" fillId="0" borderId="5" applyBorder="0"/>
    <xf numFmtId="187" fontId="39" fillId="0" borderId="0" applyFill="0" applyBorder="0">
      <alignment horizontal="right"/>
      <protection locked="0"/>
    </xf>
    <xf numFmtId="0" fontId="19" fillId="0" borderId="10"/>
    <xf numFmtId="181" fontId="44" fillId="0" borderId="0" applyFont="0" applyFill="0" applyBorder="0" applyAlignment="0" applyProtection="0"/>
    <xf numFmtId="188" fontId="3" fillId="0" borderId="0" applyFont="0" applyFill="0" applyBorder="0" applyAlignment="0" applyProtection="0"/>
    <xf numFmtId="188" fontId="3" fillId="0" borderId="0" applyFont="0" applyFill="0" applyBorder="0" applyAlignment="0" applyProtection="0"/>
    <xf numFmtId="0" fontId="43" fillId="0" borderId="0"/>
    <xf numFmtId="0" fontId="43" fillId="0" borderId="11"/>
    <xf numFmtId="186" fontId="50" fillId="0" borderId="0">
      <protection locked="0"/>
    </xf>
    <xf numFmtId="189" fontId="51" fillId="0" borderId="0">
      <protection locked="0"/>
    </xf>
    <xf numFmtId="14" fontId="16" fillId="0" borderId="0" applyFill="0" applyBorder="0" applyAlignment="0"/>
    <xf numFmtId="190" fontId="52" fillId="0" borderId="0">
      <protection locked="0"/>
    </xf>
    <xf numFmtId="38" fontId="39" fillId="0" borderId="12">
      <alignment vertical="center"/>
    </xf>
    <xf numFmtId="170" fontId="3" fillId="0" borderId="0" applyFont="0" applyFill="0" applyBorder="0" applyAlignment="0" applyProtection="0"/>
    <xf numFmtId="191" fontId="3" fillId="0" borderId="0" applyFont="0" applyFill="0" applyBorder="0" applyAlignment="0" applyProtection="0"/>
    <xf numFmtId="167" fontId="20" fillId="0" borderId="13"/>
    <xf numFmtId="186" fontId="53" fillId="0" borderId="14"/>
    <xf numFmtId="0" fontId="54" fillId="0" borderId="0"/>
    <xf numFmtId="180" fontId="43" fillId="0" borderId="0" applyFill="0" applyBorder="0" applyAlignment="0"/>
    <xf numFmtId="181" fontId="44" fillId="0" borderId="0" applyFill="0" applyBorder="0" applyAlignment="0"/>
    <xf numFmtId="180" fontId="43" fillId="0" borderId="0" applyFill="0" applyBorder="0" applyAlignment="0"/>
    <xf numFmtId="185" fontId="3" fillId="0" borderId="0" applyFill="0" applyBorder="0" applyAlignment="0"/>
    <xf numFmtId="185" fontId="3" fillId="0" borderId="0" applyFill="0" applyBorder="0" applyAlignment="0"/>
    <xf numFmtId="181" fontId="44" fillId="0" borderId="0" applyFill="0" applyBorder="0" applyAlignment="0"/>
    <xf numFmtId="192" fontId="3" fillId="0" borderId="0" applyFont="0" applyFill="0" applyBorder="0" applyAlignment="0" applyProtection="0"/>
    <xf numFmtId="192" fontId="3"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193" fontId="51" fillId="0" borderId="0">
      <protection locked="0"/>
    </xf>
    <xf numFmtId="0" fontId="56" fillId="7" borderId="0" applyNumberFormat="0" applyBorder="0" applyAlignment="0" applyProtection="0"/>
    <xf numFmtId="0" fontId="56" fillId="7" borderId="0" applyNumberFormat="0" applyBorder="0" applyAlignment="0" applyProtection="0"/>
    <xf numFmtId="0" fontId="113" fillId="62" borderId="0" applyNumberFormat="0" applyBorder="0" applyAlignment="0" applyProtection="0"/>
    <xf numFmtId="0" fontId="113" fillId="62" borderId="0" applyNumberFormat="0" applyBorder="0" applyAlignment="0" applyProtection="0"/>
    <xf numFmtId="0" fontId="113" fillId="62" borderId="0" applyNumberFormat="0" applyBorder="0" applyAlignment="0" applyProtection="0"/>
    <xf numFmtId="38" fontId="12" fillId="3" borderId="0" applyNumberFormat="0" applyBorder="0" applyAlignment="0" applyProtection="0"/>
    <xf numFmtId="0" fontId="57" fillId="0" borderId="0">
      <alignment horizontal="left"/>
    </xf>
    <xf numFmtId="0" fontId="57" fillId="28" borderId="15"/>
    <xf numFmtId="0" fontId="18" fillId="0" borderId="0">
      <alignment horizontal="left"/>
    </xf>
    <xf numFmtId="0" fontId="58" fillId="0" borderId="16" applyNumberFormat="0" applyAlignment="0" applyProtection="0">
      <alignment horizontal="left" vertical="center"/>
    </xf>
    <xf numFmtId="0" fontId="58" fillId="0" borderId="17">
      <alignment horizontal="left" vertical="center"/>
    </xf>
    <xf numFmtId="0" fontId="59" fillId="0" borderId="18" applyNumberFormat="0" applyFill="0">
      <alignment horizontal="centerContinuous" vertical="top"/>
    </xf>
    <xf numFmtId="0" fontId="60" fillId="0" borderId="19" applyNumberFormat="0" applyFill="0" applyAlignment="0" applyProtection="0"/>
    <xf numFmtId="0" fontId="60" fillId="0" borderId="19" applyNumberFormat="0" applyFill="0" applyAlignment="0" applyProtection="0"/>
    <xf numFmtId="0" fontId="114" fillId="0" borderId="43" applyNumberFormat="0" applyFill="0" applyAlignment="0" applyProtection="0"/>
    <xf numFmtId="0" fontId="114" fillId="0" borderId="43" applyNumberFormat="0" applyFill="0" applyAlignment="0" applyProtection="0"/>
    <xf numFmtId="0" fontId="114" fillId="0" borderId="43" applyNumberFormat="0" applyFill="0" applyAlignment="0" applyProtection="0"/>
    <xf numFmtId="0" fontId="61" fillId="0" borderId="20" applyNumberFormat="0" applyFill="0" applyAlignment="0" applyProtection="0"/>
    <xf numFmtId="0" fontId="61" fillId="0" borderId="20" applyNumberFormat="0" applyFill="0" applyAlignment="0" applyProtection="0"/>
    <xf numFmtId="0" fontId="115" fillId="0" borderId="44" applyNumberFormat="0" applyFill="0" applyAlignment="0" applyProtection="0"/>
    <xf numFmtId="0" fontId="115" fillId="0" borderId="44" applyNumberFormat="0" applyFill="0" applyAlignment="0" applyProtection="0"/>
    <xf numFmtId="0" fontId="115" fillId="0" borderId="44" applyNumberFormat="0" applyFill="0" applyAlignment="0" applyProtection="0"/>
    <xf numFmtId="0" fontId="62" fillId="0" borderId="21" applyNumberFormat="0" applyFill="0" applyAlignment="0" applyProtection="0"/>
    <xf numFmtId="0" fontId="62" fillId="0" borderId="21" applyNumberFormat="0" applyFill="0" applyAlignment="0" applyProtection="0"/>
    <xf numFmtId="0" fontId="116" fillId="0" borderId="45" applyNumberFormat="0" applyFill="0" applyAlignment="0" applyProtection="0"/>
    <xf numFmtId="0" fontId="116" fillId="0" borderId="45" applyNumberFormat="0" applyFill="0" applyAlignment="0" applyProtection="0"/>
    <xf numFmtId="0" fontId="116" fillId="0" borderId="45"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194" fontId="63" fillId="0" borderId="0">
      <protection locked="0"/>
    </xf>
    <xf numFmtId="194" fontId="63" fillId="0" borderId="0">
      <protection locked="0"/>
    </xf>
    <xf numFmtId="195" fontId="19" fillId="0" borderId="22" applyBorder="0">
      <protection locked="0"/>
    </xf>
    <xf numFmtId="196" fontId="36" fillId="0" borderId="0" applyFont="0" applyFill="0" applyBorder="0" applyAlignment="0" applyProtection="0">
      <alignment horizontal="center" vertical="center"/>
    </xf>
    <xf numFmtId="0" fontId="117" fillId="0" borderId="0" applyNumberFormat="0" applyFill="0" applyBorder="0" applyAlignment="0" applyProtection="0">
      <alignment vertical="top"/>
      <protection locked="0"/>
    </xf>
    <xf numFmtId="10" fontId="12" fillId="29" borderId="5" applyNumberFormat="0" applyBorder="0" applyAlignment="0" applyProtection="0"/>
    <xf numFmtId="0" fontId="64" fillId="10" borderId="7" applyNumberFormat="0" applyAlignment="0" applyProtection="0"/>
    <xf numFmtId="0" fontId="64" fillId="10" borderId="7" applyNumberFormat="0" applyAlignment="0" applyProtection="0"/>
    <xf numFmtId="0" fontId="118" fillId="63" borderId="41" applyNumberFormat="0" applyAlignment="0" applyProtection="0"/>
    <xf numFmtId="0" fontId="118" fillId="63" borderId="41" applyNumberFormat="0" applyAlignment="0" applyProtection="0"/>
    <xf numFmtId="0" fontId="118" fillId="63" borderId="41" applyNumberFormat="0" applyAlignment="0" applyProtection="0"/>
    <xf numFmtId="0" fontId="39" fillId="0" borderId="0" applyFill="0" applyBorder="0">
      <alignment horizontal="right"/>
      <protection locked="0"/>
    </xf>
    <xf numFmtId="197" fontId="39" fillId="0" borderId="0" applyFill="0" applyBorder="0">
      <alignment horizontal="right"/>
      <protection locked="0"/>
    </xf>
    <xf numFmtId="0" fontId="65" fillId="30" borderId="11">
      <alignment horizontal="left" vertical="center" wrapText="1"/>
    </xf>
    <xf numFmtId="198" fontId="20" fillId="0" borderId="0" applyFont="0" applyFill="0" applyBorder="0" applyAlignment="0" applyProtection="0"/>
    <xf numFmtId="199" fontId="20" fillId="0" borderId="0" applyFont="0" applyFill="0" applyBorder="0" applyAlignment="0" applyProtection="0"/>
    <xf numFmtId="0" fontId="104" fillId="30" borderId="11"/>
    <xf numFmtId="0" fontId="19" fillId="0" borderId="0"/>
    <xf numFmtId="180" fontId="43" fillId="0" borderId="0" applyFill="0" applyBorder="0" applyAlignment="0"/>
    <xf numFmtId="181" fontId="44" fillId="0" borderId="0" applyFill="0" applyBorder="0" applyAlignment="0"/>
    <xf numFmtId="180" fontId="43" fillId="0" borderId="0" applyFill="0" applyBorder="0" applyAlignment="0"/>
    <xf numFmtId="185" fontId="3" fillId="0" borderId="0" applyFill="0" applyBorder="0" applyAlignment="0"/>
    <xf numFmtId="185" fontId="3" fillId="0" borderId="0" applyFill="0" applyBorder="0" applyAlignment="0"/>
    <xf numFmtId="181" fontId="44" fillId="0" borderId="0" applyFill="0" applyBorder="0" applyAlignment="0"/>
    <xf numFmtId="0" fontId="66" fillId="0" borderId="23" applyNumberFormat="0" applyFill="0" applyAlignment="0" applyProtection="0"/>
    <xf numFmtId="0" fontId="66" fillId="0" borderId="23" applyNumberFormat="0" applyFill="0" applyAlignment="0" applyProtection="0"/>
    <xf numFmtId="0" fontId="119" fillId="0" borderId="46" applyNumberFormat="0" applyFill="0" applyAlignment="0" applyProtection="0"/>
    <xf numFmtId="0" fontId="119" fillId="0" borderId="46" applyNumberFormat="0" applyFill="0" applyAlignment="0" applyProtection="0"/>
    <xf numFmtId="0" fontId="119" fillId="0" borderId="46" applyNumberFormat="0" applyFill="0" applyAlignment="0" applyProtection="0"/>
    <xf numFmtId="0" fontId="67" fillId="0" borderId="0" applyNumberFormat="0" applyFill="0" applyBorder="0" applyAlignment="0" applyProtection="0"/>
    <xf numFmtId="0" fontId="36" fillId="0" borderId="0" applyFont="0" applyFill="0" applyBorder="0" applyProtection="0">
      <alignment horizontal="center" vertical="center"/>
    </xf>
    <xf numFmtId="38" fontId="20" fillId="0" borderId="0" applyFont="0" applyFill="0" applyBorder="0" applyAlignment="0" applyProtection="0"/>
    <xf numFmtId="40" fontId="20" fillId="0" borderId="0" applyFont="0" applyFill="0" applyBorder="0" applyAlignment="0" applyProtection="0"/>
    <xf numFmtId="208" fontId="20" fillId="0" borderId="0" applyFont="0" applyFill="0" applyBorder="0" applyAlignment="0" applyProtection="0"/>
    <xf numFmtId="221" fontId="20" fillId="0" borderId="0" applyFont="0" applyFill="0" applyBorder="0" applyAlignment="0" applyProtection="0"/>
    <xf numFmtId="0" fontId="67" fillId="0" borderId="0" applyNumberFormat="0" applyFont="0" applyFill="0" applyAlignment="0"/>
    <xf numFmtId="0" fontId="68" fillId="31" borderId="0" applyNumberFormat="0" applyBorder="0" applyAlignment="0" applyProtection="0"/>
    <xf numFmtId="0" fontId="68" fillId="31" borderId="0" applyNumberFormat="0" applyBorder="0" applyAlignment="0" applyProtection="0"/>
    <xf numFmtId="0" fontId="120" fillId="64" borderId="0" applyNumberFormat="0" applyBorder="0" applyAlignment="0" applyProtection="0"/>
    <xf numFmtId="0" fontId="120" fillId="64" borderId="0" applyNumberFormat="0" applyBorder="0" applyAlignment="0" applyProtection="0"/>
    <xf numFmtId="0" fontId="120" fillId="64" borderId="0" applyNumberFormat="0" applyBorder="0" applyAlignment="0" applyProtection="0"/>
    <xf numFmtId="37" fontId="69" fillId="0" borderId="0"/>
    <xf numFmtId="0" fontId="3" fillId="0" borderId="0"/>
    <xf numFmtId="0" fontId="3" fillId="0" borderId="0"/>
    <xf numFmtId="200" fontId="70" fillId="0" borderId="0"/>
    <xf numFmtId="0" fontId="43" fillId="0" borderId="0"/>
    <xf numFmtId="0" fontId="3" fillId="0" borderId="0"/>
    <xf numFmtId="201" fontId="27" fillId="0" borderId="0"/>
    <xf numFmtId="201" fontId="121" fillId="0" borderId="0"/>
    <xf numFmtId="201" fontId="27" fillId="0" borderId="0"/>
    <xf numFmtId="201" fontId="27" fillId="0" borderId="0"/>
    <xf numFmtId="201" fontId="27" fillId="0" borderId="0"/>
    <xf numFmtId="201" fontId="27" fillId="0" borderId="0"/>
    <xf numFmtId="201" fontId="27" fillId="0" borderId="0"/>
    <xf numFmtId="201" fontId="27" fillId="0" borderId="0"/>
    <xf numFmtId="0" fontId="107" fillId="0" borderId="0"/>
    <xf numFmtId="0" fontId="107" fillId="0" borderId="0"/>
    <xf numFmtId="0" fontId="107" fillId="0" borderId="0"/>
    <xf numFmtId="201" fontId="27" fillId="0" borderId="0"/>
    <xf numFmtId="201" fontId="121" fillId="0" borderId="0"/>
    <xf numFmtId="201" fontId="27" fillId="0" borderId="0"/>
    <xf numFmtId="201" fontId="27" fillId="0" borderId="0"/>
    <xf numFmtId="201" fontId="27" fillId="0" borderId="0"/>
    <xf numFmtId="201" fontId="121" fillId="0" borderId="0"/>
    <xf numFmtId="201" fontId="121" fillId="0" borderId="0"/>
    <xf numFmtId="201" fontId="27" fillId="0" borderId="0"/>
    <xf numFmtId="201" fontId="71" fillId="0" borderId="0"/>
    <xf numFmtId="0" fontId="3" fillId="0" borderId="0"/>
    <xf numFmtId="0" fontId="3" fillId="0" borderId="0"/>
    <xf numFmtId="0" fontId="3" fillId="0" borderId="0"/>
    <xf numFmtId="0" fontId="3" fillId="0" borderId="0"/>
    <xf numFmtId="0" fontId="122" fillId="0" borderId="0"/>
    <xf numFmtId="201" fontId="107" fillId="0" borderId="0"/>
    <xf numFmtId="0" fontId="123" fillId="0" borderId="0"/>
    <xf numFmtId="0" fontId="3"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0" borderId="0"/>
    <xf numFmtId="0" fontId="27" fillId="0" borderId="0"/>
    <xf numFmtId="0" fontId="3" fillId="0" borderId="0"/>
    <xf numFmtId="0" fontId="3" fillId="0" borderId="0"/>
    <xf numFmtId="0" fontId="27"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07" fillId="0" borderId="0"/>
    <xf numFmtId="0" fontId="3" fillId="0" borderId="0"/>
    <xf numFmtId="201" fontId="3" fillId="0" borderId="0"/>
    <xf numFmtId="201" fontId="27" fillId="0" borderId="0"/>
    <xf numFmtId="201" fontId="27" fillId="0" borderId="0"/>
    <xf numFmtId="201" fontId="121" fillId="0" borderId="0"/>
    <xf numFmtId="201" fontId="27" fillId="0" borderId="0"/>
    <xf numFmtId="0" fontId="3" fillId="0" borderId="0"/>
    <xf numFmtId="0" fontId="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201" fontId="121" fillId="0" borderId="0"/>
    <xf numFmtId="201" fontId="27" fillId="0" borderId="0"/>
    <xf numFmtId="201" fontId="121" fillId="0" borderId="0"/>
    <xf numFmtId="201" fontId="27" fillId="0" borderId="0"/>
    <xf numFmtId="0" fontId="3" fillId="0" borderId="0"/>
    <xf numFmtId="201" fontId="121" fillId="0" borderId="0"/>
    <xf numFmtId="201" fontId="121" fillId="0" borderId="0"/>
    <xf numFmtId="201" fontId="27" fillId="0" borderId="0"/>
    <xf numFmtId="0" fontId="107" fillId="0" borderId="0"/>
    <xf numFmtId="0" fontId="107" fillId="0" borderId="0"/>
    <xf numFmtId="0" fontId="107" fillId="0" borderId="0"/>
    <xf numFmtId="201" fontId="121" fillId="0" borderId="0"/>
    <xf numFmtId="201" fontId="121" fillId="0" borderId="0"/>
    <xf numFmtId="201" fontId="121" fillId="0" borderId="0"/>
    <xf numFmtId="201" fontId="121" fillId="0" borderId="0"/>
    <xf numFmtId="201" fontId="27" fillId="0" borderId="0"/>
    <xf numFmtId="201" fontId="27" fillId="0" borderId="0"/>
    <xf numFmtId="201" fontId="121" fillId="0" borderId="0"/>
    <xf numFmtId="201" fontId="121" fillId="0" borderId="0"/>
    <xf numFmtId="0" fontId="4" fillId="0" borderId="0"/>
    <xf numFmtId="0" fontId="3" fillId="0" borderId="0"/>
    <xf numFmtId="0" fontId="3" fillId="0" borderId="0"/>
    <xf numFmtId="0" fontId="3" fillId="0" borderId="0"/>
    <xf numFmtId="0" fontId="3" fillId="0" borderId="0"/>
    <xf numFmtId="0" fontId="3" fillId="0" borderId="0"/>
    <xf numFmtId="201" fontId="121" fillId="0" borderId="0"/>
    <xf numFmtId="201" fontId="121" fillId="0" borderId="0"/>
    <xf numFmtId="201" fontId="121" fillId="0" borderId="0"/>
    <xf numFmtId="201" fontId="121" fillId="0" borderId="0"/>
    <xf numFmtId="201" fontId="27" fillId="0" borderId="0"/>
    <xf numFmtId="201" fontId="27" fillId="0" borderId="0"/>
    <xf numFmtId="201" fontId="121" fillId="0" borderId="0"/>
    <xf numFmtId="201" fontId="27" fillId="0" borderId="0"/>
    <xf numFmtId="0" fontId="3" fillId="0" borderId="0"/>
    <xf numFmtId="0" fontId="3" fillId="0" borderId="0"/>
    <xf numFmtId="0" fontId="3" fillId="0" borderId="0"/>
    <xf numFmtId="0" fontId="3" fillId="0" borderId="0"/>
    <xf numFmtId="0" fontId="3" fillId="0" borderId="0"/>
    <xf numFmtId="201" fontId="27" fillId="0" borderId="0"/>
    <xf numFmtId="0" fontId="3" fillId="0" borderId="0"/>
    <xf numFmtId="0" fontId="3" fillId="0" borderId="0"/>
    <xf numFmtId="201" fontId="121" fillId="0" borderId="0"/>
    <xf numFmtId="201" fontId="27" fillId="0" borderId="0"/>
    <xf numFmtId="201" fontId="121" fillId="0" borderId="0"/>
    <xf numFmtId="201" fontId="27" fillId="0" borderId="0"/>
    <xf numFmtId="201" fontId="27" fillId="0" borderId="0"/>
    <xf numFmtId="201" fontId="27" fillId="0" borderId="0"/>
    <xf numFmtId="201" fontId="27" fillId="0" borderId="0"/>
    <xf numFmtId="201" fontId="121" fillId="0" borderId="0"/>
    <xf numFmtId="0" fontId="107" fillId="0" borderId="0"/>
    <xf numFmtId="0" fontId="3" fillId="0" borderId="0"/>
    <xf numFmtId="0" fontId="3" fillId="0" borderId="0"/>
    <xf numFmtId="0" fontId="3" fillId="0" borderId="0"/>
    <xf numFmtId="0" fontId="3" fillId="0" borderId="0"/>
    <xf numFmtId="201" fontId="27" fillId="0" borderId="0"/>
    <xf numFmtId="201" fontId="27" fillId="0" borderId="0"/>
    <xf numFmtId="201" fontId="27" fillId="0" borderId="0"/>
    <xf numFmtId="201" fontId="27" fillId="0" borderId="0"/>
    <xf numFmtId="201" fontId="121" fillId="0" borderId="0"/>
    <xf numFmtId="201" fontId="27" fillId="0" borderId="0"/>
    <xf numFmtId="201" fontId="27" fillId="0" borderId="0"/>
    <xf numFmtId="201" fontId="121" fillId="0" borderId="0"/>
    <xf numFmtId="201" fontId="27" fillId="0" borderId="0"/>
    <xf numFmtId="201" fontId="27" fillId="0" borderId="0"/>
    <xf numFmtId="0" fontId="107" fillId="0" borderId="0"/>
    <xf numFmtId="201" fontId="121" fillId="0" borderId="0"/>
    <xf numFmtId="201" fontId="121" fillId="0" borderId="0"/>
    <xf numFmtId="201" fontId="27" fillId="0" borderId="0"/>
    <xf numFmtId="201" fontId="27" fillId="0" borderId="0"/>
    <xf numFmtId="201" fontId="27" fillId="0" borderId="0"/>
    <xf numFmtId="201" fontId="27" fillId="0" borderId="0"/>
    <xf numFmtId="201" fontId="121" fillId="0" borderId="0"/>
    <xf numFmtId="201" fontId="121" fillId="0" borderId="0"/>
    <xf numFmtId="201" fontId="121" fillId="0" borderId="0"/>
    <xf numFmtId="201" fontId="27" fillId="0" borderId="0"/>
    <xf numFmtId="0" fontId="27" fillId="65" borderId="47" applyNumberFormat="0" applyFont="0" applyAlignment="0" applyProtection="0"/>
    <xf numFmtId="0" fontId="27" fillId="65" borderId="47" applyNumberFormat="0" applyFont="0" applyAlignment="0" applyProtection="0"/>
    <xf numFmtId="0" fontId="27" fillId="65" borderId="47" applyNumberFormat="0" applyFont="0" applyAlignment="0" applyProtection="0"/>
    <xf numFmtId="0" fontId="27" fillId="65" borderId="47" applyNumberFormat="0" applyFont="0" applyAlignment="0" applyProtection="0"/>
    <xf numFmtId="0" fontId="27" fillId="65" borderId="47" applyNumberFormat="0" applyFont="0" applyAlignment="0" applyProtection="0"/>
    <xf numFmtId="0" fontId="27" fillId="65" borderId="47" applyNumberFormat="0" applyFont="0" applyAlignment="0" applyProtection="0"/>
    <xf numFmtId="202" fontId="3" fillId="0" borderId="0" applyFont="0" applyFill="0" applyBorder="0" applyAlignment="0" applyProtection="0"/>
    <xf numFmtId="202" fontId="3" fillId="0" borderId="0" applyFont="0" applyFill="0" applyBorder="0" applyAlignment="0" applyProtection="0"/>
    <xf numFmtId="0" fontId="72" fillId="0" borderId="0" applyNumberFormat="0" applyAlignment="0">
      <alignment vertical="top"/>
    </xf>
    <xf numFmtId="0" fontId="3" fillId="0" borderId="0" applyFont="0" applyFill="0" applyBorder="0" applyAlignment="0" applyProtection="0"/>
    <xf numFmtId="0" fontId="3" fillId="0" borderId="0" applyFont="0" applyFill="0" applyBorder="0" applyAlignment="0" applyProtection="0"/>
    <xf numFmtId="0" fontId="73" fillId="0" borderId="0" applyNumberFormat="0" applyFill="0" applyBorder="0" applyAlignment="0" applyProtection="0"/>
    <xf numFmtId="0" fontId="5" fillId="0" borderId="0" applyNumberFormat="0" applyFill="0" applyBorder="0" applyAlignment="0" applyProtection="0"/>
    <xf numFmtId="0" fontId="74" fillId="24" borderId="24" applyNumberFormat="0" applyAlignment="0" applyProtection="0"/>
    <xf numFmtId="0" fontId="74" fillId="24" borderId="24" applyNumberFormat="0" applyAlignment="0" applyProtection="0"/>
    <xf numFmtId="0" fontId="124" fillId="60" borderId="48" applyNumberFormat="0" applyAlignment="0" applyProtection="0"/>
    <xf numFmtId="0" fontId="124" fillId="60" borderId="48" applyNumberFormat="0" applyAlignment="0" applyProtection="0"/>
    <xf numFmtId="0" fontId="124" fillId="60" borderId="48" applyNumberFormat="0" applyAlignment="0" applyProtection="0"/>
    <xf numFmtId="40" fontId="75" fillId="23" borderId="0">
      <alignment horizontal="right"/>
    </xf>
    <xf numFmtId="0" fontId="76" fillId="23" borderId="0">
      <alignment horizontal="right"/>
    </xf>
    <xf numFmtId="0" fontId="77" fillId="23" borderId="13"/>
    <xf numFmtId="0" fontId="77" fillId="0" borderId="0" applyBorder="0">
      <alignment horizontal="centerContinuous"/>
    </xf>
    <xf numFmtId="0" fontId="78" fillId="0" borderId="0" applyBorder="0">
      <alignment horizontal="centerContinuous"/>
    </xf>
    <xf numFmtId="9" fontId="99" fillId="0" borderId="0" applyFont="0" applyFill="0" applyBorder="0" applyAlignment="0" applyProtection="0"/>
    <xf numFmtId="203" fontId="3" fillId="0" borderId="0" applyFont="0" applyFill="0" applyBorder="0" applyAlignment="0" applyProtection="0"/>
    <xf numFmtId="203" fontId="3" fillId="0" borderId="0" applyFont="0" applyFill="0" applyBorder="0" applyAlignment="0" applyProtection="0"/>
    <xf numFmtId="184" fontId="3" fillId="0" borderId="0" applyFont="0" applyFill="0" applyBorder="0" applyAlignment="0" applyProtection="0"/>
    <xf numFmtId="184" fontId="3" fillId="0" borderId="0" applyFont="0" applyFill="0" applyBorder="0" applyAlignment="0" applyProtection="0"/>
    <xf numFmtId="204" fontId="3" fillId="0" borderId="0" applyFont="0" applyFill="0" applyBorder="0" applyAlignment="0" applyProtection="0"/>
    <xf numFmtId="204"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27" fillId="0" borderId="0" applyFont="0" applyFill="0" applyBorder="0" applyAlignment="0" applyProtection="0"/>
    <xf numFmtId="9" fontId="99" fillId="0" borderId="0" applyFont="0" applyFill="0" applyBorder="0" applyAlignment="0" applyProtection="0"/>
    <xf numFmtId="9" fontId="102" fillId="0" borderId="0" applyFont="0" applyFill="0" applyBorder="0" applyAlignment="0" applyProtection="0"/>
    <xf numFmtId="205" fontId="39" fillId="0" borderId="0" applyFill="0" applyBorder="0">
      <alignment horizontal="right"/>
      <protection locked="0"/>
    </xf>
    <xf numFmtId="180" fontId="43" fillId="0" borderId="0" applyFill="0" applyBorder="0" applyAlignment="0"/>
    <xf numFmtId="181" fontId="44" fillId="0" borderId="0" applyFill="0" applyBorder="0" applyAlignment="0"/>
    <xf numFmtId="180" fontId="43" fillId="0" borderId="0" applyFill="0" applyBorder="0" applyAlignment="0"/>
    <xf numFmtId="185" fontId="3" fillId="0" borderId="0" applyFill="0" applyBorder="0" applyAlignment="0"/>
    <xf numFmtId="185" fontId="3" fillId="0" borderId="0" applyFill="0" applyBorder="0" applyAlignment="0"/>
    <xf numFmtId="181" fontId="44" fillId="0" borderId="0" applyFill="0" applyBorder="0" applyAlignment="0"/>
    <xf numFmtId="37" fontId="3" fillId="0" borderId="0" applyFont="0" applyFill="0" applyBorder="0" applyAlignment="0" applyProtection="0"/>
    <xf numFmtId="37" fontId="3" fillId="0" borderId="0" applyFont="0" applyFill="0" applyBorder="0" applyAlignment="0" applyProtection="0"/>
    <xf numFmtId="0" fontId="39" fillId="0" borderId="0" applyNumberFormat="0" applyFont="0" applyFill="0" applyBorder="0" applyAlignment="0" applyProtection="0">
      <alignment horizontal="left"/>
    </xf>
    <xf numFmtId="15" fontId="39" fillId="0" borderId="0" applyFont="0" applyFill="0" applyBorder="0" applyAlignment="0" applyProtection="0"/>
    <xf numFmtId="4" fontId="39" fillId="0" borderId="0" applyFont="0" applyFill="0" applyBorder="0" applyAlignment="0" applyProtection="0"/>
    <xf numFmtId="0" fontId="65" fillId="0" borderId="18">
      <alignment horizontal="center"/>
    </xf>
    <xf numFmtId="3" fontId="39" fillId="0" borderId="0" applyFont="0" applyFill="0" applyBorder="0" applyAlignment="0" applyProtection="0"/>
    <xf numFmtId="0" fontId="39" fillId="32" borderId="0" applyNumberFormat="0" applyFont="0" applyBorder="0" applyAlignment="0" applyProtection="0"/>
    <xf numFmtId="206" fontId="39" fillId="0" borderId="0">
      <alignment horizontal="right"/>
      <protection locked="0"/>
    </xf>
    <xf numFmtId="0" fontId="43" fillId="0" borderId="0"/>
    <xf numFmtId="0" fontId="5" fillId="0" borderId="0" applyNumberFormat="0" applyFill="0" applyBorder="0" applyAlignment="0" applyProtection="0"/>
    <xf numFmtId="207" fontId="79" fillId="0" borderId="0" applyFill="0" applyBorder="0" applyProtection="0">
      <alignment horizontal="right"/>
      <protection hidden="1"/>
    </xf>
    <xf numFmtId="0" fontId="3" fillId="33" borderId="0"/>
    <xf numFmtId="0" fontId="3" fillId="0" borderId="0"/>
    <xf numFmtId="0" fontId="3" fillId="0" borderId="0"/>
    <xf numFmtId="0" fontId="3" fillId="0" borderId="0"/>
    <xf numFmtId="0" fontId="3" fillId="0" borderId="0"/>
    <xf numFmtId="0" fontId="3" fillId="0" borderId="0"/>
    <xf numFmtId="0" fontId="43" fillId="0" borderId="11"/>
    <xf numFmtId="0" fontId="80" fillId="0" borderId="0"/>
    <xf numFmtId="49" fontId="81" fillId="0" borderId="0">
      <alignment horizontal="left"/>
    </xf>
    <xf numFmtId="49" fontId="16" fillId="0" borderId="0" applyFill="0" applyBorder="0" applyAlignment="0"/>
    <xf numFmtId="208" fontId="3" fillId="0" borderId="0" applyFill="0" applyBorder="0" applyAlignment="0"/>
    <xf numFmtId="208" fontId="3" fillId="0" borderId="0" applyFill="0" applyBorder="0" applyAlignment="0"/>
    <xf numFmtId="209" fontId="3" fillId="0" borderId="0" applyFill="0" applyBorder="0" applyAlignment="0"/>
    <xf numFmtId="209" fontId="3" fillId="0" borderId="0" applyFill="0" applyBorder="0" applyAlignment="0"/>
    <xf numFmtId="0" fontId="82" fillId="0" borderId="0" applyNumberFormat="0" applyFill="0" applyBorder="0" applyProtection="0">
      <alignment vertical="top"/>
    </xf>
    <xf numFmtId="0" fontId="83" fillId="0" borderId="25" applyNumberFormat="0" applyFill="0" applyProtection="0">
      <alignment horizontal="center" vertical="top"/>
    </xf>
    <xf numFmtId="0" fontId="82" fillId="0" borderId="0" applyNumberFormat="0" applyFill="0" applyBorder="0" applyProtection="0">
      <alignment vertical="top" wrapText="1"/>
    </xf>
    <xf numFmtId="0" fontId="73" fillId="0" borderId="0" applyNumberFormat="0" applyFill="0" applyBorder="0" applyAlignment="0" applyProtection="0"/>
    <xf numFmtId="40" fontId="84" fillId="0" borderId="0"/>
    <xf numFmtId="0" fontId="105" fillId="34" borderId="0"/>
    <xf numFmtId="0" fontId="85" fillId="0" borderId="0" applyNumberFormat="0" applyFill="0" applyBorder="0" applyAlignment="0" applyProtection="0"/>
    <xf numFmtId="0" fontId="86" fillId="0" borderId="0"/>
    <xf numFmtId="0" fontId="39" fillId="0" borderId="0" applyBorder="0"/>
    <xf numFmtId="0" fontId="87" fillId="0" borderId="0" applyNumberFormat="0" applyFill="0" applyBorder="0" applyProtection="0">
      <alignment horizontal="center" textRotation="90"/>
    </xf>
    <xf numFmtId="194" fontId="51" fillId="0" borderId="26">
      <protection locked="0"/>
    </xf>
    <xf numFmtId="0" fontId="125" fillId="0" borderId="49" applyNumberFormat="0" applyFill="0" applyAlignment="0" applyProtection="0"/>
    <xf numFmtId="0" fontId="125" fillId="0" borderId="49" applyNumberFormat="0" applyFill="0" applyAlignment="0" applyProtection="0"/>
    <xf numFmtId="0" fontId="125" fillId="0" borderId="49" applyNumberFormat="0" applyFill="0" applyAlignment="0" applyProtection="0"/>
    <xf numFmtId="0" fontId="125" fillId="0" borderId="49" applyNumberFormat="0" applyFill="0" applyAlignment="0" applyProtection="0"/>
    <xf numFmtId="0" fontId="125" fillId="0" borderId="49" applyNumberFormat="0" applyFill="0" applyAlignment="0" applyProtection="0"/>
    <xf numFmtId="194" fontId="51" fillId="0" borderId="26">
      <protection locked="0"/>
    </xf>
    <xf numFmtId="0" fontId="125" fillId="0" borderId="49" applyNumberFormat="0" applyFill="0" applyAlignment="0" applyProtection="0"/>
    <xf numFmtId="0" fontId="125" fillId="0" borderId="49" applyNumberFormat="0" applyFill="0" applyAlignment="0" applyProtection="0"/>
    <xf numFmtId="194" fontId="51" fillId="0" borderId="26">
      <protection locked="0"/>
    </xf>
    <xf numFmtId="194" fontId="51" fillId="0" borderId="26">
      <protection locked="0"/>
    </xf>
    <xf numFmtId="194" fontId="51" fillId="0" borderId="26">
      <protection locked="0"/>
    </xf>
    <xf numFmtId="0" fontId="104" fillId="0" borderId="27"/>
    <xf numFmtId="0" fontId="104" fillId="0" borderId="11"/>
    <xf numFmtId="170" fontId="3" fillId="0" borderId="0" applyFont="0" applyFill="0" applyBorder="0" applyAlignment="0" applyProtection="0"/>
    <xf numFmtId="4" fontId="19" fillId="0" borderId="0" applyFont="0" applyFill="0" applyBorder="0" applyAlignment="0" applyProtection="0"/>
    <xf numFmtId="210" fontId="3" fillId="0" borderId="0" applyFont="0" applyFill="0" applyBorder="0" applyAlignment="0" applyProtection="0"/>
    <xf numFmtId="211" fontId="20" fillId="0" borderId="0" applyFont="0" applyFill="0" applyBorder="0" applyAlignment="0" applyProtection="0"/>
    <xf numFmtId="212" fontId="19" fillId="0" borderId="0" applyFont="0" applyFill="0" applyBorder="0" applyAlignment="0" applyProtection="0"/>
    <xf numFmtId="213" fontId="5" fillId="0" borderId="0" applyFont="0" applyFill="0" applyBorder="0" applyAlignment="0" applyProtection="0"/>
    <xf numFmtId="214" fontId="5" fillId="0" borderId="0" applyFon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126" fillId="0" borderId="0" applyNumberFormat="0" applyFill="0" applyBorder="0" applyAlignment="0" applyProtection="0"/>
    <xf numFmtId="0" fontId="43" fillId="0" borderId="28"/>
    <xf numFmtId="0" fontId="89" fillId="0" borderId="0" applyNumberFormat="0" applyFill="0" applyBorder="0" applyAlignment="0" applyProtection="0"/>
    <xf numFmtId="0" fontId="98" fillId="0" borderId="0" applyFont="0" applyFill="0" applyBorder="0" applyAlignment="0" applyProtection="0"/>
    <xf numFmtId="0" fontId="98" fillId="0" borderId="0" applyFont="0" applyFill="0" applyBorder="0" applyAlignment="0" applyProtection="0"/>
    <xf numFmtId="0" fontId="14" fillId="0" borderId="0">
      <alignment vertical="center"/>
    </xf>
    <xf numFmtId="40" fontId="90" fillId="0" borderId="0" applyFont="0" applyFill="0" applyBorder="0" applyAlignment="0" applyProtection="0"/>
    <xf numFmtId="38" fontId="90" fillId="0" borderId="0" applyFont="0" applyFill="0" applyBorder="0" applyAlignment="0" applyProtection="0"/>
    <xf numFmtId="0" fontId="90" fillId="0" borderId="0" applyFont="0" applyFill="0" applyBorder="0" applyAlignment="0" applyProtection="0"/>
    <xf numFmtId="0" fontId="90" fillId="0" borderId="0" applyFont="0" applyFill="0" applyBorder="0" applyAlignment="0" applyProtection="0"/>
    <xf numFmtId="9" fontId="91" fillId="0" borderId="0" applyFont="0" applyFill="0" applyBorder="0" applyAlignment="0" applyProtection="0"/>
    <xf numFmtId="0" fontId="92" fillId="0" borderId="0"/>
    <xf numFmtId="215" fontId="94" fillId="0" borderId="0" applyFont="0" applyFill="0" applyBorder="0" applyAlignment="0" applyProtection="0"/>
    <xf numFmtId="216" fontId="94" fillId="0" borderId="0" applyFont="0" applyFill="0" applyBorder="0" applyAlignment="0" applyProtection="0"/>
    <xf numFmtId="217" fontId="94" fillId="0" borderId="0" applyFont="0" applyFill="0" applyBorder="0" applyAlignment="0" applyProtection="0"/>
    <xf numFmtId="218" fontId="94" fillId="0" borderId="0" applyFont="0" applyFill="0" applyBorder="0" applyAlignment="0" applyProtection="0"/>
    <xf numFmtId="0" fontId="95" fillId="0" borderId="0"/>
    <xf numFmtId="0" fontId="67" fillId="0" borderId="0"/>
    <xf numFmtId="170" fontId="93" fillId="0" borderId="0" applyFont="0" applyFill="0" applyBorder="0" applyAlignment="0" applyProtection="0"/>
    <xf numFmtId="191" fontId="93" fillId="0" borderId="0" applyFont="0" applyFill="0" applyBorder="0" applyAlignment="0" applyProtection="0"/>
    <xf numFmtId="43" fontId="3" fillId="0" borderId="0" applyFont="0" applyFill="0" applyBorder="0" applyAlignment="0" applyProtection="0"/>
    <xf numFmtId="38" fontId="96" fillId="0" borderId="0" applyFont="0" applyFill="0" applyBorder="0" applyAlignment="0" applyProtection="0"/>
    <xf numFmtId="0" fontId="3" fillId="0" borderId="0"/>
    <xf numFmtId="219" fontId="93" fillId="0" borderId="0" applyFont="0" applyFill="0" applyBorder="0" applyAlignment="0" applyProtection="0"/>
    <xf numFmtId="6" fontId="97" fillId="0" borderId="0" applyFont="0" applyFill="0" applyBorder="0" applyAlignment="0" applyProtection="0"/>
    <xf numFmtId="220" fontId="93" fillId="0" borderId="0" applyFont="0" applyFill="0" applyBorder="0" applyAlignment="0" applyProtection="0"/>
    <xf numFmtId="44" fontId="3" fillId="0" borderId="0" applyFont="0" applyFill="0" applyBorder="0" applyAlignment="0" applyProtection="0"/>
    <xf numFmtId="196" fontId="96" fillId="0" borderId="3">
      <alignment horizontal="center"/>
    </xf>
    <xf numFmtId="0" fontId="133" fillId="0" borderId="0"/>
    <xf numFmtId="224" fontId="133" fillId="0" borderId="0" applyFill="0" applyBorder="0" applyProtection="0"/>
    <xf numFmtId="226" fontId="133" fillId="0" borderId="0" applyFill="0" applyBorder="0" applyProtection="0"/>
    <xf numFmtId="224" fontId="133" fillId="0" borderId="0" applyFill="0" applyBorder="0" applyProtection="0"/>
    <xf numFmtId="0" fontId="149" fillId="0" borderId="0" applyNumberFormat="0" applyFill="0" applyBorder="0" applyAlignment="0" applyProtection="0"/>
    <xf numFmtId="0" fontId="114" fillId="0" borderId="43" applyNumberFormat="0" applyFill="0" applyAlignment="0" applyProtection="0"/>
    <xf numFmtId="0" fontId="115" fillId="0" borderId="44" applyNumberFormat="0" applyFill="0" applyAlignment="0" applyProtection="0"/>
    <xf numFmtId="0" fontId="116" fillId="0" borderId="45" applyNumberFormat="0" applyFill="0" applyAlignment="0" applyProtection="0"/>
    <xf numFmtId="0" fontId="116" fillId="0" borderId="0" applyNumberFormat="0" applyFill="0" applyBorder="0" applyAlignment="0" applyProtection="0"/>
    <xf numFmtId="0" fontId="113" fillId="62" borderId="0" applyNumberFormat="0" applyBorder="0" applyAlignment="0" applyProtection="0"/>
    <xf numFmtId="0" fontId="109" fillId="59" borderId="0" applyNumberFormat="0" applyBorder="0" applyAlignment="0" applyProtection="0"/>
    <xf numFmtId="0" fontId="118" fillId="63" borderId="41" applyNumberFormat="0" applyAlignment="0" applyProtection="0"/>
    <xf numFmtId="0" fontId="124" fillId="60" borderId="48" applyNumberFormat="0" applyAlignment="0" applyProtection="0"/>
    <xf numFmtId="0" fontId="110" fillId="60" borderId="41" applyNumberFormat="0" applyAlignment="0" applyProtection="0"/>
    <xf numFmtId="0" fontId="119" fillId="0" borderId="46" applyNumberFormat="0" applyFill="0" applyAlignment="0" applyProtection="0"/>
    <xf numFmtId="0" fontId="111" fillId="61" borderId="42" applyNumberFormat="0" applyAlignment="0" applyProtection="0"/>
    <xf numFmtId="0" fontId="126" fillId="0" borderId="0" applyNumberFormat="0" applyFill="0" applyBorder="0" applyAlignment="0" applyProtection="0"/>
    <xf numFmtId="0" fontId="107" fillId="65" borderId="47" applyNumberFormat="0" applyFont="0" applyAlignment="0" applyProtection="0"/>
    <xf numFmtId="0" fontId="112" fillId="0" borderId="0" applyNumberFormat="0" applyFill="0" applyBorder="0" applyAlignment="0" applyProtection="0"/>
    <xf numFmtId="0" fontId="125" fillId="0" borderId="49" applyNumberFormat="0" applyFill="0" applyAlignment="0" applyProtection="0"/>
    <xf numFmtId="0" fontId="108" fillId="53" borderId="0" applyNumberFormat="0" applyBorder="0" applyAlignment="0" applyProtection="0"/>
    <xf numFmtId="0" fontId="107" fillId="35" borderId="0" applyNumberFormat="0" applyBorder="0" applyAlignment="0" applyProtection="0"/>
    <xf numFmtId="0" fontId="107" fillId="41" borderId="0" applyNumberFormat="0" applyBorder="0" applyAlignment="0" applyProtection="0"/>
    <xf numFmtId="0" fontId="108" fillId="54" borderId="0" applyNumberFormat="0" applyBorder="0" applyAlignment="0" applyProtection="0"/>
    <xf numFmtId="0" fontId="107" fillId="36" borderId="0" applyNumberFormat="0" applyBorder="0" applyAlignment="0" applyProtection="0"/>
    <xf numFmtId="0" fontId="107" fillId="42" borderId="0" applyNumberFormat="0" applyBorder="0" applyAlignment="0" applyProtection="0"/>
    <xf numFmtId="0" fontId="108" fillId="55" borderId="0" applyNumberFormat="0" applyBorder="0" applyAlignment="0" applyProtection="0"/>
    <xf numFmtId="0" fontId="107" fillId="37" borderId="0" applyNumberFormat="0" applyBorder="0" applyAlignment="0" applyProtection="0"/>
    <xf numFmtId="0" fontId="107" fillId="43" borderId="0" applyNumberFormat="0" applyBorder="0" applyAlignment="0" applyProtection="0"/>
    <xf numFmtId="0" fontId="108" fillId="56" borderId="0" applyNumberFormat="0" applyBorder="0" applyAlignment="0" applyProtection="0"/>
    <xf numFmtId="0" fontId="107" fillId="38" borderId="0" applyNumberFormat="0" applyBorder="0" applyAlignment="0" applyProtection="0"/>
    <xf numFmtId="0" fontId="107" fillId="44" borderId="0" applyNumberFormat="0" applyBorder="0" applyAlignment="0" applyProtection="0"/>
    <xf numFmtId="0" fontId="108" fillId="57" borderId="0" applyNumberFormat="0" applyBorder="0" applyAlignment="0" applyProtection="0"/>
    <xf numFmtId="0" fontId="107" fillId="39" borderId="0" applyNumberFormat="0" applyBorder="0" applyAlignment="0" applyProtection="0"/>
    <xf numFmtId="0" fontId="107" fillId="45" borderId="0" applyNumberFormat="0" applyBorder="0" applyAlignment="0" applyProtection="0"/>
    <xf numFmtId="0" fontId="108" fillId="58" borderId="0" applyNumberFormat="0" applyBorder="0" applyAlignment="0" applyProtection="0"/>
    <xf numFmtId="0" fontId="107" fillId="40" borderId="0" applyNumberFormat="0" applyBorder="0" applyAlignment="0" applyProtection="0"/>
    <xf numFmtId="0" fontId="107" fillId="46" borderId="0" applyNumberFormat="0" applyBorder="0" applyAlignment="0" applyProtection="0"/>
    <xf numFmtId="0" fontId="16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1" fontId="1" fillId="0" borderId="0" applyFont="0" applyFill="0" applyBorder="0" applyAlignment="0" applyProtection="0"/>
    <xf numFmtId="19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201" fontId="1" fillId="0" borderId="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0" fontId="1" fillId="65" borderId="4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 fillId="0" borderId="0"/>
    <xf numFmtId="0" fontId="52" fillId="0" borderId="0"/>
    <xf numFmtId="9" fontId="10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952">
    <xf numFmtId="0" fontId="0" fillId="0" borderId="0" xfId="0"/>
    <xf numFmtId="0" fontId="133" fillId="0" borderId="0" xfId="1975"/>
    <xf numFmtId="4" fontId="101" fillId="0" borderId="0" xfId="1975" applyNumberFormat="1" applyFont="1"/>
    <xf numFmtId="4" fontId="133" fillId="0" borderId="0" xfId="1975" applyNumberFormat="1"/>
    <xf numFmtId="0" fontId="101" fillId="0" borderId="0" xfId="1975" applyFont="1"/>
    <xf numFmtId="0" fontId="101" fillId="0" borderId="0" xfId="1975" applyFont="1" applyAlignment="1">
      <alignment horizontal="right"/>
    </xf>
    <xf numFmtId="4" fontId="101" fillId="0" borderId="0" xfId="1975" applyNumberFormat="1" applyFont="1" applyAlignment="1">
      <alignment horizontal="right"/>
    </xf>
    <xf numFmtId="0" fontId="134" fillId="0" borderId="0" xfId="1975" applyFont="1"/>
    <xf numFmtId="0" fontId="134" fillId="0" borderId="0" xfId="1975" applyFont="1" applyAlignment="1">
      <alignment horizontal="right"/>
    </xf>
    <xf numFmtId="4" fontId="134" fillId="0" borderId="0" xfId="1975" applyNumberFormat="1" applyFont="1"/>
    <xf numFmtId="0" fontId="135" fillId="0" borderId="0" xfId="1975" applyFont="1"/>
    <xf numFmtId="2" fontId="135" fillId="0" borderId="0" xfId="1975" applyNumberFormat="1" applyFont="1"/>
    <xf numFmtId="2" fontId="134" fillId="0" borderId="0" xfId="1975" applyNumberFormat="1" applyFont="1"/>
    <xf numFmtId="39" fontId="134" fillId="0" borderId="0" xfId="1975" applyNumberFormat="1" applyFont="1"/>
    <xf numFmtId="2" fontId="133" fillId="0" borderId="0" xfId="1975" applyNumberFormat="1"/>
    <xf numFmtId="39" fontId="133" fillId="0" borderId="0" xfId="1975" applyNumberFormat="1"/>
    <xf numFmtId="0" fontId="136" fillId="0" borderId="0" xfId="0" applyFont="1"/>
    <xf numFmtId="43" fontId="136" fillId="0" borderId="0" xfId="1543" applyFont="1"/>
    <xf numFmtId="0" fontId="131" fillId="0" borderId="0" xfId="0" applyFont="1" applyAlignment="1">
      <alignment horizontal="left"/>
    </xf>
    <xf numFmtId="0" fontId="131" fillId="0" borderId="0" xfId="0" applyFont="1"/>
    <xf numFmtId="0" fontId="132" fillId="0" borderId="0" xfId="0" applyFont="1"/>
    <xf numFmtId="43" fontId="132" fillId="0" borderId="0" xfId="1543" applyFont="1"/>
    <xf numFmtId="9" fontId="132" fillId="0" borderId="0" xfId="1864" applyFont="1" applyAlignment="1">
      <alignment horizontal="center"/>
    </xf>
    <xf numFmtId="43" fontId="132" fillId="0" borderId="0" xfId="1543" applyFont="1" applyAlignment="1">
      <alignment horizontal="right"/>
    </xf>
    <xf numFmtId="225" fontId="0" fillId="0" borderId="0" xfId="1976" applyNumberFormat="1" applyFont="1"/>
    <xf numFmtId="0" fontId="133" fillId="0" borderId="0" xfId="1975" applyNumberFormat="1"/>
    <xf numFmtId="0" fontId="137" fillId="0" borderId="0" xfId="1975" applyNumberFormat="1" applyFont="1" applyBorder="1"/>
    <xf numFmtId="0" fontId="133" fillId="0" borderId="0" xfId="1975" applyNumberFormat="1" applyBorder="1"/>
    <xf numFmtId="0" fontId="134" fillId="0" borderId="0" xfId="1975" applyNumberFormat="1" applyFont="1" applyBorder="1"/>
    <xf numFmtId="0" fontId="134" fillId="0" borderId="0" xfId="1975" applyNumberFormat="1" applyFont="1" applyFill="1" applyBorder="1"/>
    <xf numFmtId="4" fontId="133" fillId="0" borderId="0" xfId="1975" applyNumberFormat="1" applyBorder="1"/>
    <xf numFmtId="227" fontId="133" fillId="0" borderId="0" xfId="1975" applyNumberFormat="1" applyBorder="1"/>
    <xf numFmtId="39" fontId="133" fillId="0" borderId="0" xfId="1975" applyNumberFormat="1" applyBorder="1"/>
    <xf numFmtId="4" fontId="133" fillId="0" borderId="65" xfId="1975" applyNumberFormat="1" applyBorder="1"/>
    <xf numFmtId="227" fontId="133" fillId="0" borderId="65" xfId="1975" applyNumberFormat="1" applyBorder="1"/>
    <xf numFmtId="37" fontId="133" fillId="0" borderId="0" xfId="1975" applyNumberFormat="1"/>
    <xf numFmtId="0" fontId="133" fillId="0" borderId="65" xfId="1975" applyNumberFormat="1" applyBorder="1"/>
    <xf numFmtId="0" fontId="134" fillId="0" borderId="0" xfId="1975" applyNumberFormat="1" applyFont="1"/>
    <xf numFmtId="0" fontId="134" fillId="0" borderId="68" xfId="1975" applyNumberFormat="1" applyFont="1" applyBorder="1"/>
    <xf numFmtId="0" fontId="138" fillId="0" borderId="0" xfId="1975" applyFont="1" applyBorder="1" applyAlignment="1">
      <alignment horizontal="left"/>
    </xf>
    <xf numFmtId="0" fontId="15" fillId="0" borderId="0" xfId="1975" applyFont="1"/>
    <xf numFmtId="0" fontId="138" fillId="0" borderId="0" xfId="1975" applyFont="1"/>
    <xf numFmtId="15" fontId="138" fillId="68" borderId="67" xfId="1975" applyNumberFormat="1" applyFont="1" applyFill="1" applyBorder="1" applyAlignment="1">
      <alignment horizontal="right" vertical="top" wrapText="1"/>
    </xf>
    <xf numFmtId="0" fontId="138" fillId="0" borderId="11" xfId="1975" applyFont="1" applyBorder="1" applyAlignment="1"/>
    <xf numFmtId="0" fontId="138" fillId="68" borderId="50" xfId="1975" applyFont="1" applyFill="1" applyBorder="1" applyAlignment="1">
      <alignment horizontal="center" vertical="center" wrapText="1"/>
    </xf>
    <xf numFmtId="15" fontId="138" fillId="68" borderId="50" xfId="1975" applyNumberFormat="1" applyFont="1" applyFill="1" applyBorder="1" applyAlignment="1">
      <alignment horizontal="center" vertical="center" wrapText="1"/>
    </xf>
    <xf numFmtId="15" fontId="138" fillId="68" borderId="11" xfId="1975" applyNumberFormat="1" applyFont="1" applyFill="1" applyBorder="1" applyAlignment="1">
      <alignment horizontal="center" vertical="center" wrapText="1"/>
    </xf>
    <xf numFmtId="0" fontId="138" fillId="0" borderId="0" xfId="1975" applyFont="1" applyAlignment="1">
      <alignment horizontal="left"/>
    </xf>
    <xf numFmtId="0" fontId="138" fillId="68" borderId="11" xfId="1975" applyFont="1" applyFill="1" applyBorder="1" applyAlignment="1">
      <alignment horizontal="center" vertical="center"/>
    </xf>
    <xf numFmtId="225" fontId="138" fillId="68" borderId="11" xfId="1976" applyNumberFormat="1" applyFont="1" applyFill="1" applyBorder="1" applyAlignment="1" applyProtection="1">
      <alignment horizontal="center" vertical="center" wrapText="1"/>
    </xf>
    <xf numFmtId="0" fontId="138" fillId="68" borderId="0" xfId="1975" applyFont="1" applyFill="1" applyBorder="1" applyAlignment="1">
      <alignment horizontal="center" vertical="center"/>
    </xf>
    <xf numFmtId="225" fontId="138" fillId="68" borderId="0" xfId="1976" applyNumberFormat="1" applyFont="1" applyFill="1" applyBorder="1" applyAlignment="1" applyProtection="1">
      <alignment horizontal="center" vertical="center" wrapText="1"/>
    </xf>
    <xf numFmtId="0" fontId="106" fillId="0" borderId="0" xfId="1975" applyFont="1" applyBorder="1" applyAlignment="1" applyProtection="1">
      <alignment horizontal="left" vertical="top"/>
    </xf>
    <xf numFmtId="0" fontId="106" fillId="0" borderId="0" xfId="1975" applyFont="1" applyAlignment="1">
      <alignment horizontal="right" vertical="top"/>
    </xf>
    <xf numFmtId="226" fontId="106" fillId="0" borderId="0" xfId="1977" applyFont="1" applyFill="1" applyBorder="1" applyAlignment="1" applyProtection="1">
      <alignment horizontal="left" vertical="top"/>
    </xf>
    <xf numFmtId="0" fontId="106" fillId="0" borderId="0" xfId="1975" applyFont="1" applyBorder="1" applyAlignment="1">
      <alignment horizontal="center" vertical="top"/>
    </xf>
    <xf numFmtId="0" fontId="106" fillId="0" borderId="0" xfId="1975" applyFont="1" applyAlignment="1">
      <alignment horizontal="left" vertical="top"/>
    </xf>
    <xf numFmtId="0" fontId="106" fillId="0" borderId="0" xfId="1975" applyFont="1" applyAlignment="1">
      <alignment horizontal="center" vertical="top"/>
    </xf>
    <xf numFmtId="0" fontId="15" fillId="0" borderId="0" xfId="1975" applyFont="1" applyAlignment="1">
      <alignment horizontal="center" vertical="top"/>
    </xf>
    <xf numFmtId="0" fontId="106" fillId="67" borderId="0" xfId="1975" applyFont="1" applyFill="1" applyBorder="1" applyAlignment="1" applyProtection="1">
      <alignment horizontal="left" vertical="top"/>
    </xf>
    <xf numFmtId="0" fontId="15" fillId="67" borderId="0" xfId="1975" applyFont="1" applyFill="1"/>
    <xf numFmtId="0" fontId="15" fillId="67" borderId="0" xfId="1975" applyFont="1" applyFill="1" applyAlignment="1">
      <alignment horizontal="center" vertical="top"/>
    </xf>
    <xf numFmtId="0" fontId="106" fillId="0" borderId="0" xfId="1975" applyFont="1" applyBorder="1" applyAlignment="1">
      <alignment horizontal="left" vertical="top"/>
    </xf>
    <xf numFmtId="0" fontId="15" fillId="0" borderId="0" xfId="1975" applyFont="1" applyAlignment="1">
      <alignment horizontal="left" vertical="top"/>
    </xf>
    <xf numFmtId="0" fontId="139" fillId="0" borderId="0" xfId="1975" applyNumberFormat="1" applyFont="1" applyFill="1"/>
    <xf numFmtId="228" fontId="106" fillId="0" borderId="0" xfId="1975" applyNumberFormat="1" applyFont="1" applyFill="1"/>
    <xf numFmtId="228" fontId="106" fillId="0" borderId="0" xfId="1975" applyNumberFormat="1" applyFont="1" applyFill="1" applyBorder="1" applyAlignment="1"/>
    <xf numFmtId="0" fontId="106" fillId="0" borderId="65" xfId="1975" applyNumberFormat="1" applyFont="1" applyFill="1" applyBorder="1"/>
    <xf numFmtId="0" fontId="106" fillId="0" borderId="0" xfId="1975" applyNumberFormat="1" applyFont="1" applyFill="1" applyBorder="1"/>
    <xf numFmtId="0" fontId="106" fillId="0" borderId="35" xfId="1975" applyNumberFormat="1" applyFont="1" applyFill="1" applyBorder="1"/>
    <xf numFmtId="0" fontId="106" fillId="0" borderId="28" xfId="1975" applyNumberFormat="1" applyFont="1" applyFill="1" applyBorder="1"/>
    <xf numFmtId="0" fontId="106" fillId="0" borderId="67" xfId="1975" applyNumberFormat="1" applyFont="1" applyFill="1" applyBorder="1"/>
    <xf numFmtId="224" fontId="15" fillId="0" borderId="0" xfId="1976" applyNumberFormat="1" applyFont="1" applyFill="1"/>
    <xf numFmtId="2" fontId="106" fillId="0" borderId="0" xfId="1975" applyNumberFormat="1" applyFont="1" applyFill="1"/>
    <xf numFmtId="0" fontId="106" fillId="0" borderId="0" xfId="1975" applyNumberFormat="1" applyFont="1" applyFill="1" applyBorder="1" applyAlignment="1">
      <alignment horizontal="left"/>
    </xf>
    <xf numFmtId="39" fontId="106" fillId="0" borderId="0" xfId="1975" applyNumberFormat="1" applyFont="1" applyFill="1" applyBorder="1"/>
    <xf numFmtId="226" fontId="106" fillId="0" borderId="0" xfId="1975" applyNumberFormat="1" applyFont="1" applyFill="1"/>
    <xf numFmtId="0" fontId="106" fillId="0" borderId="35" xfId="1975" applyNumberFormat="1" applyFont="1" applyFill="1" applyBorder="1" applyAlignment="1">
      <alignment horizontal="left"/>
    </xf>
    <xf numFmtId="0" fontId="106" fillId="0" borderId="61" xfId="1975" applyNumberFormat="1" applyFont="1" applyFill="1" applyBorder="1" applyAlignment="1">
      <alignment horizontal="left"/>
    </xf>
    <xf numFmtId="0" fontId="106" fillId="0" borderId="60" xfId="1975" applyNumberFormat="1" applyFont="1" applyFill="1" applyBorder="1" applyAlignment="1">
      <alignment horizontal="left"/>
    </xf>
    <xf numFmtId="228" fontId="106" fillId="0" borderId="65" xfId="1975" applyNumberFormat="1" applyFont="1" applyFill="1" applyBorder="1"/>
    <xf numFmtId="228" fontId="139" fillId="0" borderId="67" xfId="1975" applyNumberFormat="1" applyFont="1" applyFill="1" applyBorder="1" applyAlignment="1">
      <alignment horizontal="right"/>
    </xf>
    <xf numFmtId="39" fontId="106" fillId="0" borderId="0" xfId="1975" applyNumberFormat="1" applyFont="1" applyFill="1" applyBorder="1" applyAlignment="1">
      <alignment horizontal="right" vertical="top"/>
    </xf>
    <xf numFmtId="228" fontId="139" fillId="0" borderId="11" xfId="1975" applyNumberFormat="1" applyFont="1" applyFill="1" applyBorder="1" applyAlignment="1">
      <alignment horizontal="right" vertical="top" wrapText="1"/>
    </xf>
    <xf numFmtId="228" fontId="106" fillId="0" borderId="63" xfId="1975" applyNumberFormat="1" applyFont="1" applyFill="1" applyBorder="1" applyAlignment="1">
      <alignment horizontal="right" vertical="top"/>
    </xf>
    <xf numFmtId="226" fontId="106" fillId="0" borderId="10" xfId="1975" applyNumberFormat="1" applyFont="1" applyFill="1" applyBorder="1" applyAlignment="1">
      <alignment horizontal="right" vertical="top"/>
    </xf>
    <xf numFmtId="228" fontId="106" fillId="0" borderId="15" xfId="1975" applyNumberFormat="1" applyFont="1" applyFill="1" applyBorder="1" applyAlignment="1">
      <alignment horizontal="right" vertical="top"/>
    </xf>
    <xf numFmtId="39" fontId="106" fillId="0" borderId="15" xfId="1975" applyNumberFormat="1" applyFont="1" applyFill="1" applyBorder="1" applyAlignment="1">
      <alignment horizontal="right" vertical="top"/>
    </xf>
    <xf numFmtId="39" fontId="106" fillId="66" borderId="15" xfId="1975" applyNumberFormat="1" applyFont="1" applyFill="1" applyBorder="1" applyAlignment="1">
      <alignment horizontal="right" vertical="top"/>
    </xf>
    <xf numFmtId="224" fontId="15" fillId="0" borderId="15" xfId="1976" applyFont="1" applyFill="1" applyBorder="1" applyAlignment="1">
      <alignment horizontal="right" vertical="top"/>
    </xf>
    <xf numFmtId="39" fontId="106" fillId="0" borderId="63" xfId="1975" applyNumberFormat="1" applyFont="1" applyFill="1" applyBorder="1" applyAlignment="1">
      <alignment horizontal="right" vertical="top"/>
    </xf>
    <xf numFmtId="226" fontId="106" fillId="0" borderId="15" xfId="1975" applyNumberFormat="1" applyFont="1" applyFill="1" applyBorder="1" applyAlignment="1">
      <alignment horizontal="right" vertical="top"/>
    </xf>
    <xf numFmtId="39" fontId="106" fillId="0" borderId="64" xfId="1975" applyNumberFormat="1" applyFont="1" applyFill="1" applyBorder="1" applyAlignment="1">
      <alignment horizontal="right" vertical="top"/>
    </xf>
    <xf numFmtId="39" fontId="106" fillId="0" borderId="10" xfId="1975" applyNumberFormat="1" applyFont="1" applyFill="1" applyBorder="1" applyAlignment="1">
      <alignment horizontal="right" vertical="top"/>
    </xf>
    <xf numFmtId="39" fontId="106" fillId="0" borderId="35" xfId="1975" applyNumberFormat="1" applyFont="1" applyFill="1" applyBorder="1" applyAlignment="1">
      <alignment horizontal="right" vertical="top"/>
    </xf>
    <xf numFmtId="39" fontId="106" fillId="0" borderId="33" xfId="1975" applyNumberFormat="1" applyFont="1" applyFill="1" applyBorder="1" applyAlignment="1">
      <alignment horizontal="right" vertical="top"/>
    </xf>
    <xf numFmtId="39" fontId="106" fillId="0" borderId="30" xfId="1975" applyNumberFormat="1" applyFont="1" applyFill="1" applyBorder="1" applyAlignment="1">
      <alignment horizontal="right" vertical="top"/>
    </xf>
    <xf numFmtId="39" fontId="106" fillId="0" borderId="11" xfId="1975" applyNumberFormat="1" applyFont="1" applyFill="1" applyBorder="1" applyAlignment="1">
      <alignment horizontal="right" vertical="top"/>
    </xf>
    <xf numFmtId="224" fontId="106" fillId="0" borderId="15" xfId="1976" applyFont="1" applyFill="1" applyBorder="1" applyAlignment="1" applyProtection="1">
      <alignment horizontal="right" vertical="top"/>
    </xf>
    <xf numFmtId="39" fontId="106" fillId="0" borderId="15" xfId="1976" applyNumberFormat="1" applyFont="1" applyFill="1" applyBorder="1" applyAlignment="1" applyProtection="1">
      <alignment horizontal="right" vertical="top"/>
    </xf>
    <xf numFmtId="39" fontId="106" fillId="0" borderId="15" xfId="1978" applyNumberFormat="1" applyFont="1" applyFill="1" applyBorder="1" applyAlignment="1" applyProtection="1">
      <alignment horizontal="right" vertical="top"/>
    </xf>
    <xf numFmtId="2" fontId="106" fillId="0" borderId="0" xfId="1975" applyNumberFormat="1" applyFont="1" applyFill="1" applyAlignment="1">
      <alignment horizontal="right" vertical="top"/>
    </xf>
    <xf numFmtId="0" fontId="15" fillId="0" borderId="0" xfId="1975" applyFont="1" applyAlignment="1">
      <alignment horizontal="right" vertical="top"/>
    </xf>
    <xf numFmtId="39" fontId="106" fillId="0" borderId="0" xfId="1975" applyNumberFormat="1" applyFont="1" applyFill="1" applyBorder="1" applyAlignment="1">
      <alignment horizontal="center" vertical="top"/>
    </xf>
    <xf numFmtId="0" fontId="15" fillId="0" borderId="0" xfId="1975" applyFont="1" applyBorder="1" applyAlignment="1">
      <alignment horizontal="left" vertical="top" wrapText="1"/>
    </xf>
    <xf numFmtId="0" fontId="15" fillId="0" borderId="0" xfId="1975" applyFont="1" applyBorder="1"/>
    <xf numFmtId="0" fontId="144" fillId="0" borderId="0" xfId="0" applyFont="1"/>
    <xf numFmtId="0" fontId="145" fillId="0" borderId="0" xfId="1770" applyFont="1" applyFill="1" applyAlignment="1"/>
    <xf numFmtId="0" fontId="145" fillId="0" borderId="0" xfId="1976" applyNumberFormat="1" applyFont="1" applyFill="1" applyBorder="1" applyAlignment="1" applyProtection="1"/>
    <xf numFmtId="0" fontId="146" fillId="0" borderId="0" xfId="0" applyFont="1" applyFill="1" applyBorder="1" applyAlignment="1">
      <alignment horizontal="center"/>
    </xf>
    <xf numFmtId="4" fontId="146" fillId="0" borderId="0" xfId="1976" applyNumberFormat="1" applyFont="1" applyFill="1" applyBorder="1" applyAlignment="1" applyProtection="1">
      <alignment horizontal="center"/>
    </xf>
    <xf numFmtId="0" fontId="146" fillId="0" borderId="0" xfId="1726" applyFont="1" applyAlignment="1">
      <alignment vertical="top" wrapText="1"/>
    </xf>
    <xf numFmtId="0" fontId="144" fillId="0" borderId="0" xfId="0" applyFont="1" applyBorder="1"/>
    <xf numFmtId="0" fontId="147" fillId="0" borderId="0" xfId="0" applyFont="1" applyBorder="1" applyAlignment="1">
      <alignment horizontal="left" vertical="top" wrapText="1"/>
    </xf>
    <xf numFmtId="0" fontId="142" fillId="0" borderId="0" xfId="0" applyFont="1" applyBorder="1" applyAlignment="1">
      <alignment horizontal="left" vertical="top" wrapText="1"/>
    </xf>
    <xf numFmtId="37" fontId="142" fillId="0" borderId="0" xfId="0" applyNumberFormat="1" applyFont="1"/>
    <xf numFmtId="0" fontId="142" fillId="0" borderId="0" xfId="0" applyFont="1"/>
    <xf numFmtId="43" fontId="142" fillId="0" borderId="0" xfId="0" applyNumberFormat="1" applyFont="1" applyAlignment="1">
      <alignment horizontal="left" vertical="top"/>
    </xf>
    <xf numFmtId="0" fontId="142" fillId="0" borderId="0" xfId="0" applyFont="1" applyAlignment="1">
      <alignment horizontal="left" vertical="top"/>
    </xf>
    <xf numFmtId="14" fontId="142" fillId="0" borderId="0" xfId="0" applyNumberFormat="1" applyFont="1"/>
    <xf numFmtId="167" fontId="144" fillId="0" borderId="0" xfId="0" applyNumberFormat="1" applyFont="1"/>
    <xf numFmtId="0" fontId="144" fillId="0" borderId="0" xfId="0" applyFont="1" applyAlignment="1">
      <alignment horizontal="left" indent="1"/>
    </xf>
    <xf numFmtId="0" fontId="142" fillId="0" borderId="0" xfId="0" applyFont="1" applyAlignment="1">
      <alignment horizontal="right"/>
    </xf>
    <xf numFmtId="224" fontId="147" fillId="0" borderId="5" xfId="1976" applyFont="1" applyFill="1" applyBorder="1" applyProtection="1"/>
    <xf numFmtId="0" fontId="148" fillId="0" borderId="0" xfId="0" applyFont="1" applyAlignment="1">
      <alignment vertical="top"/>
    </xf>
    <xf numFmtId="37" fontId="147" fillId="0" borderId="0" xfId="0" applyNumberFormat="1" applyFont="1"/>
    <xf numFmtId="0" fontId="144" fillId="0" borderId="0" xfId="0" applyFont="1" applyAlignment="1">
      <alignment horizontal="center"/>
    </xf>
    <xf numFmtId="0" fontId="144" fillId="0" borderId="0" xfId="0" applyFont="1" applyAlignment="1">
      <alignment horizontal="right"/>
    </xf>
    <xf numFmtId="0" fontId="15" fillId="0" borderId="35" xfId="1975" applyFont="1" applyBorder="1" applyAlignment="1">
      <alignment horizontal="left" vertical="top"/>
    </xf>
    <xf numFmtId="0" fontId="15" fillId="0" borderId="0" xfId="1975" applyFont="1" applyBorder="1" applyAlignment="1">
      <alignment horizontal="left" vertical="top"/>
    </xf>
    <xf numFmtId="0" fontId="15" fillId="0" borderId="10" xfId="1975" applyFont="1" applyBorder="1" applyAlignment="1">
      <alignment horizontal="left" vertical="top"/>
    </xf>
    <xf numFmtId="0" fontId="15" fillId="0" borderId="65" xfId="1975" applyFont="1" applyBorder="1" applyAlignment="1">
      <alignment horizontal="left" vertical="top"/>
    </xf>
    <xf numFmtId="0" fontId="15" fillId="0" borderId="66" xfId="1975" applyFont="1" applyBorder="1" applyAlignment="1">
      <alignment horizontal="left" vertical="top"/>
    </xf>
    <xf numFmtId="0" fontId="138" fillId="0" borderId="0" xfId="1975" applyFont="1" applyAlignment="1">
      <alignment horizontal="left" vertical="top"/>
    </xf>
    <xf numFmtId="15" fontId="138" fillId="0" borderId="52" xfId="1975" applyNumberFormat="1" applyFont="1" applyBorder="1" applyAlignment="1">
      <alignment horizontal="center" vertical="top" wrapText="1"/>
    </xf>
    <xf numFmtId="225" fontId="138" fillId="68" borderId="11" xfId="1976" applyNumberFormat="1" applyFont="1" applyFill="1" applyBorder="1" applyAlignment="1" applyProtection="1">
      <alignment horizontal="center" vertical="top" wrapText="1"/>
    </xf>
    <xf numFmtId="225" fontId="138" fillId="68" borderId="58" xfId="1976" applyNumberFormat="1" applyFont="1" applyFill="1" applyBorder="1" applyAlignment="1" applyProtection="1">
      <alignment horizontal="center" vertical="top" wrapText="1"/>
    </xf>
    <xf numFmtId="225" fontId="138" fillId="0" borderId="5" xfId="1975" applyNumberFormat="1" applyFont="1" applyBorder="1" applyAlignment="1">
      <alignment horizontal="center" vertical="top" wrapText="1"/>
    </xf>
    <xf numFmtId="15" fontId="138" fillId="0" borderId="11" xfId="1975" applyNumberFormat="1" applyFont="1" applyBorder="1" applyAlignment="1">
      <alignment horizontal="center" vertical="top" wrapText="1"/>
    </xf>
    <xf numFmtId="15" fontId="138" fillId="0" borderId="50" xfId="1975" applyNumberFormat="1" applyFont="1" applyBorder="1" applyAlignment="1">
      <alignment horizontal="center" vertical="top" wrapText="1"/>
    </xf>
    <xf numFmtId="224" fontId="15" fillId="0" borderId="15" xfId="1976" applyFont="1" applyFill="1" applyBorder="1" applyAlignment="1" applyProtection="1">
      <alignment horizontal="center" vertical="top"/>
    </xf>
    <xf numFmtId="224" fontId="15" fillId="0" borderId="53" xfId="1976" applyFont="1" applyFill="1" applyBorder="1" applyAlignment="1" applyProtection="1">
      <alignment horizontal="center" vertical="top"/>
    </xf>
    <xf numFmtId="224" fontId="15" fillId="0" borderId="56" xfId="1976" applyFont="1" applyFill="1" applyBorder="1" applyAlignment="1" applyProtection="1">
      <alignment horizontal="center" vertical="top"/>
    </xf>
    <xf numFmtId="224" fontId="138" fillId="0" borderId="58" xfId="1976" applyFont="1" applyFill="1" applyBorder="1" applyAlignment="1" applyProtection="1">
      <alignment horizontal="center" vertical="top"/>
    </xf>
    <xf numFmtId="224" fontId="138" fillId="0" borderId="59" xfId="1976" applyFont="1" applyFill="1" applyBorder="1" applyAlignment="1" applyProtection="1">
      <alignment horizontal="center" vertical="top"/>
    </xf>
    <xf numFmtId="224" fontId="15" fillId="68" borderId="0" xfId="1976" applyFont="1" applyFill="1" applyBorder="1" applyAlignment="1" applyProtection="1">
      <alignment horizontal="center" vertical="top"/>
    </xf>
    <xf numFmtId="224" fontId="138" fillId="68" borderId="60" xfId="1976" applyFont="1" applyFill="1" applyBorder="1" applyAlignment="1" applyProtection="1">
      <alignment horizontal="center" vertical="top"/>
    </xf>
    <xf numFmtId="224" fontId="138" fillId="68" borderId="11" xfId="1976" applyFont="1" applyFill="1" applyBorder="1" applyAlignment="1" applyProtection="1">
      <alignment horizontal="center" vertical="top"/>
    </xf>
    <xf numFmtId="225" fontId="138" fillId="68" borderId="0" xfId="1976" applyNumberFormat="1" applyFont="1" applyFill="1" applyBorder="1" applyAlignment="1" applyProtection="1">
      <alignment horizontal="center" vertical="top"/>
    </xf>
    <xf numFmtId="224" fontId="15" fillId="68" borderId="63" xfId="1976" applyFont="1" applyFill="1" applyBorder="1" applyAlignment="1" applyProtection="1">
      <alignment horizontal="center" vertical="top"/>
    </xf>
    <xf numFmtId="224" fontId="15" fillId="0" borderId="63" xfId="1976" applyFont="1" applyFill="1" applyBorder="1" applyAlignment="1" applyProtection="1">
      <alignment horizontal="center" vertical="top"/>
    </xf>
    <xf numFmtId="224" fontId="15" fillId="68" borderId="15" xfId="1976" applyFont="1" applyFill="1" applyBorder="1" applyAlignment="1" applyProtection="1">
      <alignment horizontal="center" vertical="top"/>
    </xf>
    <xf numFmtId="224" fontId="138" fillId="0" borderId="11" xfId="1976" applyFont="1" applyFill="1" applyBorder="1" applyAlignment="1" applyProtection="1">
      <alignment horizontal="center" vertical="top"/>
    </xf>
    <xf numFmtId="224" fontId="138" fillId="0" borderId="52" xfId="1976" applyFont="1" applyFill="1" applyBorder="1" applyAlignment="1" applyProtection="1">
      <alignment horizontal="center" vertical="top"/>
    </xf>
    <xf numFmtId="2" fontId="138" fillId="68" borderId="65" xfId="1976" applyNumberFormat="1" applyFont="1" applyFill="1" applyBorder="1" applyAlignment="1" applyProtection="1">
      <alignment horizontal="center" vertical="top"/>
    </xf>
    <xf numFmtId="224" fontId="138" fillId="68" borderId="66" xfId="1976" applyFont="1" applyFill="1" applyBorder="1" applyAlignment="1" applyProtection="1">
      <alignment horizontal="center" vertical="top"/>
    </xf>
    <xf numFmtId="224" fontId="15" fillId="68" borderId="10" xfId="1976" applyFont="1" applyFill="1" applyBorder="1" applyAlignment="1" applyProtection="1">
      <alignment horizontal="center" vertical="top"/>
    </xf>
    <xf numFmtId="224" fontId="15" fillId="0" borderId="10" xfId="1976" applyFont="1" applyFill="1" applyBorder="1" applyAlignment="1" applyProtection="1">
      <alignment horizontal="center" vertical="top"/>
    </xf>
    <xf numFmtId="224" fontId="138" fillId="0" borderId="50" xfId="1976" applyFont="1" applyFill="1" applyBorder="1" applyAlignment="1" applyProtection="1">
      <alignment horizontal="center" vertical="top"/>
    </xf>
    <xf numFmtId="167" fontId="15" fillId="66" borderId="36" xfId="1543" applyNumberFormat="1" applyFont="1" applyFill="1" applyBorder="1" applyAlignment="1">
      <alignment horizontal="right"/>
    </xf>
    <xf numFmtId="0" fontId="156" fillId="0" borderId="0" xfId="1696" applyFont="1"/>
    <xf numFmtId="0" fontId="157" fillId="0" borderId="0" xfId="1696" applyFont="1"/>
    <xf numFmtId="0" fontId="158" fillId="69" borderId="5" xfId="1696" applyFont="1" applyFill="1" applyBorder="1" applyAlignment="1">
      <alignment horizontal="center" vertical="top" wrapText="1"/>
    </xf>
    <xf numFmtId="0" fontId="159" fillId="3" borderId="5" xfId="1696" applyFont="1" applyFill="1" applyBorder="1" applyAlignment="1">
      <alignment horizontal="center" vertical="top" wrapText="1"/>
    </xf>
    <xf numFmtId="167" fontId="158" fillId="69" borderId="5" xfId="1554" applyNumberFormat="1" applyFont="1" applyFill="1" applyBorder="1" applyAlignment="1">
      <alignment horizontal="center" vertical="top" wrapText="1"/>
    </xf>
    <xf numFmtId="167" fontId="158" fillId="69" borderId="3" xfId="1554" applyNumberFormat="1" applyFont="1" applyFill="1" applyBorder="1" applyAlignment="1">
      <alignment vertical="top" wrapText="1"/>
    </xf>
    <xf numFmtId="0" fontId="157" fillId="0" borderId="0" xfId="1696" applyFont="1" applyAlignment="1">
      <alignment wrapText="1"/>
    </xf>
    <xf numFmtId="14" fontId="157" fillId="0" borderId="0" xfId="1696" applyNumberFormat="1" applyFont="1"/>
    <xf numFmtId="0" fontId="157" fillId="0" borderId="5" xfId="1696" applyFont="1" applyBorder="1"/>
    <xf numFmtId="0" fontId="157" fillId="0" borderId="0" xfId="1696" applyFont="1" applyAlignment="1">
      <alignment horizontal="left"/>
    </xf>
    <xf numFmtId="230" fontId="157" fillId="0" borderId="5" xfId="1696" applyNumberFormat="1" applyFont="1" applyBorder="1" applyAlignment="1">
      <alignment horizontal="right"/>
    </xf>
    <xf numFmtId="0" fontId="157" fillId="0" borderId="5" xfId="1696" applyFont="1" applyBorder="1" applyAlignment="1">
      <alignment vertical="top" wrapText="1"/>
    </xf>
    <xf numFmtId="167" fontId="157" fillId="0" borderId="5" xfId="1554" applyNumberFormat="1" applyFont="1" applyBorder="1"/>
    <xf numFmtId="167" fontId="157" fillId="0" borderId="30" xfId="1554" applyNumberFormat="1" applyFont="1" applyBorder="1"/>
    <xf numFmtId="167" fontId="157" fillId="0" borderId="5" xfId="1696" applyNumberFormat="1" applyFont="1" applyBorder="1"/>
    <xf numFmtId="201" fontId="157" fillId="0" borderId="5" xfId="1696" applyNumberFormat="1" applyFont="1" applyBorder="1" applyAlignment="1">
      <alignment horizontal="center"/>
    </xf>
    <xf numFmtId="167" fontId="157" fillId="3" borderId="5" xfId="1554" applyNumberFormat="1" applyFont="1" applyFill="1" applyBorder="1"/>
    <xf numFmtId="167" fontId="156" fillId="0" borderId="5" xfId="1554" applyNumberFormat="1" applyFont="1" applyBorder="1"/>
    <xf numFmtId="167" fontId="157" fillId="0" borderId="0" xfId="1696" applyNumberFormat="1" applyFont="1"/>
    <xf numFmtId="2" fontId="157" fillId="0" borderId="0" xfId="1696" applyNumberFormat="1" applyFont="1"/>
    <xf numFmtId="0" fontId="157" fillId="0" borderId="11" xfId="1696" applyFont="1" applyBorder="1" applyAlignment="1">
      <alignment horizontal="left"/>
    </xf>
    <xf numFmtId="0" fontId="157" fillId="0" borderId="11" xfId="1696" applyFont="1" applyBorder="1" applyAlignment="1">
      <alignment horizontal="center"/>
    </xf>
    <xf numFmtId="230" fontId="157" fillId="0" borderId="0" xfId="1696" applyNumberFormat="1" applyFont="1" applyAlignment="1">
      <alignment horizontal="right"/>
    </xf>
    <xf numFmtId="0" fontId="157" fillId="0" borderId="0" xfId="1696" applyFont="1" applyAlignment="1">
      <alignment vertical="top" wrapText="1"/>
    </xf>
    <xf numFmtId="230" fontId="157" fillId="0" borderId="11" xfId="1696" applyNumberFormat="1" applyFont="1" applyBorder="1" applyAlignment="1">
      <alignment horizontal="right"/>
    </xf>
    <xf numFmtId="167" fontId="157" fillId="0" borderId="11" xfId="1554" applyNumberFormat="1" applyFont="1" applyBorder="1"/>
    <xf numFmtId="0" fontId="156" fillId="0" borderId="5" xfId="1696" applyFont="1" applyBorder="1"/>
    <xf numFmtId="0" fontId="157" fillId="0" borderId="5" xfId="1696" applyFont="1" applyBorder="1" applyAlignment="1">
      <alignment horizontal="center"/>
    </xf>
    <xf numFmtId="230" fontId="157" fillId="0" borderId="5" xfId="1554" applyNumberFormat="1" applyFont="1" applyBorder="1" applyAlignment="1">
      <alignment horizontal="right"/>
    </xf>
    <xf numFmtId="167" fontId="156" fillId="0" borderId="5" xfId="1696" applyNumberFormat="1" applyFont="1" applyBorder="1"/>
    <xf numFmtId="0" fontId="160" fillId="0" borderId="5" xfId="1696" applyFont="1" applyBorder="1" applyAlignment="1">
      <alignment vertical="top" wrapText="1"/>
    </xf>
    <xf numFmtId="0" fontId="157" fillId="0" borderId="5" xfId="1696" applyFont="1" applyBorder="1" applyAlignment="1">
      <alignment horizontal="center" wrapText="1"/>
    </xf>
    <xf numFmtId="0" fontId="157" fillId="0" borderId="5" xfId="1696" applyFont="1" applyBorder="1" applyAlignment="1">
      <alignment wrapText="1"/>
    </xf>
    <xf numFmtId="10" fontId="157" fillId="0" borderId="5" xfId="1696" applyNumberFormat="1" applyFont="1" applyBorder="1"/>
    <xf numFmtId="43" fontId="157" fillId="0" borderId="5" xfId="1554" applyFont="1" applyBorder="1"/>
    <xf numFmtId="167" fontId="157" fillId="0" borderId="0" xfId="1554" applyNumberFormat="1" applyFont="1"/>
    <xf numFmtId="0" fontId="160" fillId="0" borderId="0" xfId="1696" applyFont="1" applyAlignment="1">
      <alignment vertical="top" wrapText="1"/>
    </xf>
    <xf numFmtId="43" fontId="157" fillId="0" borderId="0" xfId="1554" applyFont="1"/>
    <xf numFmtId="167" fontId="156" fillId="0" borderId="26" xfId="1696" applyNumberFormat="1" applyFont="1" applyBorder="1"/>
    <xf numFmtId="167" fontId="156" fillId="0" borderId="0" xfId="1696" applyNumberFormat="1" applyFont="1"/>
    <xf numFmtId="43" fontId="156" fillId="0" borderId="0" xfId="1696" applyNumberFormat="1" applyFont="1"/>
    <xf numFmtId="0" fontId="151" fillId="0" borderId="0" xfId="2013" applyFont="1"/>
    <xf numFmtId="0" fontId="153" fillId="0" borderId="0" xfId="2013" applyFont="1"/>
    <xf numFmtId="0" fontId="46" fillId="69" borderId="5" xfId="2013" applyFont="1" applyFill="1" applyBorder="1"/>
    <xf numFmtId="167" fontId="151" fillId="0" borderId="0" xfId="1554" applyNumberFormat="1" applyFont="1"/>
    <xf numFmtId="167" fontId="151" fillId="0" borderId="0" xfId="2013" applyNumberFormat="1" applyFont="1"/>
    <xf numFmtId="0" fontId="151" fillId="0" borderId="14" xfId="2013" applyFont="1" applyBorder="1"/>
    <xf numFmtId="167" fontId="153" fillId="0" borderId="0" xfId="2013" applyNumberFormat="1" applyFont="1"/>
    <xf numFmtId="0" fontId="163" fillId="0" borderId="5" xfId="0" applyFont="1" applyBorder="1"/>
    <xf numFmtId="43" fontId="163" fillId="0" borderId="5" xfId="1543" applyFont="1" applyBorder="1"/>
    <xf numFmtId="0" fontId="136" fillId="0" borderId="5" xfId="0" applyFont="1" applyBorder="1"/>
    <xf numFmtId="43" fontId="136" fillId="0" borderId="5" xfId="1543" applyFont="1" applyBorder="1"/>
    <xf numFmtId="0" fontId="139" fillId="66" borderId="0" xfId="0" applyFont="1" applyFill="1"/>
    <xf numFmtId="43" fontId="106" fillId="66" borderId="0" xfId="1543" applyFont="1" applyFill="1" applyAlignment="1">
      <alignment horizontal="right"/>
    </xf>
    <xf numFmtId="39" fontId="106" fillId="66" borderId="0" xfId="1543" applyNumberFormat="1" applyFont="1" applyFill="1" applyAlignment="1">
      <alignment horizontal="right"/>
    </xf>
    <xf numFmtId="0" fontId="106" fillId="66" borderId="0" xfId="0" applyFont="1" applyFill="1"/>
    <xf numFmtId="0" fontId="139" fillId="66" borderId="0" xfId="1770" applyFont="1" applyFill="1" applyAlignment="1">
      <alignment horizontal="left" vertical="center"/>
    </xf>
    <xf numFmtId="0" fontId="139" fillId="66" borderId="0" xfId="0" applyFont="1" applyFill="1" applyAlignment="1"/>
    <xf numFmtId="0" fontId="106" fillId="66" borderId="0" xfId="0" applyFont="1" applyFill="1" applyAlignment="1"/>
    <xf numFmtId="15" fontId="139" fillId="66" borderId="0" xfId="0" applyNumberFormat="1" applyFont="1" applyFill="1" applyAlignment="1"/>
    <xf numFmtId="39" fontId="139" fillId="66" borderId="5" xfId="1543" applyNumberFormat="1" applyFont="1" applyFill="1" applyBorder="1" applyAlignment="1">
      <alignment horizontal="right" vertical="center" wrapText="1"/>
    </xf>
    <xf numFmtId="0" fontId="106" fillId="66" borderId="0" xfId="0" applyFont="1" applyFill="1" applyBorder="1" applyAlignment="1">
      <alignment horizontal="center" vertical="center"/>
    </xf>
    <xf numFmtId="0" fontId="139" fillId="66" borderId="5" xfId="0" applyFont="1" applyFill="1" applyBorder="1" applyAlignment="1">
      <alignment horizontal="left" vertical="center"/>
    </xf>
    <xf numFmtId="43" fontId="106" fillId="66" borderId="0" xfId="1543" applyNumberFormat="1" applyFont="1" applyFill="1" applyAlignment="1"/>
    <xf numFmtId="43" fontId="106" fillId="66" borderId="0" xfId="1543" applyNumberFormat="1" applyFont="1" applyFill="1" applyAlignment="1">
      <alignment horizontal="right"/>
    </xf>
    <xf numFmtId="43" fontId="139" fillId="66" borderId="33" xfId="1543" applyFont="1" applyFill="1" applyBorder="1" applyAlignment="1">
      <alignment horizontal="right" wrapText="1"/>
    </xf>
    <xf numFmtId="43" fontId="139" fillId="66" borderId="33" xfId="1543" applyNumberFormat="1" applyFont="1" applyFill="1" applyBorder="1" applyAlignment="1">
      <alignment horizontal="left" vertical="top" wrapText="1"/>
    </xf>
    <xf numFmtId="43" fontId="139" fillId="66" borderId="33" xfId="1543" applyNumberFormat="1" applyFont="1" applyFill="1" applyBorder="1" applyAlignment="1">
      <alignment horizontal="right" wrapText="1"/>
    </xf>
    <xf numFmtId="43" fontId="139" fillId="66" borderId="9" xfId="1543" applyNumberFormat="1" applyFont="1" applyFill="1" applyBorder="1" applyAlignment="1">
      <alignment horizontal="right" wrapText="1"/>
    </xf>
    <xf numFmtId="43" fontId="106" fillId="66" borderId="36" xfId="1543" applyNumberFormat="1" applyFont="1" applyFill="1" applyBorder="1" applyAlignment="1">
      <alignment wrapText="1"/>
    </xf>
    <xf numFmtId="43" fontId="139" fillId="66" borderId="30" xfId="1543" applyNumberFormat="1" applyFont="1" applyFill="1" applyBorder="1" applyAlignment="1">
      <alignment wrapText="1"/>
    </xf>
    <xf numFmtId="167" fontId="139" fillId="66" borderId="5" xfId="1543" applyNumberFormat="1" applyFont="1" applyFill="1" applyBorder="1" applyAlignment="1">
      <alignment horizontal="right" wrapText="1"/>
    </xf>
    <xf numFmtId="43" fontId="139" fillId="66" borderId="0" xfId="1543" applyNumberFormat="1" applyFont="1" applyFill="1" applyBorder="1" applyAlignment="1">
      <alignment wrapText="1"/>
    </xf>
    <xf numFmtId="167" fontId="139" fillId="66" borderId="0" xfId="1543" applyNumberFormat="1" applyFont="1" applyFill="1" applyBorder="1" applyAlignment="1">
      <alignment horizontal="right" wrapText="1"/>
    </xf>
    <xf numFmtId="43" fontId="139" fillId="66" borderId="0" xfId="1543" applyNumberFormat="1" applyFont="1" applyFill="1" applyBorder="1" applyAlignment="1">
      <alignment horizontal="right" wrapText="1"/>
    </xf>
    <xf numFmtId="43" fontId="106" fillId="66" borderId="0" xfId="1543" applyNumberFormat="1" applyFont="1" applyFill="1" applyAlignment="1">
      <alignment wrapText="1"/>
    </xf>
    <xf numFmtId="43" fontId="106" fillId="66" borderId="0" xfId="1543" applyFont="1" applyFill="1" applyAlignment="1">
      <alignment horizontal="right" wrapText="1"/>
    </xf>
    <xf numFmtId="43" fontId="106" fillId="66" borderId="0" xfId="1543" applyNumberFormat="1" applyFont="1" applyFill="1" applyAlignment="1">
      <alignment horizontal="right" wrapText="1"/>
    </xf>
    <xf numFmtId="43" fontId="106" fillId="66" borderId="0" xfId="1543" applyFont="1" applyFill="1" applyBorder="1" applyAlignment="1">
      <alignment horizontal="right" wrapText="1"/>
    </xf>
    <xf numFmtId="39" fontId="106" fillId="66" borderId="0" xfId="1543" applyNumberFormat="1" applyFont="1" applyFill="1" applyBorder="1" applyAlignment="1">
      <alignment horizontal="right"/>
    </xf>
    <xf numFmtId="39" fontId="106" fillId="66" borderId="0" xfId="1543" applyNumberFormat="1" applyFont="1" applyFill="1" applyBorder="1" applyAlignment="1">
      <alignment horizontal="right" wrapText="1"/>
    </xf>
    <xf numFmtId="0" fontId="139" fillId="66" borderId="0" xfId="0" applyFont="1" applyFill="1" applyAlignment="1">
      <alignment wrapText="1"/>
    </xf>
    <xf numFmtId="39" fontId="106" fillId="66" borderId="0" xfId="1543" applyNumberFormat="1" applyFont="1" applyFill="1" applyAlignment="1">
      <alignment horizontal="right" wrapText="1"/>
    </xf>
    <xf numFmtId="0" fontId="106" fillId="66" borderId="0" xfId="0" applyFont="1" applyFill="1" applyAlignment="1">
      <alignment wrapText="1"/>
    </xf>
    <xf numFmtId="15" fontId="139" fillId="66" borderId="0" xfId="0" applyNumberFormat="1" applyFont="1" applyFill="1" applyAlignment="1">
      <alignment wrapText="1"/>
    </xf>
    <xf numFmtId="0" fontId="139" fillId="66" borderId="22" xfId="0" applyFont="1" applyFill="1" applyBorder="1" applyAlignment="1">
      <alignment horizontal="left" vertical="center"/>
    </xf>
    <xf numFmtId="15" fontId="139" fillId="66" borderId="9" xfId="1543" applyNumberFormat="1" applyFont="1" applyFill="1" applyBorder="1" applyAlignment="1">
      <alignment horizontal="right" vertical="top" wrapText="1"/>
    </xf>
    <xf numFmtId="43" fontId="139" fillId="66" borderId="32" xfId="1543" applyFont="1" applyFill="1" applyBorder="1" applyAlignment="1">
      <alignment horizontal="right" vertical="top" wrapText="1"/>
    </xf>
    <xf numFmtId="0" fontId="106" fillId="66" borderId="22" xfId="0" applyFont="1" applyFill="1" applyBorder="1" applyAlignment="1">
      <alignment horizontal="left" wrapText="1" indent="2"/>
    </xf>
    <xf numFmtId="43" fontId="106" fillId="66" borderId="0" xfId="0" applyNumberFormat="1" applyFont="1" applyFill="1" applyAlignment="1">
      <alignment wrapText="1"/>
    </xf>
    <xf numFmtId="165" fontId="106" fillId="66" borderId="0" xfId="0" applyNumberFormat="1" applyFont="1" applyFill="1" applyAlignment="1">
      <alignment wrapText="1"/>
    </xf>
    <xf numFmtId="43" fontId="106" fillId="66" borderId="0" xfId="1543" applyFont="1" applyFill="1" applyBorder="1" applyAlignment="1">
      <alignment horizontal="right" vertical="center" wrapText="1"/>
    </xf>
    <xf numFmtId="0" fontId="139" fillId="66" borderId="0" xfId="0" applyFont="1" applyFill="1" applyBorder="1"/>
    <xf numFmtId="43" fontId="139" fillId="66" borderId="0" xfId="1543" applyFont="1" applyFill="1" applyBorder="1"/>
    <xf numFmtId="43" fontId="139" fillId="66" borderId="0" xfId="1543" applyFont="1" applyFill="1" applyBorder="1" applyAlignment="1">
      <alignment horizontal="right" wrapText="1"/>
    </xf>
    <xf numFmtId="0" fontId="106" fillId="66" borderId="22" xfId="0" applyFont="1" applyFill="1" applyBorder="1" applyAlignment="1">
      <alignment wrapText="1"/>
    </xf>
    <xf numFmtId="0" fontId="106" fillId="66" borderId="22" xfId="0" applyFont="1" applyFill="1" applyBorder="1" applyAlignment="1">
      <alignment horizontal="right" vertical="center" wrapText="1"/>
    </xf>
    <xf numFmtId="0" fontId="106" fillId="66" borderId="5" xfId="0" applyFont="1" applyFill="1" applyBorder="1" applyAlignment="1">
      <alignment horizontal="center" vertical="center"/>
    </xf>
    <xf numFmtId="43" fontId="139" fillId="66" borderId="0" xfId="1543" applyFont="1" applyFill="1" applyBorder="1" applyAlignment="1">
      <alignment horizontal="right"/>
    </xf>
    <xf numFmtId="43" fontId="139" fillId="66" borderId="0" xfId="1543" applyFont="1" applyFill="1"/>
    <xf numFmtId="15" fontId="139" fillId="66" borderId="0" xfId="1543" applyNumberFormat="1" applyFont="1" applyFill="1" applyAlignment="1">
      <alignment horizontal="right"/>
    </xf>
    <xf numFmtId="0" fontId="106" fillId="66" borderId="36" xfId="0" applyFont="1" applyFill="1" applyBorder="1" applyAlignment="1">
      <alignment horizontal="left" wrapText="1"/>
    </xf>
    <xf numFmtId="0" fontId="106" fillId="66" borderId="36" xfId="0" applyFont="1" applyFill="1" applyBorder="1" applyAlignment="1">
      <alignment horizontal="left" wrapText="1" indent="2"/>
    </xf>
    <xf numFmtId="0" fontId="139" fillId="66" borderId="5" xfId="0" applyFont="1" applyFill="1" applyBorder="1"/>
    <xf numFmtId="43" fontId="106" fillId="66" borderId="0" xfId="1543" applyFont="1" applyFill="1"/>
    <xf numFmtId="43" fontId="139" fillId="66" borderId="0" xfId="1543" applyFont="1" applyFill="1" applyAlignment="1">
      <alignment wrapText="1"/>
    </xf>
    <xf numFmtId="15" fontId="139" fillId="66" borderId="0" xfId="1543" applyNumberFormat="1" applyFont="1" applyFill="1" applyBorder="1" applyAlignment="1">
      <alignment horizontal="right" wrapText="1"/>
    </xf>
    <xf numFmtId="0" fontId="106" fillId="66" borderId="36" xfId="0" applyFont="1" applyFill="1" applyBorder="1" applyAlignment="1">
      <alignment horizontal="left" vertical="center"/>
    </xf>
    <xf numFmtId="0" fontId="139" fillId="66" borderId="0" xfId="0" applyFont="1" applyFill="1" applyBorder="1" applyAlignment="1">
      <alignment wrapText="1"/>
    </xf>
    <xf numFmtId="43" fontId="139" fillId="66" borderId="0" xfId="1543" applyFont="1" applyFill="1" applyBorder="1" applyAlignment="1">
      <alignment wrapText="1"/>
    </xf>
    <xf numFmtId="0" fontId="139" fillId="66" borderId="5" xfId="0" applyFont="1" applyFill="1" applyBorder="1" applyAlignment="1">
      <alignment horizontal="left" vertical="center" wrapText="1"/>
    </xf>
    <xf numFmtId="0" fontId="139" fillId="66" borderId="22" xfId="0" applyFont="1" applyFill="1" applyBorder="1" applyAlignment="1">
      <alignment horizontal="left" vertical="center" wrapText="1"/>
    </xf>
    <xf numFmtId="0" fontId="106" fillId="66" borderId="0" xfId="1759" applyFont="1" applyFill="1" applyAlignment="1">
      <alignment vertical="center"/>
    </xf>
    <xf numFmtId="0" fontId="15" fillId="66" borderId="0" xfId="0" applyFont="1" applyFill="1"/>
    <xf numFmtId="0" fontId="15" fillId="66" borderId="0" xfId="0" applyFont="1" applyFill="1" applyAlignment="1">
      <alignment horizontal="left" vertical="top"/>
    </xf>
    <xf numFmtId="0" fontId="15" fillId="66" borderId="0" xfId="0" applyFont="1" applyFill="1" applyAlignment="1">
      <alignment horizontal="center" vertical="center"/>
    </xf>
    <xf numFmtId="167" fontId="15" fillId="66" borderId="0" xfId="1543" applyNumberFormat="1" applyFont="1" applyFill="1" applyAlignment="1">
      <alignment horizontal="left" vertical="top"/>
    </xf>
    <xf numFmtId="39" fontId="15" fillId="66" borderId="0" xfId="1543" applyNumberFormat="1" applyFont="1" applyFill="1" applyAlignment="1">
      <alignment horizontal="left" vertical="top"/>
    </xf>
    <xf numFmtId="167" fontId="15" fillId="66" borderId="0" xfId="1543" applyNumberFormat="1" applyFont="1" applyFill="1" applyBorder="1"/>
    <xf numFmtId="0" fontId="138" fillId="66" borderId="0" xfId="0" applyFont="1" applyFill="1" applyAlignment="1"/>
    <xf numFmtId="0" fontId="139" fillId="66" borderId="0" xfId="1770" applyFont="1" applyFill="1" applyAlignment="1">
      <alignment horizontal="left" vertical="top"/>
    </xf>
    <xf numFmtId="0" fontId="139" fillId="66" borderId="0" xfId="1770" applyFont="1" applyFill="1" applyAlignment="1">
      <alignment horizontal="center" vertical="center"/>
    </xf>
    <xf numFmtId="0" fontId="15" fillId="66" borderId="0" xfId="0" applyFont="1" applyFill="1" applyAlignment="1">
      <alignment horizontal="center"/>
    </xf>
    <xf numFmtId="167" fontId="15" fillId="66" borderId="0" xfId="1543" applyNumberFormat="1" applyFont="1" applyFill="1" applyAlignment="1">
      <alignment horizontal="center" vertical="center"/>
    </xf>
    <xf numFmtId="167" fontId="138" fillId="66" borderId="29" xfId="1543" applyNumberFormat="1" applyFont="1" applyFill="1" applyBorder="1" applyAlignment="1">
      <alignment horizontal="right" vertical="center"/>
    </xf>
    <xf numFmtId="0" fontId="138" fillId="66" borderId="5" xfId="0" applyFont="1" applyFill="1" applyBorder="1" applyAlignment="1">
      <alignment horizontal="center" vertical="center" wrapText="1"/>
    </xf>
    <xf numFmtId="0" fontId="138" fillId="66" borderId="3" xfId="0" applyFont="1" applyFill="1" applyBorder="1" applyAlignment="1">
      <alignment vertical="center" wrapText="1"/>
    </xf>
    <xf numFmtId="0" fontId="138" fillId="66" borderId="3" xfId="0" applyFont="1" applyFill="1" applyBorder="1" applyAlignment="1">
      <alignment horizontal="center" vertical="center" wrapText="1"/>
    </xf>
    <xf numFmtId="0" fontId="138" fillId="66" borderId="3" xfId="0" applyFont="1" applyFill="1" applyBorder="1" applyAlignment="1">
      <alignment horizontal="right" vertical="center" wrapText="1"/>
    </xf>
    <xf numFmtId="43" fontId="138" fillId="66" borderId="5" xfId="1543" applyFont="1" applyFill="1" applyBorder="1" applyAlignment="1">
      <alignment horizontal="center" vertical="center" wrapText="1"/>
    </xf>
    <xf numFmtId="0" fontId="15" fillId="66" borderId="36" xfId="0" applyFont="1" applyFill="1" applyBorder="1" applyAlignment="1">
      <alignment horizontal="center" vertical="top"/>
    </xf>
    <xf numFmtId="0" fontId="15" fillId="66" borderId="22" xfId="0" applyFont="1" applyFill="1" applyBorder="1" applyAlignment="1">
      <alignment vertical="top"/>
    </xf>
    <xf numFmtId="0" fontId="15" fillId="66" borderId="36" xfId="0" applyFont="1" applyFill="1" applyBorder="1" applyAlignment="1">
      <alignment horizontal="center" vertical="center"/>
    </xf>
    <xf numFmtId="167" fontId="15" fillId="66" borderId="36" xfId="1543" applyNumberFormat="1" applyFont="1" applyFill="1" applyBorder="1" applyAlignment="1">
      <alignment horizontal="right" vertical="top"/>
    </xf>
    <xf numFmtId="167" fontId="15" fillId="66" borderId="36" xfId="1543" applyNumberFormat="1" applyFont="1" applyFill="1" applyBorder="1" applyAlignment="1">
      <alignment vertical="top"/>
    </xf>
    <xf numFmtId="0" fontId="15" fillId="66" borderId="0" xfId="0" applyFont="1" applyFill="1" applyAlignment="1">
      <alignment horizontal="right" vertical="top"/>
    </xf>
    <xf numFmtId="0" fontId="15" fillId="66" borderId="0" xfId="0" applyFont="1" applyFill="1" applyAlignment="1">
      <alignment vertical="top"/>
    </xf>
    <xf numFmtId="167" fontId="15" fillId="66" borderId="0" xfId="0" applyNumberFormat="1" applyFont="1" applyFill="1" applyAlignment="1">
      <alignment vertical="top"/>
    </xf>
    <xf numFmtId="167" fontId="15" fillId="66" borderId="38" xfId="1543" applyNumberFormat="1" applyFont="1" applyFill="1" applyBorder="1" applyAlignment="1">
      <alignment horizontal="right" vertical="top"/>
    </xf>
    <xf numFmtId="167" fontId="138" fillId="66" borderId="38" xfId="1543" applyNumberFormat="1" applyFont="1" applyFill="1" applyBorder="1" applyAlignment="1">
      <alignment vertical="top"/>
    </xf>
    <xf numFmtId="167" fontId="15" fillId="66" borderId="36" xfId="1543" applyNumberFormat="1" applyFont="1" applyFill="1" applyBorder="1" applyAlignment="1">
      <alignment horizontal="center" vertical="top"/>
    </xf>
    <xf numFmtId="167" fontId="106" fillId="66" borderId="36" xfId="1543" applyNumberFormat="1" applyFont="1" applyFill="1" applyBorder="1" applyAlignment="1">
      <alignment horizontal="right" vertical="top"/>
    </xf>
    <xf numFmtId="0" fontId="15" fillId="66" borderId="36" xfId="0" applyFont="1" applyFill="1" applyBorder="1" applyAlignment="1">
      <alignment horizontal="left" vertical="top"/>
    </xf>
    <xf numFmtId="0" fontId="15" fillId="66" borderId="36" xfId="0" applyFont="1" applyFill="1" applyBorder="1" applyAlignment="1">
      <alignment vertical="top"/>
    </xf>
    <xf numFmtId="0" fontId="106" fillId="66" borderId="13" xfId="0" applyFont="1" applyFill="1" applyBorder="1" applyAlignment="1">
      <alignment horizontal="center" vertical="center"/>
    </xf>
    <xf numFmtId="167" fontId="106" fillId="66" borderId="13" xfId="1543" applyNumberFormat="1" applyFont="1" applyFill="1" applyBorder="1" applyAlignment="1">
      <alignment horizontal="right" vertical="top"/>
    </xf>
    <xf numFmtId="2" fontId="15" fillId="66" borderId="0" xfId="0" applyNumberFormat="1" applyFont="1" applyFill="1" applyAlignment="1">
      <alignment vertical="top"/>
    </xf>
    <xf numFmtId="37" fontId="106" fillId="66" borderId="13" xfId="0" applyNumberFormat="1" applyFont="1" applyFill="1" applyBorder="1" applyAlignment="1">
      <alignment horizontal="left" vertical="center" indent="3"/>
    </xf>
    <xf numFmtId="229" fontId="106" fillId="66" borderId="13" xfId="1543" applyNumberFormat="1" applyFont="1" applyFill="1" applyBorder="1" applyAlignment="1">
      <alignment horizontal="right" vertical="top"/>
    </xf>
    <xf numFmtId="43" fontId="15" fillId="66" borderId="0" xfId="0" applyNumberFormat="1" applyFont="1" applyFill="1" applyAlignment="1">
      <alignment vertical="top"/>
    </xf>
    <xf numFmtId="0" fontId="15" fillId="66" borderId="36" xfId="1543" applyNumberFormat="1" applyFont="1" applyFill="1" applyBorder="1" applyAlignment="1">
      <alignment horizontal="center" vertical="center"/>
    </xf>
    <xf numFmtId="167" fontId="15" fillId="66" borderId="30" xfId="1543" applyNumberFormat="1" applyFont="1" applyFill="1" applyBorder="1" applyAlignment="1">
      <alignment vertical="top"/>
    </xf>
    <xf numFmtId="165" fontId="15" fillId="66" borderId="0" xfId="0" applyNumberFormat="1" applyFont="1" applyFill="1" applyAlignment="1">
      <alignment vertical="top"/>
    </xf>
    <xf numFmtId="0" fontId="15" fillId="66" borderId="22" xfId="0" applyFont="1" applyFill="1" applyBorder="1" applyAlignment="1">
      <alignment horizontal="center" vertical="center"/>
    </xf>
    <xf numFmtId="167" fontId="15" fillId="66" borderId="22" xfId="1543" applyNumberFormat="1" applyFont="1" applyFill="1" applyBorder="1" applyAlignment="1">
      <alignment horizontal="right" vertical="top"/>
    </xf>
    <xf numFmtId="167" fontId="141" fillId="66" borderId="0" xfId="0" applyNumberFormat="1" applyFont="1" applyFill="1" applyAlignment="1">
      <alignment vertical="top"/>
    </xf>
    <xf numFmtId="0" fontId="141" fillId="66" borderId="0" xfId="0" applyFont="1" applyFill="1" applyAlignment="1">
      <alignment vertical="top"/>
    </xf>
    <xf numFmtId="167" fontId="106" fillId="66" borderId="22" xfId="1543" applyNumberFormat="1" applyFont="1" applyFill="1" applyBorder="1" applyAlignment="1">
      <alignment horizontal="right" vertical="top"/>
    </xf>
    <xf numFmtId="0" fontId="15" fillId="66" borderId="22" xfId="0" applyFont="1" applyFill="1" applyBorder="1" applyAlignment="1">
      <alignment horizontal="center" vertical="top"/>
    </xf>
    <xf numFmtId="167" fontId="15" fillId="66" borderId="13" xfId="1543" applyNumberFormat="1" applyFont="1" applyFill="1" applyBorder="1" applyAlignment="1">
      <alignment vertical="top"/>
    </xf>
    <xf numFmtId="167" fontId="138" fillId="66" borderId="39" xfId="1543" applyNumberFormat="1" applyFont="1" applyFill="1" applyBorder="1" applyAlignment="1">
      <alignment vertical="top"/>
    </xf>
    <xf numFmtId="167" fontId="15" fillId="66" borderId="40" xfId="1543" applyNumberFormat="1" applyFont="1" applyFill="1" applyBorder="1" applyAlignment="1">
      <alignment horizontal="right" vertical="top"/>
    </xf>
    <xf numFmtId="167" fontId="138" fillId="66" borderId="13" xfId="1543" applyNumberFormat="1" applyFont="1" applyFill="1" applyBorder="1" applyAlignment="1">
      <alignment vertical="top"/>
    </xf>
    <xf numFmtId="43" fontId="138" fillId="66" borderId="0" xfId="0" applyNumberFormat="1" applyFont="1" applyFill="1" applyAlignment="1">
      <alignment vertical="top"/>
    </xf>
    <xf numFmtId="167" fontId="15" fillId="66" borderId="13" xfId="1543" applyNumberFormat="1" applyFont="1" applyFill="1" applyBorder="1" applyAlignment="1">
      <alignment horizontal="center" vertical="top"/>
    </xf>
    <xf numFmtId="43" fontId="15" fillId="66" borderId="13" xfId="1543" applyNumberFormat="1" applyFont="1" applyFill="1" applyBorder="1" applyAlignment="1">
      <alignment horizontal="center" vertical="top"/>
    </xf>
    <xf numFmtId="0" fontId="15" fillId="66" borderId="31" xfId="0" applyFont="1" applyFill="1" applyBorder="1" applyAlignment="1">
      <alignment horizontal="center" vertical="top"/>
    </xf>
    <xf numFmtId="0" fontId="15" fillId="66" borderId="31" xfId="0" applyFont="1" applyFill="1" applyBorder="1" applyAlignment="1">
      <alignment vertical="top"/>
    </xf>
    <xf numFmtId="0" fontId="15" fillId="66" borderId="31" xfId="0" applyFont="1" applyFill="1" applyBorder="1" applyAlignment="1">
      <alignment horizontal="center" vertical="center"/>
    </xf>
    <xf numFmtId="167" fontId="15" fillId="66" borderId="30" xfId="1543" applyNumberFormat="1" applyFont="1" applyFill="1" applyBorder="1" applyAlignment="1">
      <alignment horizontal="right" vertical="top"/>
    </xf>
    <xf numFmtId="49" fontId="15" fillId="66" borderId="15" xfId="0" applyNumberFormat="1" applyFont="1" applyFill="1" applyBorder="1" applyAlignment="1">
      <alignment horizontal="center" vertical="center"/>
    </xf>
    <xf numFmtId="224" fontId="15" fillId="70" borderId="36" xfId="1976" applyFont="1" applyFill="1" applyBorder="1" applyAlignment="1">
      <alignment vertical="top"/>
    </xf>
    <xf numFmtId="224" fontId="15" fillId="70" borderId="13" xfId="1976" applyFont="1" applyFill="1" applyBorder="1" applyAlignment="1">
      <alignment vertical="top"/>
    </xf>
    <xf numFmtId="43" fontId="15" fillId="66" borderId="0" xfId="1543" applyFont="1" applyFill="1" applyBorder="1" applyAlignment="1">
      <alignment horizontal="center" vertical="top"/>
    </xf>
    <xf numFmtId="39" fontId="15" fillId="66" borderId="0" xfId="1543" applyNumberFormat="1" applyFont="1" applyFill="1" applyAlignment="1">
      <alignment vertical="top"/>
    </xf>
    <xf numFmtId="167" fontId="15" fillId="66" borderId="0" xfId="1543" applyNumberFormat="1" applyFont="1" applyFill="1" applyBorder="1" applyAlignment="1">
      <alignment vertical="top"/>
    </xf>
    <xf numFmtId="0" fontId="106" fillId="66" borderId="0" xfId="0" applyFont="1" applyFill="1" applyBorder="1" applyAlignment="1">
      <alignment horizontal="left" vertical="top"/>
    </xf>
    <xf numFmtId="37" fontId="106" fillId="66" borderId="0" xfId="0" applyNumberFormat="1" applyFont="1" applyFill="1" applyAlignment="1">
      <alignment vertical="top"/>
    </xf>
    <xf numFmtId="17" fontId="15" fillId="66" borderId="0" xfId="0" quotePrefix="1" applyNumberFormat="1" applyFont="1" applyFill="1" applyAlignment="1">
      <alignment horizontal="center" vertical="center"/>
    </xf>
    <xf numFmtId="0" fontId="15" fillId="66" borderId="0" xfId="1975" applyFont="1" applyFill="1"/>
    <xf numFmtId="167" fontId="15" fillId="66" borderId="0" xfId="1543" applyNumberFormat="1" applyFont="1" applyFill="1" applyAlignment="1">
      <alignment horizontal="center" vertical="top"/>
    </xf>
    <xf numFmtId="0" fontId="106" fillId="66" borderId="0" xfId="1975" applyFont="1" applyFill="1" applyAlignment="1">
      <alignment horizontal="right" vertical="top"/>
    </xf>
    <xf numFmtId="167" fontId="138" fillId="66" borderId="0" xfId="1561" applyNumberFormat="1" applyFont="1" applyFill="1" applyAlignment="1">
      <alignment vertical="top"/>
    </xf>
    <xf numFmtId="37" fontId="15" fillId="66" borderId="0" xfId="0" applyNumberFormat="1" applyFont="1" applyFill="1" applyBorder="1" applyAlignment="1">
      <alignment vertical="top"/>
    </xf>
    <xf numFmtId="167" fontId="15" fillId="66" borderId="0" xfId="1543" applyNumberFormat="1" applyFont="1" applyFill="1" applyAlignment="1">
      <alignment vertical="top"/>
    </xf>
    <xf numFmtId="39" fontId="106" fillId="66" borderId="0" xfId="0" applyNumberFormat="1" applyFont="1" applyFill="1" applyAlignment="1">
      <alignment vertical="top"/>
    </xf>
    <xf numFmtId="37" fontId="106" fillId="66" borderId="0" xfId="0" applyNumberFormat="1" applyFont="1" applyFill="1" applyBorder="1" applyAlignment="1">
      <alignment vertical="top"/>
    </xf>
    <xf numFmtId="0" fontId="106" fillId="66" borderId="0" xfId="1975" applyFont="1" applyFill="1" applyAlignment="1">
      <alignment horizontal="center" vertical="top"/>
    </xf>
    <xf numFmtId="167" fontId="106" fillId="66" borderId="0" xfId="1543" applyNumberFormat="1" applyFont="1" applyFill="1" applyAlignment="1">
      <alignment vertical="top" wrapText="1"/>
    </xf>
    <xf numFmtId="39" fontId="139" fillId="66" borderId="0" xfId="1561" applyNumberFormat="1" applyFont="1" applyFill="1" applyAlignment="1">
      <alignment horizontal="center" vertical="top" wrapText="1"/>
    </xf>
    <xf numFmtId="167" fontId="106" fillId="66" borderId="0" xfId="1543" applyNumberFormat="1" applyFont="1" applyFill="1" applyAlignment="1">
      <alignment vertical="top"/>
    </xf>
    <xf numFmtId="39" fontId="15" fillId="66" borderId="0" xfId="0" applyNumberFormat="1" applyFont="1" applyFill="1" applyAlignment="1">
      <alignment horizontal="center" vertical="top"/>
    </xf>
    <xf numFmtId="37" fontId="15" fillId="66" borderId="0" xfId="0" applyNumberFormat="1" applyFont="1" applyFill="1" applyAlignment="1">
      <alignment horizontal="center" vertical="center"/>
    </xf>
    <xf numFmtId="39" fontId="15" fillId="66" borderId="0" xfId="1543" applyNumberFormat="1" applyFont="1" applyFill="1"/>
    <xf numFmtId="43" fontId="139" fillId="66" borderId="33" xfId="1543" applyNumberFormat="1" applyFont="1" applyFill="1" applyBorder="1" applyAlignment="1">
      <alignment horizontal="right"/>
    </xf>
    <xf numFmtId="39" fontId="106" fillId="66" borderId="37" xfId="1543" applyNumberFormat="1" applyFont="1" applyFill="1" applyBorder="1" applyAlignment="1">
      <alignment horizontal="right"/>
    </xf>
    <xf numFmtId="0" fontId="139" fillId="66" borderId="30" xfId="0" applyFont="1" applyFill="1" applyBorder="1" applyAlignment="1"/>
    <xf numFmtId="43" fontId="139" fillId="66" borderId="32" xfId="1543" applyNumberFormat="1" applyFont="1" applyFill="1" applyBorder="1" applyAlignment="1">
      <alignment horizontal="right"/>
    </xf>
    <xf numFmtId="43" fontId="106" fillId="66" borderId="30" xfId="1543" applyFont="1" applyFill="1" applyBorder="1" applyAlignment="1">
      <alignment horizontal="right" wrapText="1"/>
    </xf>
    <xf numFmtId="39" fontId="106" fillId="66" borderId="30" xfId="1543" applyNumberFormat="1" applyFont="1" applyFill="1" applyBorder="1" applyAlignment="1">
      <alignment horizontal="right"/>
    </xf>
    <xf numFmtId="39" fontId="106" fillId="66" borderId="30" xfId="1543" applyNumberFormat="1" applyFont="1" applyFill="1" applyBorder="1" applyAlignment="1">
      <alignment horizontal="right" wrapText="1"/>
    </xf>
    <xf numFmtId="0" fontId="133" fillId="0" borderId="5" xfId="1975" applyBorder="1"/>
    <xf numFmtId="0" fontId="139" fillId="66" borderId="0" xfId="1759" applyFont="1" applyFill="1" applyAlignment="1">
      <alignment vertical="center"/>
    </xf>
    <xf numFmtId="0" fontId="140" fillId="66" borderId="0" xfId="1759" applyFont="1" applyFill="1" applyAlignment="1"/>
    <xf numFmtId="0" fontId="106" fillId="66" borderId="0" xfId="1759" applyFont="1" applyFill="1" applyAlignment="1">
      <alignment horizontal="center"/>
    </xf>
    <xf numFmtId="0" fontId="139" fillId="66" borderId="0" xfId="1770" applyFont="1" applyFill="1" applyAlignment="1"/>
    <xf numFmtId="0" fontId="106" fillId="66" borderId="0" xfId="1770" applyFont="1" applyFill="1" applyAlignment="1"/>
    <xf numFmtId="0" fontId="15" fillId="66" borderId="0" xfId="0" applyFont="1" applyFill="1" applyAlignment="1">
      <alignment horizontal="center" vertical="top"/>
    </xf>
    <xf numFmtId="167" fontId="15" fillId="66" borderId="0" xfId="1543" applyNumberFormat="1" applyFont="1" applyFill="1"/>
    <xf numFmtId="0" fontId="138" fillId="66" borderId="0" xfId="0" applyFont="1" applyFill="1" applyAlignment="1">
      <alignment horizontal="right" vertical="center"/>
    </xf>
    <xf numFmtId="0" fontId="138" fillId="66" borderId="3" xfId="0" applyFont="1" applyFill="1" applyBorder="1" applyAlignment="1">
      <alignment horizontal="left" vertical="center"/>
    </xf>
    <xf numFmtId="0" fontId="138" fillId="66" borderId="3" xfId="0" applyFont="1" applyFill="1" applyBorder="1" applyAlignment="1">
      <alignment horizontal="center" vertical="center"/>
    </xf>
    <xf numFmtId="39" fontId="138" fillId="66" borderId="5" xfId="1543" applyNumberFormat="1" applyFont="1" applyFill="1" applyBorder="1" applyAlignment="1">
      <alignment horizontal="right" wrapText="1"/>
    </xf>
    <xf numFmtId="0" fontId="15" fillId="66" borderId="22" xfId="0" applyFont="1" applyFill="1" applyBorder="1"/>
    <xf numFmtId="0" fontId="15" fillId="66" borderId="33" xfId="0" applyFont="1" applyFill="1" applyBorder="1" applyAlignment="1">
      <alignment horizontal="center" vertical="top"/>
    </xf>
    <xf numFmtId="167" fontId="15" fillId="66" borderId="33" xfId="1543" applyNumberFormat="1" applyFont="1" applyFill="1" applyBorder="1"/>
    <xf numFmtId="167" fontId="15" fillId="66" borderId="33" xfId="1543" applyNumberFormat="1" applyFont="1" applyFill="1" applyBorder="1" applyAlignment="1">
      <alignment horizontal="right"/>
    </xf>
    <xf numFmtId="39" fontId="15" fillId="66" borderId="33" xfId="1543" applyNumberFormat="1" applyFont="1" applyFill="1" applyBorder="1" applyAlignment="1">
      <alignment horizontal="right"/>
    </xf>
    <xf numFmtId="167" fontId="15" fillId="66" borderId="36" xfId="1543" applyNumberFormat="1" applyFont="1" applyFill="1" applyBorder="1"/>
    <xf numFmtId="39" fontId="15" fillId="66" borderId="36" xfId="1543" applyNumberFormat="1" applyFont="1" applyFill="1" applyBorder="1" applyAlignment="1">
      <alignment horizontal="right"/>
    </xf>
    <xf numFmtId="0" fontId="15" fillId="66" borderId="22" xfId="0" applyFont="1" applyFill="1" applyBorder="1" applyAlignment="1">
      <alignment horizontal="left" indent="2"/>
    </xf>
    <xf numFmtId="167" fontId="15" fillId="66" borderId="0" xfId="0" applyNumberFormat="1" applyFont="1" applyFill="1"/>
    <xf numFmtId="165" fontId="15" fillId="66" borderId="0" xfId="0" applyNumberFormat="1" applyFont="1" applyFill="1"/>
    <xf numFmtId="167" fontId="15" fillId="66" borderId="5" xfId="1543" applyNumberFormat="1" applyFont="1" applyFill="1" applyBorder="1" applyAlignment="1">
      <alignment horizontal="right"/>
    </xf>
    <xf numFmtId="167" fontId="138" fillId="66" borderId="5" xfId="1543" applyNumberFormat="1" applyFont="1" applyFill="1" applyBorder="1" applyAlignment="1">
      <alignment horizontal="right"/>
    </xf>
    <xf numFmtId="0" fontId="154" fillId="66" borderId="22" xfId="0" applyFont="1" applyFill="1" applyBorder="1"/>
    <xf numFmtId="167" fontId="138" fillId="66" borderId="36" xfId="1543" applyNumberFormat="1" applyFont="1" applyFill="1" applyBorder="1" applyAlignment="1">
      <alignment horizontal="right"/>
    </xf>
    <xf numFmtId="167" fontId="15" fillId="66" borderId="36" xfId="1543" applyNumberFormat="1" applyFont="1" applyFill="1" applyBorder="1" applyAlignment="1">
      <alignment horizontal="center"/>
    </xf>
    <xf numFmtId="43" fontId="15" fillId="66" borderId="36" xfId="0" applyNumberFormat="1" applyFont="1" applyFill="1" applyBorder="1"/>
    <xf numFmtId="167" fontId="15" fillId="66" borderId="36" xfId="1543" applyNumberFormat="1" applyFont="1" applyFill="1" applyBorder="1" applyAlignment="1">
      <alignment horizontal="right" vertical="center"/>
    </xf>
    <xf numFmtId="0" fontId="15" fillId="66" borderId="22" xfId="0" applyFont="1" applyFill="1" applyBorder="1" applyAlignment="1">
      <alignment horizontal="right"/>
    </xf>
    <xf numFmtId="0" fontId="106" fillId="66" borderId="36" xfId="0" applyFont="1" applyFill="1" applyBorder="1" applyAlignment="1">
      <alignment horizontal="center" vertical="top"/>
    </xf>
    <xf numFmtId="167" fontId="106" fillId="66" borderId="36" xfId="1543" applyNumberFormat="1" applyFont="1" applyFill="1" applyBorder="1" applyAlignment="1">
      <alignment horizontal="right"/>
    </xf>
    <xf numFmtId="167" fontId="15" fillId="66" borderId="36" xfId="1543" applyNumberFormat="1" applyFont="1" applyFill="1" applyBorder="1" applyAlignment="1"/>
    <xf numFmtId="167" fontId="15" fillId="66" borderId="30" xfId="1543" applyNumberFormat="1" applyFont="1" applyFill="1" applyBorder="1" applyAlignment="1">
      <alignment horizontal="right"/>
    </xf>
    <xf numFmtId="167" fontId="15" fillId="66" borderId="13" xfId="1543" applyNumberFormat="1" applyFont="1" applyFill="1" applyBorder="1" applyAlignment="1"/>
    <xf numFmtId="167" fontId="15" fillId="66" borderId="13" xfId="1543" applyNumberFormat="1" applyFont="1" applyFill="1" applyBorder="1" applyAlignment="1">
      <alignment horizontal="right"/>
    </xf>
    <xf numFmtId="0" fontId="15" fillId="66" borderId="22" xfId="0" applyFont="1" applyFill="1" applyBorder="1" applyAlignment="1">
      <alignment horizontal="center"/>
    </xf>
    <xf numFmtId="167" fontId="15" fillId="66" borderId="39" xfId="1543" applyNumberFormat="1" applyFont="1" applyFill="1" applyBorder="1" applyAlignment="1">
      <alignment horizontal="right"/>
    </xf>
    <xf numFmtId="167" fontId="138" fillId="66" borderId="39" xfId="1543" applyNumberFormat="1" applyFont="1" applyFill="1" applyBorder="1" applyAlignment="1">
      <alignment horizontal="right"/>
    </xf>
    <xf numFmtId="167" fontId="138" fillId="66" borderId="0" xfId="0" applyNumberFormat="1" applyFont="1" applyFill="1"/>
    <xf numFmtId="166" fontId="15" fillId="66" borderId="0" xfId="0" applyNumberFormat="1" applyFont="1" applyFill="1"/>
    <xf numFmtId="39" fontId="15" fillId="66" borderId="0" xfId="0" applyNumberFormat="1" applyFont="1" applyFill="1"/>
    <xf numFmtId="167" fontId="139" fillId="66" borderId="0" xfId="1563" applyNumberFormat="1" applyFont="1" applyFill="1" applyBorder="1"/>
    <xf numFmtId="43" fontId="15" fillId="66" borderId="0" xfId="0" applyNumberFormat="1" applyFont="1" applyFill="1"/>
    <xf numFmtId="0" fontId="15" fillId="66" borderId="22" xfId="0" applyFont="1" applyFill="1" applyBorder="1" applyAlignment="1">
      <alignment horizontal="left" indent="4"/>
    </xf>
    <xf numFmtId="167" fontId="15" fillId="66" borderId="13" xfId="1543" applyNumberFormat="1" applyFont="1" applyFill="1" applyBorder="1" applyAlignment="1">
      <alignment horizontal="center"/>
    </xf>
    <xf numFmtId="0" fontId="15" fillId="66" borderId="22" xfId="0" applyFont="1" applyFill="1" applyBorder="1" applyAlignment="1">
      <alignment horizontal="left"/>
    </xf>
    <xf numFmtId="167" fontId="106" fillId="66" borderId="13" xfId="1543" applyNumberFormat="1" applyFont="1" applyFill="1" applyBorder="1" applyAlignment="1">
      <alignment horizontal="right"/>
    </xf>
    <xf numFmtId="0" fontId="15" fillId="66" borderId="36" xfId="0" applyFont="1" applyFill="1" applyBorder="1" applyAlignment="1">
      <alignment horizontal="center"/>
    </xf>
    <xf numFmtId="166" fontId="138" fillId="66" borderId="0" xfId="0" applyNumberFormat="1" applyFont="1" applyFill="1"/>
    <xf numFmtId="0" fontId="15" fillId="66" borderId="0" xfId="0" applyFont="1" applyFill="1" applyBorder="1" applyAlignment="1">
      <alignment horizontal="center" vertical="top"/>
    </xf>
    <xf numFmtId="167" fontId="138" fillId="66" borderId="70" xfId="1543" applyNumberFormat="1" applyFont="1" applyFill="1" applyBorder="1" applyAlignment="1">
      <alignment horizontal="right"/>
    </xf>
    <xf numFmtId="167" fontId="138" fillId="66" borderId="40" xfId="1543" applyNumberFormat="1" applyFont="1" applyFill="1" applyBorder="1" applyAlignment="1">
      <alignment horizontal="right"/>
    </xf>
    <xf numFmtId="167" fontId="138" fillId="66" borderId="71" xfId="1543" applyNumberFormat="1" applyFont="1" applyFill="1" applyBorder="1" applyAlignment="1">
      <alignment horizontal="right"/>
    </xf>
    <xf numFmtId="49" fontId="15" fillId="66" borderId="15" xfId="0" applyNumberFormat="1" applyFont="1" applyFill="1" applyBorder="1" applyAlignment="1">
      <alignment horizontal="center" vertical="top"/>
    </xf>
    <xf numFmtId="224" fontId="15" fillId="70" borderId="36" xfId="1976" applyFont="1" applyFill="1" applyBorder="1"/>
    <xf numFmtId="224" fontId="15" fillId="70" borderId="13" xfId="1976" applyFont="1" applyFill="1" applyBorder="1"/>
    <xf numFmtId="0" fontId="106" fillId="66" borderId="0" xfId="0" applyFont="1" applyFill="1" applyBorder="1" applyAlignment="1">
      <alignment horizontal="left"/>
    </xf>
    <xf numFmtId="0" fontId="138" fillId="66" borderId="0" xfId="0" applyFont="1" applyFill="1" applyBorder="1" applyAlignment="1">
      <alignment horizontal="center"/>
    </xf>
    <xf numFmtId="167" fontId="138" fillId="66" borderId="0" xfId="1543" applyNumberFormat="1" applyFont="1" applyFill="1" applyBorder="1" applyAlignment="1">
      <alignment horizontal="right"/>
    </xf>
    <xf numFmtId="37" fontId="106" fillId="66" borderId="0" xfId="0" applyNumberFormat="1" applyFont="1" applyFill="1" applyAlignment="1">
      <alignment vertical="center"/>
    </xf>
    <xf numFmtId="17" fontId="15" fillId="66" borderId="0" xfId="0" quotePrefix="1" applyNumberFormat="1" applyFont="1" applyFill="1" applyAlignment="1">
      <alignment horizontal="center" vertical="top"/>
    </xf>
    <xf numFmtId="167" fontId="15" fillId="66" borderId="0" xfId="1543" quotePrefix="1" applyNumberFormat="1" applyFont="1" applyFill="1" applyAlignment="1">
      <alignment horizontal="center" vertical="center"/>
    </xf>
    <xf numFmtId="167" fontId="15" fillId="66" borderId="0" xfId="1543" applyNumberFormat="1" applyFont="1" applyFill="1" applyAlignment="1">
      <alignment horizontal="right"/>
    </xf>
    <xf numFmtId="39" fontId="15" fillId="66" borderId="0" xfId="1543" applyNumberFormat="1" applyFont="1" applyFill="1" applyAlignment="1">
      <alignment horizontal="right"/>
    </xf>
    <xf numFmtId="166" fontId="15" fillId="66" borderId="0" xfId="1543" applyNumberFormat="1" applyFont="1" applyFill="1"/>
    <xf numFmtId="37" fontId="106" fillId="66" borderId="0" xfId="0" applyNumberFormat="1" applyFont="1" applyFill="1" applyAlignment="1">
      <alignment horizontal="right" vertical="center"/>
    </xf>
    <xf numFmtId="39" fontId="106" fillId="66" borderId="0" xfId="0" applyNumberFormat="1" applyFont="1" applyFill="1" applyAlignment="1">
      <alignment horizontal="right"/>
    </xf>
    <xf numFmtId="0" fontId="138" fillId="66" borderId="5" xfId="0" applyFont="1" applyFill="1" applyBorder="1" applyAlignment="1">
      <alignment horizontal="right" vertical="center"/>
    </xf>
    <xf numFmtId="167" fontId="106" fillId="66" borderId="22" xfId="1543" applyNumberFormat="1" applyFont="1" applyFill="1" applyBorder="1" applyAlignment="1">
      <alignment horizontal="right"/>
    </xf>
    <xf numFmtId="167" fontId="106" fillId="66" borderId="0" xfId="1543" applyNumberFormat="1" applyFont="1" applyFill="1" applyBorder="1" applyAlignment="1">
      <alignment horizontal="right"/>
    </xf>
    <xf numFmtId="167" fontId="139" fillId="66" borderId="33" xfId="1543" applyNumberFormat="1" applyFont="1" applyFill="1" applyBorder="1" applyAlignment="1">
      <alignment horizontal="right" wrapText="1"/>
    </xf>
    <xf numFmtId="1" fontId="106" fillId="66" borderId="0" xfId="0" applyNumberFormat="1" applyFont="1" applyFill="1" applyAlignment="1">
      <alignment wrapText="1"/>
    </xf>
    <xf numFmtId="1" fontId="139" fillId="66" borderId="0" xfId="1543" applyNumberFormat="1" applyFont="1" applyFill="1" applyBorder="1"/>
    <xf numFmtId="1" fontId="139" fillId="66" borderId="0" xfId="1543" applyNumberFormat="1" applyFont="1" applyFill="1" applyBorder="1" applyAlignment="1">
      <alignment horizontal="right" vertical="center" wrapText="1"/>
    </xf>
    <xf numFmtId="1" fontId="139" fillId="66" borderId="0" xfId="1543" applyNumberFormat="1" applyFont="1" applyFill="1"/>
    <xf numFmtId="1" fontId="139" fillId="66" borderId="0" xfId="1543" applyNumberFormat="1" applyFont="1" applyFill="1" applyAlignment="1">
      <alignment horizontal="right"/>
    </xf>
    <xf numFmtId="49" fontId="139" fillId="66" borderId="5" xfId="0" applyNumberFormat="1" applyFont="1" applyFill="1" applyBorder="1" applyAlignment="1">
      <alignment horizontal="center" vertical="top"/>
    </xf>
    <xf numFmtId="165" fontId="106" fillId="66" borderId="0" xfId="0" applyNumberFormat="1" applyFont="1" applyFill="1"/>
    <xf numFmtId="167" fontId="106" fillId="66" borderId="0" xfId="0" applyNumberFormat="1" applyFont="1" applyFill="1"/>
    <xf numFmtId="49" fontId="106" fillId="66" borderId="36" xfId="0" applyNumberFormat="1" applyFont="1" applyFill="1" applyBorder="1" applyAlignment="1">
      <alignment vertical="top"/>
    </xf>
    <xf numFmtId="43" fontId="106" fillId="66" borderId="0" xfId="0" applyNumberFormat="1" applyFont="1" applyFill="1"/>
    <xf numFmtId="0" fontId="106" fillId="66" borderId="30" xfId="0" applyFont="1" applyFill="1" applyBorder="1"/>
    <xf numFmtId="0" fontId="139" fillId="66" borderId="3" xfId="0" applyFont="1" applyFill="1" applyBorder="1"/>
    <xf numFmtId="0" fontId="106" fillId="66" borderId="22" xfId="0" applyFont="1" applyFill="1" applyBorder="1"/>
    <xf numFmtId="15" fontId="139" fillId="66" borderId="0" xfId="1543" applyNumberFormat="1" applyFont="1" applyFill="1" applyBorder="1" applyAlignment="1">
      <alignment horizontal="right"/>
    </xf>
    <xf numFmtId="0" fontId="150" fillId="0" borderId="0" xfId="1975" applyFont="1" applyBorder="1" applyAlignment="1">
      <alignment horizontal="left"/>
    </xf>
    <xf numFmtId="43" fontId="0" fillId="0" borderId="0" xfId="1559" applyFont="1"/>
    <xf numFmtId="43" fontId="151" fillId="0" borderId="96" xfId="1559" applyFont="1" applyBorder="1" applyAlignment="1">
      <alignment vertical="center"/>
    </xf>
    <xf numFmtId="43" fontId="151" fillId="0" borderId="73" xfId="1559" applyFont="1" applyBorder="1" applyAlignment="1">
      <alignment vertical="center"/>
    </xf>
    <xf numFmtId="0" fontId="151" fillId="0" borderId="73" xfId="0" applyFont="1" applyBorder="1" applyAlignment="1">
      <alignment vertical="center"/>
    </xf>
    <xf numFmtId="0" fontId="151" fillId="0" borderId="73" xfId="0" applyFont="1" applyBorder="1" applyAlignment="1">
      <alignment horizontal="left" vertical="center"/>
    </xf>
    <xf numFmtId="0" fontId="151" fillId="0" borderId="95" xfId="0" applyFont="1" applyBorder="1" applyAlignment="1">
      <alignment vertical="center"/>
    </xf>
    <xf numFmtId="43" fontId="153" fillId="0" borderId="14" xfId="1559" applyFont="1" applyBorder="1" applyAlignment="1">
      <alignment vertical="center"/>
    </xf>
    <xf numFmtId="0" fontId="153" fillId="0" borderId="0" xfId="0" quotePrefix="1" applyFont="1" applyAlignment="1">
      <alignment horizontal="left" vertical="center"/>
    </xf>
    <xf numFmtId="233" fontId="151" fillId="0" borderId="5" xfId="0" quotePrefix="1" applyNumberFormat="1" applyFont="1" applyBorder="1" applyAlignment="1">
      <alignment vertical="center"/>
    </xf>
    <xf numFmtId="0" fontId="151" fillId="0" borderId="5" xfId="2293" applyFont="1" applyBorder="1" applyAlignment="1">
      <alignment horizontal="center" vertical="center"/>
    </xf>
    <xf numFmtId="0" fontId="151" fillId="0" borderId="5" xfId="0" quotePrefix="1" applyFont="1" applyBorder="1" applyAlignment="1">
      <alignment horizontal="center" vertical="center"/>
    </xf>
    <xf numFmtId="0" fontId="151" fillId="0" borderId="5" xfId="0" applyFont="1" applyBorder="1" applyAlignment="1">
      <alignment horizontal="center" vertical="center"/>
    </xf>
    <xf numFmtId="231" fontId="151" fillId="0" borderId="5" xfId="0" applyNumberFormat="1" applyFont="1" applyBorder="1" applyAlignment="1">
      <alignment horizontal="center" vertical="center"/>
    </xf>
    <xf numFmtId="43" fontId="153" fillId="0" borderId="0" xfId="1559" applyFont="1" applyAlignment="1">
      <alignment vertical="center"/>
    </xf>
    <xf numFmtId="233" fontId="151" fillId="0" borderId="0" xfId="2294" applyNumberFormat="1" applyFont="1" applyAlignment="1">
      <alignment horizontal="right" vertical="center"/>
    </xf>
    <xf numFmtId="232" fontId="151" fillId="0" borderId="0" xfId="2292" applyNumberFormat="1" applyFont="1" applyAlignment="1">
      <alignment vertical="center"/>
    </xf>
    <xf numFmtId="0" fontId="153" fillId="0" borderId="0" xfId="0" applyFont="1" applyAlignment="1">
      <alignment horizontal="right" vertical="center"/>
    </xf>
    <xf numFmtId="233" fontId="151" fillId="0" borderId="0" xfId="0" quotePrefix="1" applyNumberFormat="1" applyFont="1" applyAlignment="1">
      <alignment vertical="center"/>
    </xf>
    <xf numFmtId="0" fontId="153" fillId="0" borderId="0" xfId="0" applyFont="1" applyAlignment="1">
      <alignment horizontal="center" vertical="center"/>
    </xf>
    <xf numFmtId="0" fontId="151" fillId="0" borderId="0" xfId="2293" quotePrefix="1" applyFont="1" applyAlignment="1">
      <alignment horizontal="center" vertical="center"/>
    </xf>
    <xf numFmtId="233" fontId="151" fillId="0" borderId="0" xfId="0" applyNumberFormat="1" applyFont="1" applyAlignment="1">
      <alignment vertical="center"/>
    </xf>
    <xf numFmtId="0" fontId="167" fillId="0" borderId="0" xfId="0" quotePrefix="1" applyFont="1" applyAlignment="1">
      <alignment horizontal="left" vertical="center"/>
    </xf>
    <xf numFmtId="43" fontId="153" fillId="0" borderId="78" xfId="1559" applyFont="1" applyBorder="1" applyAlignment="1">
      <alignment vertical="center"/>
    </xf>
    <xf numFmtId="10" fontId="151" fillId="0" borderId="0" xfId="2294" applyNumberFormat="1" applyFont="1" applyAlignment="1">
      <alignment vertical="center"/>
    </xf>
    <xf numFmtId="0" fontId="153" fillId="0" borderId="0" xfId="0" applyFont="1" applyAlignment="1">
      <alignment vertical="center"/>
    </xf>
    <xf numFmtId="43" fontId="151" fillId="0" borderId="94" xfId="1559" applyFont="1" applyBorder="1" applyAlignment="1">
      <alignment vertical="center"/>
    </xf>
    <xf numFmtId="43" fontId="151" fillId="0" borderId="29" xfId="1559" applyFont="1" applyBorder="1" applyAlignment="1">
      <alignment vertical="center"/>
    </xf>
    <xf numFmtId="1" fontId="151" fillId="0" borderId="0" xfId="0" applyNumberFormat="1" applyFont="1" applyAlignment="1">
      <alignment vertical="center"/>
    </xf>
    <xf numFmtId="0" fontId="151" fillId="0" borderId="0" xfId="0" quotePrefix="1" applyFont="1" applyAlignment="1">
      <alignment horizontal="center" vertical="center"/>
    </xf>
    <xf numFmtId="43" fontId="151" fillId="0" borderId="78" xfId="1559" applyFont="1" applyBorder="1" applyAlignment="1">
      <alignment vertical="center"/>
    </xf>
    <xf numFmtId="43" fontId="151" fillId="0" borderId="0" xfId="1559" applyFont="1" applyAlignment="1">
      <alignment vertical="center"/>
    </xf>
    <xf numFmtId="43" fontId="153" fillId="0" borderId="93" xfId="1559" applyFont="1" applyBorder="1" applyAlignment="1">
      <alignment vertical="center"/>
    </xf>
    <xf numFmtId="43" fontId="153" fillId="0" borderId="38" xfId="1559" applyFont="1" applyBorder="1" applyAlignment="1">
      <alignment vertical="center"/>
    </xf>
    <xf numFmtId="0" fontId="0" fillId="0" borderId="77" xfId="0" applyBorder="1"/>
    <xf numFmtId="43" fontId="151" fillId="0" borderId="31" xfId="1559" applyFont="1" applyBorder="1" applyAlignment="1">
      <alignment vertical="center"/>
    </xf>
    <xf numFmtId="9" fontId="151" fillId="0" borderId="0" xfId="2294" applyFont="1" applyAlignment="1">
      <alignment horizontal="center" vertical="center"/>
    </xf>
    <xf numFmtId="231" fontId="151" fillId="0" borderId="0" xfId="0" applyNumberFormat="1" applyFont="1" applyAlignment="1">
      <alignment horizontal="center" vertical="center"/>
    </xf>
    <xf numFmtId="43" fontId="151" fillId="0" borderId="92" xfId="1559" applyFont="1" applyBorder="1" applyAlignment="1">
      <alignment vertical="center"/>
    </xf>
    <xf numFmtId="43" fontId="151" fillId="0" borderId="30" xfId="1559" applyFont="1" applyBorder="1" applyAlignment="1">
      <alignment vertical="center"/>
    </xf>
    <xf numFmtId="10" fontId="151" fillId="0" borderId="0" xfId="2294" applyNumberFormat="1" applyFont="1" applyAlignment="1">
      <alignment horizontal="center" vertical="center"/>
    </xf>
    <xf numFmtId="43" fontId="151" fillId="0" borderId="91" xfId="1559" applyFont="1" applyBorder="1" applyAlignment="1">
      <alignment vertical="center"/>
    </xf>
    <xf numFmtId="43" fontId="151" fillId="0" borderId="36" xfId="1559" applyFont="1" applyBorder="1" applyAlignment="1">
      <alignment vertical="center"/>
    </xf>
    <xf numFmtId="0" fontId="151" fillId="0" borderId="0" xfId="0" applyFont="1" applyAlignment="1">
      <alignment horizontal="left" vertical="center"/>
    </xf>
    <xf numFmtId="203" fontId="151" fillId="3" borderId="92" xfId="1559" quotePrefix="1" applyNumberFormat="1" applyFont="1" applyFill="1" applyBorder="1" applyAlignment="1">
      <alignment horizontal="center" vertical="center"/>
    </xf>
    <xf numFmtId="9" fontId="151" fillId="3" borderId="30" xfId="1559" applyNumberFormat="1" applyFont="1" applyFill="1" applyBorder="1" applyAlignment="1">
      <alignment horizontal="center" vertical="center"/>
    </xf>
    <xf numFmtId="43" fontId="151" fillId="3" borderId="91" xfId="1559" applyFont="1" applyFill="1" applyBorder="1" applyAlignment="1">
      <alignment horizontal="center" vertical="center"/>
    </xf>
    <xf numFmtId="43" fontId="151" fillId="3" borderId="36" xfId="1559" applyFont="1" applyFill="1" applyBorder="1" applyAlignment="1">
      <alignment horizontal="center" vertical="center"/>
    </xf>
    <xf numFmtId="43" fontId="151" fillId="0" borderId="90" xfId="1559" applyFont="1" applyBorder="1" applyAlignment="1">
      <alignment vertical="center"/>
    </xf>
    <xf numFmtId="43" fontId="151" fillId="0" borderId="89" xfId="1559" applyFont="1" applyBorder="1" applyAlignment="1">
      <alignment vertical="center"/>
    </xf>
    <xf numFmtId="43" fontId="153" fillId="0" borderId="88" xfId="1559" applyFont="1" applyBorder="1" applyAlignment="1">
      <alignment vertical="center"/>
    </xf>
    <xf numFmtId="43" fontId="153" fillId="0" borderId="87" xfId="1559" applyFont="1" applyBorder="1" applyAlignment="1">
      <alignment vertical="center"/>
    </xf>
    <xf numFmtId="231" fontId="151" fillId="0" borderId="0" xfId="0" applyNumberFormat="1" applyFont="1" applyAlignment="1">
      <alignment vertical="center"/>
    </xf>
    <xf numFmtId="0" fontId="153" fillId="0" borderId="0" xfId="0" applyFont="1" applyAlignment="1">
      <alignment horizontal="left" vertical="center"/>
    </xf>
    <xf numFmtId="43" fontId="151" fillId="0" borderId="86" xfId="1559" applyFont="1" applyBorder="1" applyAlignment="1">
      <alignment vertical="center"/>
    </xf>
    <xf numFmtId="0" fontId="166" fillId="0" borderId="77" xfId="0" applyFont="1" applyBorder="1" applyAlignment="1">
      <alignment horizontal="left" vertical="center"/>
    </xf>
    <xf numFmtId="43" fontId="151" fillId="0" borderId="85" xfId="1559" applyFont="1" applyBorder="1" applyAlignment="1">
      <alignment vertical="center"/>
    </xf>
    <xf numFmtId="0" fontId="153" fillId="0" borderId="77" xfId="0" applyFont="1" applyBorder="1" applyAlignment="1">
      <alignment vertical="center"/>
    </xf>
    <xf numFmtId="233" fontId="0" fillId="0" borderId="0" xfId="0" applyNumberFormat="1"/>
    <xf numFmtId="0" fontId="151" fillId="0" borderId="77" xfId="0" applyFont="1" applyBorder="1" applyAlignment="1">
      <alignment vertical="center"/>
    </xf>
    <xf numFmtId="43" fontId="151" fillId="0" borderId="84" xfId="1559" applyFont="1" applyBorder="1" applyAlignment="1">
      <alignment vertical="center"/>
    </xf>
    <xf numFmtId="0" fontId="165" fillId="0" borderId="0" xfId="0" applyFont="1" applyAlignment="1">
      <alignment vertical="center"/>
    </xf>
    <xf numFmtId="0" fontId="153" fillId="0" borderId="77" xfId="0" applyFont="1" applyBorder="1" applyAlignment="1">
      <alignment horizontal="left" vertical="center"/>
    </xf>
    <xf numFmtId="43" fontId="153" fillId="0" borderId="84" xfId="1559" applyFont="1" applyBorder="1" applyAlignment="1">
      <alignment vertical="center"/>
    </xf>
    <xf numFmtId="43" fontId="151" fillId="0" borderId="83" xfId="1559" applyFont="1" applyBorder="1" applyAlignment="1">
      <alignment vertical="center"/>
    </xf>
    <xf numFmtId="0" fontId="151" fillId="0" borderId="77" xfId="0" applyFont="1" applyBorder="1" applyAlignment="1">
      <alignment horizontal="left" vertical="center"/>
    </xf>
    <xf numFmtId="0" fontId="153" fillId="0" borderId="82" xfId="0" applyFont="1" applyBorder="1" applyAlignment="1">
      <alignment horizontal="center" vertical="center"/>
    </xf>
    <xf numFmtId="0" fontId="151" fillId="0" borderId="81" xfId="0" applyFont="1" applyBorder="1" applyAlignment="1">
      <alignment vertical="center"/>
    </xf>
    <xf numFmtId="0" fontId="151" fillId="0" borderId="0" xfId="0" applyFont="1" applyAlignment="1">
      <alignment vertical="center"/>
    </xf>
    <xf numFmtId="0" fontId="152" fillId="0" borderId="77" xfId="0" applyFont="1" applyBorder="1" applyAlignment="1">
      <alignment horizontal="left" vertical="center"/>
    </xf>
    <xf numFmtId="43" fontId="140" fillId="66" borderId="36" xfId="1543" applyNumberFormat="1" applyFont="1" applyFill="1" applyBorder="1" applyAlignment="1">
      <alignment horizontal="right"/>
    </xf>
    <xf numFmtId="43" fontId="140" fillId="66" borderId="36" xfId="1543" applyFont="1" applyFill="1" applyBorder="1" applyAlignment="1">
      <alignment horizontal="right"/>
    </xf>
    <xf numFmtId="43" fontId="106" fillId="66" borderId="36" xfId="1543" applyNumberFormat="1" applyFont="1" applyFill="1" applyBorder="1" applyAlignment="1"/>
    <xf numFmtId="0" fontId="106" fillId="66" borderId="0" xfId="0" applyFont="1" applyFill="1" applyBorder="1" applyAlignment="1">
      <alignment horizontal="center" vertical="center"/>
    </xf>
    <xf numFmtId="224" fontId="147" fillId="0" borderId="0" xfId="1976" applyFont="1" applyFill="1" applyBorder="1" applyProtection="1"/>
    <xf numFmtId="0" fontId="146" fillId="0" borderId="0" xfId="1976" applyNumberFormat="1" applyFont="1" applyFill="1" applyBorder="1" applyAlignment="1" applyProtection="1">
      <alignment horizontal="center"/>
    </xf>
    <xf numFmtId="0" fontId="106" fillId="0" borderId="5" xfId="1975" applyFont="1" applyBorder="1" applyAlignment="1">
      <alignment horizontal="center" vertical="top"/>
    </xf>
    <xf numFmtId="0" fontId="0" fillId="0" borderId="0" xfId="0"/>
    <xf numFmtId="37" fontId="106" fillId="66" borderId="0" xfId="0" applyNumberFormat="1" applyFont="1" applyFill="1" applyAlignment="1">
      <alignment horizontal="left" vertical="center"/>
    </xf>
    <xf numFmtId="0" fontId="145" fillId="0" borderId="9" xfId="0" applyFont="1" applyFill="1" applyBorder="1" applyAlignment="1">
      <alignment vertical="center" wrapText="1"/>
    </xf>
    <xf numFmtId="0" fontId="168" fillId="0" borderId="3" xfId="1976" applyNumberFormat="1" applyFont="1" applyFill="1" applyBorder="1" applyAlignment="1" applyProtection="1"/>
    <xf numFmtId="4" fontId="145" fillId="0" borderId="72" xfId="1976" applyNumberFormat="1" applyFont="1" applyFill="1" applyBorder="1" applyAlignment="1" applyProtection="1">
      <alignment horizontal="right" vertical="center" wrapText="1"/>
    </xf>
    <xf numFmtId="4" fontId="145" fillId="0" borderId="32" xfId="1976" applyNumberFormat="1" applyFont="1" applyFill="1" applyBorder="1" applyAlignment="1" applyProtection="1">
      <alignment horizontal="right" vertical="center" wrapText="1"/>
    </xf>
    <xf numFmtId="0" fontId="106" fillId="66" borderId="36" xfId="0" applyFont="1" applyFill="1" applyBorder="1" applyAlignment="1"/>
    <xf numFmtId="0" fontId="140" fillId="66" borderId="33" xfId="0" applyFont="1" applyFill="1" applyBorder="1" applyAlignment="1">
      <alignment horizontal="left" vertical="top" wrapText="1"/>
    </xf>
    <xf numFmtId="0" fontId="139" fillId="66" borderId="33" xfId="0" applyFont="1" applyFill="1" applyBorder="1" applyAlignment="1">
      <alignment horizontal="left" vertical="top" wrapText="1"/>
    </xf>
    <xf numFmtId="39" fontId="139" fillId="66" borderId="32" xfId="1543" applyNumberFormat="1" applyFont="1" applyFill="1" applyBorder="1" applyAlignment="1">
      <alignment horizontal="right"/>
    </xf>
    <xf numFmtId="0" fontId="106" fillId="66" borderId="36" xfId="0" applyFont="1" applyFill="1" applyBorder="1" applyAlignment="1">
      <alignment vertical="top" wrapText="1"/>
    </xf>
    <xf numFmtId="167" fontId="106" fillId="66" borderId="36" xfId="1543" applyNumberFormat="1" applyFont="1" applyFill="1" applyBorder="1" applyAlignment="1">
      <alignment vertical="top" wrapText="1"/>
    </xf>
    <xf numFmtId="167" fontId="106" fillId="66" borderId="36" xfId="1543" applyNumberFormat="1" applyFont="1" applyFill="1" applyBorder="1" applyAlignment="1">
      <alignment horizontal="right" wrapText="1"/>
    </xf>
    <xf numFmtId="39" fontId="106" fillId="66" borderId="13" xfId="1543" applyNumberFormat="1" applyFont="1" applyFill="1" applyBorder="1" applyAlignment="1">
      <alignment horizontal="right"/>
    </xf>
    <xf numFmtId="37" fontId="106" fillId="66" borderId="36" xfId="0" applyNumberFormat="1" applyFont="1" applyFill="1" applyBorder="1" applyAlignment="1">
      <alignment vertical="top" wrapText="1"/>
    </xf>
    <xf numFmtId="167" fontId="139" fillId="66" borderId="36" xfId="1566" applyNumberFormat="1" applyFont="1" applyFill="1" applyBorder="1" applyAlignment="1">
      <alignment horizontal="center"/>
    </xf>
    <xf numFmtId="167" fontId="139" fillId="66" borderId="5" xfId="1543" applyNumberFormat="1" applyFont="1" applyFill="1" applyBorder="1" applyAlignment="1">
      <alignment horizontal="center"/>
    </xf>
    <xf numFmtId="0" fontId="139" fillId="0" borderId="0" xfId="0" applyFont="1" applyFill="1" applyBorder="1"/>
    <xf numFmtId="0" fontId="106" fillId="0" borderId="0" xfId="0" applyFont="1" applyFill="1" applyBorder="1" applyAlignment="1">
      <alignment vertical="center" wrapText="1"/>
    </xf>
    <xf numFmtId="0" fontId="139" fillId="0" borderId="0" xfId="0" applyFont="1" applyFill="1" applyBorder="1" applyAlignment="1" applyProtection="1">
      <alignment horizontal="justify" vertical="top" wrapText="1"/>
    </xf>
    <xf numFmtId="0" fontId="106" fillId="0" borderId="0" xfId="0" applyFont="1" applyFill="1" applyBorder="1" applyAlignment="1">
      <alignment vertical="top" wrapText="1"/>
    </xf>
    <xf numFmtId="0" fontId="140" fillId="66" borderId="36" xfId="0" applyFont="1" applyFill="1" applyBorder="1" applyAlignment="1"/>
    <xf numFmtId="167" fontId="139" fillId="66" borderId="36" xfId="1543" applyNumberFormat="1" applyFont="1" applyFill="1" applyBorder="1" applyAlignment="1">
      <alignment horizontal="right"/>
    </xf>
    <xf numFmtId="43" fontId="139" fillId="66" borderId="5" xfId="1543" applyFont="1" applyFill="1" applyBorder="1" applyAlignment="1">
      <alignment horizontal="right" wrapText="1"/>
    </xf>
    <xf numFmtId="167" fontId="106" fillId="0" borderId="30" xfId="1543" applyNumberFormat="1" applyFont="1" applyFill="1" applyBorder="1"/>
    <xf numFmtId="167" fontId="106" fillId="0" borderId="30" xfId="1543" applyNumberFormat="1" applyFont="1" applyFill="1" applyBorder="1" applyAlignment="1">
      <alignment horizontal="right"/>
    </xf>
    <xf numFmtId="167" fontId="139" fillId="66" borderId="5" xfId="1543" applyNumberFormat="1" applyFont="1" applyFill="1" applyBorder="1" applyAlignment="1"/>
    <xf numFmtId="43" fontId="106" fillId="66" borderId="36" xfId="1543" applyFont="1" applyFill="1" applyBorder="1" applyAlignment="1">
      <alignment vertical="top" wrapText="1"/>
    </xf>
    <xf numFmtId="167" fontId="106" fillId="66" borderId="0" xfId="0" applyNumberFormat="1" applyFont="1" applyFill="1" applyAlignment="1"/>
    <xf numFmtId="0" fontId="106" fillId="66" borderId="0" xfId="0" applyFont="1" applyFill="1" applyAlignment="1">
      <alignment horizontal="left"/>
    </xf>
    <xf numFmtId="167" fontId="106" fillId="66" borderId="0" xfId="0" applyNumberFormat="1" applyFont="1" applyFill="1" applyAlignment="1">
      <alignment wrapText="1"/>
    </xf>
    <xf numFmtId="167" fontId="106" fillId="66" borderId="31" xfId="1543" applyNumberFormat="1" applyFont="1" applyFill="1" applyBorder="1" applyAlignment="1">
      <alignment horizontal="right"/>
    </xf>
    <xf numFmtId="167" fontId="106" fillId="66" borderId="37" xfId="1543" applyNumberFormat="1" applyFont="1" applyFill="1" applyBorder="1" applyAlignment="1">
      <alignment horizontal="right"/>
    </xf>
    <xf numFmtId="167" fontId="106" fillId="66" borderId="31" xfId="1543" applyNumberFormat="1" applyFont="1" applyFill="1" applyBorder="1"/>
    <xf numFmtId="167" fontId="106" fillId="66" borderId="37" xfId="1543" applyNumberFormat="1" applyFont="1" applyFill="1" applyBorder="1"/>
    <xf numFmtId="9" fontId="106" fillId="66" borderId="0" xfId="1864" applyFont="1" applyFill="1"/>
    <xf numFmtId="0" fontId="148" fillId="0" borderId="5" xfId="0" applyFont="1" applyBorder="1" applyAlignment="1">
      <alignment horizontal="left" indent="1"/>
    </xf>
    <xf numFmtId="0" fontId="145" fillId="0" borderId="5" xfId="0" applyFont="1" applyFill="1" applyBorder="1" applyAlignment="1">
      <alignment horizontal="center"/>
    </xf>
    <xf numFmtId="4" fontId="145" fillId="0" borderId="0" xfId="1976" applyNumberFormat="1" applyFont="1" applyFill="1" applyBorder="1" applyAlignment="1" applyProtection="1">
      <alignment horizontal="center"/>
    </xf>
    <xf numFmtId="0" fontId="148" fillId="0" borderId="0" xfId="0" applyFont="1"/>
    <xf numFmtId="0" fontId="139" fillId="66" borderId="0" xfId="1770" applyFont="1" applyFill="1" applyAlignment="1">
      <alignment vertical="center"/>
    </xf>
    <xf numFmtId="165" fontId="0" fillId="0" borderId="0" xfId="0" applyNumberFormat="1"/>
    <xf numFmtId="43" fontId="139" fillId="66" borderId="34" xfId="1543" applyFont="1" applyFill="1" applyBorder="1" applyAlignment="1"/>
    <xf numFmtId="43" fontId="106" fillId="66" borderId="3" xfId="1543" applyFont="1" applyFill="1" applyBorder="1" applyAlignment="1">
      <alignment horizontal="right"/>
    </xf>
    <xf numFmtId="167" fontId="139" fillId="66" borderId="34" xfId="1543" applyNumberFormat="1" applyFont="1" applyFill="1" applyBorder="1" applyAlignment="1">
      <alignment vertical="center" wrapText="1"/>
    </xf>
    <xf numFmtId="0" fontId="106" fillId="66" borderId="3" xfId="0" applyFont="1" applyFill="1" applyBorder="1" applyAlignment="1">
      <alignment wrapText="1"/>
    </xf>
    <xf numFmtId="0" fontId="106" fillId="66" borderId="3" xfId="0" applyFont="1" applyFill="1" applyBorder="1"/>
    <xf numFmtId="167" fontId="139" fillId="66" borderId="34" xfId="1543" applyNumberFormat="1" applyFont="1" applyFill="1" applyBorder="1" applyAlignment="1"/>
    <xf numFmtId="232" fontId="153" fillId="66" borderId="77" xfId="0" applyNumberFormat="1" applyFont="1" applyFill="1" applyBorder="1" applyAlignment="1">
      <alignment horizontal="left" vertical="center"/>
    </xf>
    <xf numFmtId="231" fontId="101" fillId="66" borderId="0" xfId="1899" applyNumberFormat="1" applyFont="1" applyFill="1" applyAlignment="1">
      <alignment horizontal="center" vertical="center"/>
    </xf>
    <xf numFmtId="0" fontId="169" fillId="66" borderId="0" xfId="0" applyFont="1" applyFill="1"/>
    <xf numFmtId="232" fontId="153" fillId="66" borderId="0" xfId="0" applyNumberFormat="1" applyFont="1" applyFill="1" applyAlignment="1">
      <alignment horizontal="left" vertical="center"/>
    </xf>
    <xf numFmtId="0" fontId="153" fillId="66" borderId="78" xfId="0" applyFont="1" applyFill="1" applyBorder="1" applyAlignment="1">
      <alignment horizontal="left" vertical="center"/>
    </xf>
    <xf numFmtId="14" fontId="169" fillId="66" borderId="0" xfId="0" applyNumberFormat="1" applyFont="1" applyFill="1" applyAlignment="1">
      <alignment horizontal="left" vertical="center" wrapText="1"/>
    </xf>
    <xf numFmtId="232" fontId="164" fillId="66" borderId="0" xfId="0" applyNumberFormat="1" applyFont="1" applyFill="1" applyAlignment="1">
      <alignment horizontal="left" vertical="center"/>
    </xf>
    <xf numFmtId="232" fontId="151" fillId="66" borderId="0" xfId="0" applyNumberFormat="1" applyFont="1" applyFill="1" applyAlignment="1">
      <alignment horizontal="left" vertical="center"/>
    </xf>
    <xf numFmtId="0" fontId="170" fillId="66" borderId="0" xfId="0" applyFont="1" applyFill="1" applyAlignment="1">
      <alignment vertical="center" wrapText="1"/>
    </xf>
    <xf numFmtId="232" fontId="151" fillId="66" borderId="78" xfId="0" applyNumberFormat="1" applyFont="1" applyFill="1" applyBorder="1" applyAlignment="1">
      <alignment horizontal="left" vertical="center"/>
    </xf>
    <xf numFmtId="232" fontId="153" fillId="66" borderId="79" xfId="0" applyNumberFormat="1" applyFont="1" applyFill="1" applyBorder="1" applyAlignment="1">
      <alignment horizontal="left" vertical="center"/>
    </xf>
    <xf numFmtId="232" fontId="153" fillId="66" borderId="18" xfId="0" applyNumberFormat="1" applyFont="1" applyFill="1" applyBorder="1" applyAlignment="1">
      <alignment horizontal="left" vertical="center"/>
    </xf>
    <xf numFmtId="0" fontId="0" fillId="66" borderId="18" xfId="0" applyFill="1" applyBorder="1"/>
    <xf numFmtId="232" fontId="151" fillId="66" borderId="18" xfId="0" applyNumberFormat="1" applyFont="1" applyFill="1" applyBorder="1" applyAlignment="1">
      <alignment horizontal="left" vertical="center"/>
    </xf>
    <xf numFmtId="1" fontId="151" fillId="66" borderId="18" xfId="0" applyNumberFormat="1" applyFont="1" applyFill="1" applyBorder="1" applyAlignment="1">
      <alignment vertical="center"/>
    </xf>
    <xf numFmtId="232" fontId="151" fillId="66" borderId="18" xfId="0" quotePrefix="1" applyNumberFormat="1" applyFont="1" applyFill="1" applyBorder="1" applyAlignment="1">
      <alignment horizontal="left" vertical="center"/>
    </xf>
    <xf numFmtId="232" fontId="151" fillId="66" borderId="80" xfId="0" quotePrefix="1" applyNumberFormat="1" applyFont="1" applyFill="1" applyBorder="1" applyAlignment="1">
      <alignment horizontal="left" vertical="center"/>
    </xf>
    <xf numFmtId="0" fontId="0" fillId="0" borderId="0" xfId="0" applyBorder="1"/>
    <xf numFmtId="0" fontId="125" fillId="0" borderId="0" xfId="0" applyFont="1"/>
    <xf numFmtId="0" fontId="0" fillId="0" borderId="5" xfId="0" applyBorder="1"/>
    <xf numFmtId="0" fontId="0" fillId="0" borderId="5" xfId="0" applyBorder="1" applyAlignment="1">
      <alignment wrapText="1"/>
    </xf>
    <xf numFmtId="167" fontId="0" fillId="0" borderId="5" xfId="1543" applyNumberFormat="1" applyFont="1" applyBorder="1"/>
    <xf numFmtId="167" fontId="125" fillId="0" borderId="5" xfId="1543" applyNumberFormat="1" applyFont="1" applyBorder="1"/>
    <xf numFmtId="43" fontId="133" fillId="0" borderId="5" xfId="1543" applyFont="1" applyBorder="1"/>
    <xf numFmtId="43" fontId="133" fillId="0" borderId="0" xfId="1543" applyFont="1"/>
    <xf numFmtId="43" fontId="157" fillId="0" borderId="0" xfId="1696" applyNumberFormat="1" applyFont="1"/>
    <xf numFmtId="167" fontId="157" fillId="0" borderId="5" xfId="1543" applyNumberFormat="1" applyFont="1" applyBorder="1" applyAlignment="1">
      <alignment vertical="top" wrapText="1"/>
    </xf>
    <xf numFmtId="167" fontId="157" fillId="0" borderId="0" xfId="1543" applyNumberFormat="1" applyFont="1"/>
    <xf numFmtId="167" fontId="157" fillId="0" borderId="5" xfId="1543" applyNumberFormat="1" applyFont="1" applyBorder="1"/>
    <xf numFmtId="167" fontId="157" fillId="0" borderId="0" xfId="1543" applyNumberFormat="1" applyFont="1" applyBorder="1"/>
    <xf numFmtId="167" fontId="156" fillId="0" borderId="0" xfId="1543" applyNumberFormat="1" applyFont="1" applyBorder="1"/>
    <xf numFmtId="167" fontId="158" fillId="69" borderId="5" xfId="1543" applyNumberFormat="1" applyFont="1" applyFill="1" applyBorder="1" applyAlignment="1">
      <alignment horizontal="center" vertical="top" wrapText="1"/>
    </xf>
    <xf numFmtId="0" fontId="157" fillId="0" borderId="61" xfId="1696" applyFont="1" applyBorder="1" applyAlignment="1">
      <alignment horizontal="center"/>
    </xf>
    <xf numFmtId="0" fontId="157" fillId="0" borderId="0" xfId="1696" applyFont="1" applyBorder="1"/>
    <xf numFmtId="0" fontId="157" fillId="0" borderId="0" xfId="1696" applyFont="1" applyBorder="1" applyAlignment="1">
      <alignment horizontal="left"/>
    </xf>
    <xf numFmtId="0" fontId="157" fillId="0" borderId="0" xfId="1696" applyFont="1" applyBorder="1" applyAlignment="1">
      <alignment horizontal="center"/>
    </xf>
    <xf numFmtId="230" fontId="157" fillId="0" borderId="0" xfId="1696" applyNumberFormat="1" applyFont="1" applyBorder="1" applyAlignment="1">
      <alignment horizontal="right"/>
    </xf>
    <xf numFmtId="167" fontId="157" fillId="0" borderId="0" xfId="1543" applyNumberFormat="1" applyFont="1" applyBorder="1" applyAlignment="1">
      <alignment vertical="top" wrapText="1"/>
    </xf>
    <xf numFmtId="167" fontId="157" fillId="0" borderId="0" xfId="1696" applyNumberFormat="1" applyFont="1" applyBorder="1"/>
    <xf numFmtId="167" fontId="157" fillId="0" borderId="0" xfId="1554" applyNumberFormat="1" applyFont="1" applyBorder="1"/>
    <xf numFmtId="167" fontId="156" fillId="0" borderId="0" xfId="1696" applyNumberFormat="1" applyFont="1" applyBorder="1"/>
    <xf numFmtId="0" fontId="158" fillId="0" borderId="0" xfId="1696" applyFont="1" applyFill="1" applyBorder="1" applyAlignment="1">
      <alignment horizontal="center" vertical="top" wrapText="1"/>
    </xf>
    <xf numFmtId="0" fontId="158" fillId="69" borderId="5" xfId="1696" applyFont="1" applyFill="1" applyBorder="1" applyAlignment="1">
      <alignment horizontal="center" vertical="top"/>
    </xf>
    <xf numFmtId="43" fontId="133" fillId="66" borderId="5" xfId="1543" applyFont="1" applyFill="1" applyBorder="1"/>
    <xf numFmtId="0" fontId="162" fillId="0" borderId="5" xfId="2013" applyFont="1" applyBorder="1"/>
    <xf numFmtId="0" fontId="162" fillId="0" borderId="5" xfId="2013" applyFont="1" applyBorder="1" applyAlignment="1">
      <alignment wrapText="1"/>
    </xf>
    <xf numFmtId="0" fontId="151" fillId="0" borderId="5" xfId="2013" applyFont="1" applyBorder="1"/>
    <xf numFmtId="167" fontId="151" fillId="0" borderId="5" xfId="1554" applyNumberFormat="1" applyFont="1" applyBorder="1"/>
    <xf numFmtId="0" fontId="153" fillId="0" borderId="5" xfId="2013" applyFont="1" applyBorder="1"/>
    <xf numFmtId="167" fontId="153" fillId="0" borderId="5" xfId="1554" applyNumberFormat="1" applyFont="1" applyBorder="1"/>
    <xf numFmtId="167" fontId="106" fillId="66" borderId="22" xfId="1543" applyNumberFormat="1" applyFont="1" applyFill="1" applyBorder="1" applyAlignment="1">
      <alignment wrapText="1"/>
    </xf>
    <xf numFmtId="167" fontId="106" fillId="66" borderId="13" xfId="1543" applyNumberFormat="1" applyFont="1" applyFill="1" applyBorder="1" applyAlignment="1">
      <alignment wrapText="1"/>
    </xf>
    <xf numFmtId="167" fontId="106" fillId="66" borderId="22" xfId="1543" applyNumberFormat="1" applyFont="1" applyFill="1" applyBorder="1" applyAlignment="1">
      <alignment horizontal="right" vertical="top"/>
    </xf>
    <xf numFmtId="167" fontId="106" fillId="66" borderId="13" xfId="1543" applyNumberFormat="1" applyFont="1" applyFill="1" applyBorder="1" applyAlignment="1">
      <alignment horizontal="right" vertical="top"/>
    </xf>
    <xf numFmtId="167" fontId="106" fillId="66" borderId="22" xfId="1543" applyNumberFormat="1" applyFont="1" applyFill="1" applyBorder="1" applyAlignment="1">
      <alignment horizontal="center" vertical="top"/>
    </xf>
    <xf numFmtId="165" fontId="138" fillId="66" borderId="0" xfId="0" applyNumberFormat="1" applyFont="1" applyFill="1"/>
    <xf numFmtId="0" fontId="15" fillId="66" borderId="15" xfId="0" applyFont="1" applyFill="1" applyBorder="1" applyAlignment="1">
      <alignment horizontal="left" wrapText="1"/>
    </xf>
    <xf numFmtId="167" fontId="106" fillId="66" borderId="13" xfId="1543" applyNumberFormat="1" applyFont="1" applyFill="1" applyBorder="1" applyAlignment="1">
      <alignment horizontal="center" vertical="top"/>
    </xf>
    <xf numFmtId="167" fontId="139" fillId="66" borderId="0" xfId="1770" applyNumberFormat="1" applyFont="1" applyFill="1" applyAlignment="1">
      <alignment horizontal="left" vertical="top"/>
    </xf>
    <xf numFmtId="167" fontId="138" fillId="66" borderId="3" xfId="0" applyNumberFormat="1" applyFont="1" applyFill="1" applyBorder="1" applyAlignment="1">
      <alignment horizontal="right" vertical="center"/>
    </xf>
    <xf numFmtId="167" fontId="15" fillId="66" borderId="36" xfId="0" applyNumberFormat="1" applyFont="1" applyFill="1" applyBorder="1"/>
    <xf numFmtId="167" fontId="15" fillId="66" borderId="35" xfId="0" applyNumberFormat="1" applyFont="1" applyFill="1" applyBorder="1" applyAlignment="1">
      <alignment horizontal="center"/>
    </xf>
    <xf numFmtId="167" fontId="106" fillId="66" borderId="0" xfId="0" applyNumberFormat="1" applyFont="1" applyFill="1" applyBorder="1" applyAlignment="1">
      <alignment horizontal="left"/>
    </xf>
    <xf numFmtId="167" fontId="106" fillId="66" borderId="0" xfId="0" applyNumberFormat="1" applyFont="1" applyFill="1" applyAlignment="1">
      <alignment horizontal="right" vertical="center"/>
    </xf>
    <xf numFmtId="43" fontId="133" fillId="0" borderId="0" xfId="1975" applyNumberFormat="1"/>
    <xf numFmtId="167" fontId="106" fillId="66" borderId="22" xfId="1543" applyNumberFormat="1" applyFont="1" applyFill="1" applyBorder="1" applyAlignment="1">
      <alignment wrapText="1"/>
    </xf>
    <xf numFmtId="167" fontId="106" fillId="66" borderId="13" xfId="1543" applyNumberFormat="1" applyFont="1" applyFill="1" applyBorder="1" applyAlignment="1">
      <alignment wrapText="1"/>
    </xf>
    <xf numFmtId="43" fontId="106" fillId="66" borderId="22" xfId="1543" applyFont="1" applyFill="1" applyBorder="1" applyAlignment="1">
      <alignment wrapText="1"/>
    </xf>
    <xf numFmtId="43" fontId="106" fillId="66" borderId="13" xfId="1543" applyFont="1" applyFill="1" applyBorder="1" applyAlignment="1">
      <alignment wrapText="1"/>
    </xf>
    <xf numFmtId="0" fontId="139" fillId="66" borderId="5" xfId="0" applyFont="1" applyFill="1" applyBorder="1" applyAlignment="1">
      <alignment horizontal="left" vertical="center"/>
    </xf>
    <xf numFmtId="0" fontId="106" fillId="66" borderId="22" xfId="0" applyFont="1" applyFill="1" applyBorder="1" applyAlignment="1">
      <alignment wrapText="1"/>
    </xf>
    <xf numFmtId="167" fontId="106" fillId="66" borderId="22" xfId="1543" applyNumberFormat="1" applyFont="1" applyFill="1" applyBorder="1" applyAlignment="1">
      <alignment horizontal="right" vertical="top"/>
    </xf>
    <xf numFmtId="167" fontId="106" fillId="66" borderId="13" xfId="1543" applyNumberFormat="1" applyFont="1" applyFill="1" applyBorder="1" applyAlignment="1">
      <alignment horizontal="right" vertical="top"/>
    </xf>
    <xf numFmtId="167" fontId="106" fillId="66" borderId="22" xfId="1543" applyNumberFormat="1" applyFont="1" applyFill="1" applyBorder="1" applyAlignment="1">
      <alignment horizontal="center" vertical="top"/>
    </xf>
    <xf numFmtId="167" fontId="106" fillId="66" borderId="13" xfId="1543" applyNumberFormat="1" applyFont="1" applyFill="1" applyBorder="1" applyAlignment="1">
      <alignment horizontal="center" vertical="top"/>
    </xf>
    <xf numFmtId="0" fontId="106" fillId="66" borderId="37" xfId="0" applyFont="1" applyFill="1" applyBorder="1" applyAlignment="1">
      <alignment wrapText="1"/>
    </xf>
    <xf numFmtId="0" fontId="106" fillId="66" borderId="9" xfId="0" applyFont="1" applyFill="1" applyBorder="1" applyAlignment="1">
      <alignment wrapText="1"/>
    </xf>
    <xf numFmtId="0" fontId="106" fillId="66" borderId="32" xfId="0" applyFont="1" applyFill="1" applyBorder="1" applyAlignment="1">
      <alignment wrapText="1"/>
    </xf>
    <xf numFmtId="167" fontId="106" fillId="66" borderId="22" xfId="1543" applyNumberFormat="1" applyFont="1" applyFill="1" applyBorder="1" applyAlignment="1">
      <alignment horizontal="center" vertical="top"/>
    </xf>
    <xf numFmtId="167" fontId="106" fillId="66" borderId="13" xfId="1543" applyNumberFormat="1" applyFont="1" applyFill="1" applyBorder="1" applyAlignment="1">
      <alignment horizontal="center" vertical="top"/>
    </xf>
    <xf numFmtId="167" fontId="106" fillId="66" borderId="22" xfId="1543" applyNumberFormat="1" applyFont="1" applyFill="1" applyBorder="1" applyAlignment="1">
      <alignment horizontal="right" vertical="top"/>
    </xf>
    <xf numFmtId="167" fontId="106" fillId="66" borderId="13" xfId="1543" applyNumberFormat="1" applyFont="1" applyFill="1" applyBorder="1" applyAlignment="1">
      <alignment horizontal="right" vertical="top"/>
    </xf>
    <xf numFmtId="0" fontId="171" fillId="66" borderId="22" xfId="0" applyFont="1" applyFill="1" applyBorder="1" applyAlignment="1">
      <alignment wrapText="1"/>
    </xf>
    <xf numFmtId="0" fontId="106" fillId="66" borderId="22" xfId="0" applyFont="1" applyFill="1" applyBorder="1" applyAlignment="1">
      <alignment vertical="top" wrapText="1"/>
    </xf>
    <xf numFmtId="0" fontId="106" fillId="66" borderId="13" xfId="0" applyFont="1" applyFill="1" applyBorder="1" applyAlignment="1">
      <alignment vertical="top" wrapText="1"/>
    </xf>
    <xf numFmtId="0" fontId="146" fillId="0" borderId="5" xfId="1976" applyNumberFormat="1" applyFont="1" applyFill="1" applyBorder="1" applyAlignment="1" applyProtection="1">
      <alignment horizontal="center"/>
    </xf>
    <xf numFmtId="43" fontId="106" fillId="66" borderId="3" xfId="1543" applyFont="1" applyFill="1" applyBorder="1" applyAlignment="1">
      <alignment vertical="center" wrapText="1"/>
    </xf>
    <xf numFmtId="0" fontId="106" fillId="66" borderId="5" xfId="0" applyFont="1" applyFill="1" applyBorder="1" applyAlignment="1">
      <alignment wrapText="1"/>
    </xf>
    <xf numFmtId="43" fontId="139" fillId="66" borderId="5" xfId="1543" applyFont="1" applyFill="1" applyBorder="1" applyAlignment="1"/>
    <xf numFmtId="49" fontId="127" fillId="0" borderId="5" xfId="0" applyNumberFormat="1" applyFont="1" applyBorder="1" applyAlignment="1">
      <alignment horizontal="center" vertical="top"/>
    </xf>
    <xf numFmtId="167" fontId="106" fillId="66" borderId="5" xfId="1543" applyNumberFormat="1" applyFont="1" applyFill="1" applyBorder="1" applyAlignment="1">
      <alignment vertical="center" wrapText="1"/>
    </xf>
    <xf numFmtId="0" fontId="139" fillId="66" borderId="5" xfId="0" applyFont="1" applyFill="1" applyBorder="1" applyAlignment="1">
      <alignment horizontal="left" vertical="center"/>
    </xf>
    <xf numFmtId="0" fontId="173" fillId="0" borderId="0" xfId="0" applyFont="1"/>
    <xf numFmtId="0" fontId="173" fillId="0" borderId="0" xfId="0" applyFont="1" applyAlignment="1">
      <alignment horizontal="left"/>
    </xf>
    <xf numFmtId="9" fontId="157" fillId="0" borderId="0" xfId="2278" applyFont="1" applyAlignment="1">
      <alignment horizontal="center"/>
    </xf>
    <xf numFmtId="0" fontId="157" fillId="0" borderId="0" xfId="0" applyFont="1"/>
    <xf numFmtId="43" fontId="157" fillId="0" borderId="0" xfId="2127" applyFont="1"/>
    <xf numFmtId="43" fontId="107" fillId="0" borderId="0" xfId="2127" applyFont="1"/>
    <xf numFmtId="43" fontId="174" fillId="0" borderId="0" xfId="2127" applyFont="1" applyAlignment="1">
      <alignment horizontal="right"/>
    </xf>
    <xf numFmtId="39" fontId="175" fillId="66" borderId="5" xfId="0" applyNumberFormat="1" applyFont="1" applyFill="1" applyBorder="1" applyAlignment="1">
      <alignment horizontal="center" vertical="center" wrapText="1"/>
    </xf>
    <xf numFmtId="39" fontId="175" fillId="66" borderId="5" xfId="2127" applyNumberFormat="1" applyFont="1" applyFill="1" applyBorder="1" applyAlignment="1">
      <alignment horizontal="center" vertical="center" wrapText="1"/>
    </xf>
    <xf numFmtId="39" fontId="175" fillId="66" borderId="104" xfId="2127" applyNumberFormat="1" applyFont="1" applyFill="1" applyBorder="1" applyAlignment="1">
      <alignment horizontal="center" vertical="center" wrapText="1"/>
    </xf>
    <xf numFmtId="0" fontId="156" fillId="0" borderId="103" xfId="0" applyFont="1" applyBorder="1" applyAlignment="1">
      <alignment horizontal="center"/>
    </xf>
    <xf numFmtId="0" fontId="176" fillId="0" borderId="5" xfId="0" applyFont="1" applyBorder="1"/>
    <xf numFmtId="39" fontId="157" fillId="0" borderId="5" xfId="0" applyNumberFormat="1" applyFont="1" applyBorder="1"/>
    <xf numFmtId="39" fontId="157" fillId="0" borderId="5" xfId="2127" applyNumberFormat="1" applyFont="1" applyBorder="1"/>
    <xf numFmtId="39" fontId="157" fillId="0" borderId="104" xfId="2127" applyNumberFormat="1" applyFont="1" applyBorder="1"/>
    <xf numFmtId="0" fontId="157" fillId="0" borderId="103" xfId="0" applyFont="1" applyBorder="1" applyAlignment="1">
      <alignment horizontal="center"/>
    </xf>
    <xf numFmtId="167" fontId="157" fillId="0" borderId="5" xfId="2127" applyNumberFormat="1" applyFont="1" applyBorder="1"/>
    <xf numFmtId="167" fontId="157" fillId="0" borderId="104" xfId="2127" applyNumberFormat="1" applyFont="1" applyBorder="1" applyAlignment="1">
      <alignment horizontal="center"/>
    </xf>
    <xf numFmtId="14" fontId="0" fillId="0" borderId="0" xfId="0" applyNumberFormat="1"/>
    <xf numFmtId="2" fontId="0" fillId="0" borderId="0" xfId="0" applyNumberFormat="1"/>
    <xf numFmtId="43" fontId="107" fillId="0" borderId="5" xfId="2127" applyFont="1" applyBorder="1"/>
    <xf numFmtId="43" fontId="107" fillId="0" borderId="104" xfId="2127" applyFont="1" applyBorder="1"/>
    <xf numFmtId="0" fontId="157" fillId="0" borderId="5" xfId="0" applyFont="1" applyBorder="1"/>
    <xf numFmtId="0" fontId="157" fillId="0" borderId="105" xfId="0" applyFont="1" applyBorder="1"/>
    <xf numFmtId="0" fontId="156" fillId="0" borderId="106" xfId="0" applyFont="1" applyBorder="1" applyAlignment="1">
      <alignment horizontal="left"/>
    </xf>
    <xf numFmtId="167" fontId="156" fillId="66" borderId="106" xfId="2127" applyNumberFormat="1" applyFont="1" applyFill="1" applyBorder="1"/>
    <xf numFmtId="43" fontId="156" fillId="66" borderId="106" xfId="2127" applyFont="1" applyFill="1" applyBorder="1"/>
    <xf numFmtId="167" fontId="156" fillId="66" borderId="107" xfId="2127" applyNumberFormat="1" applyFont="1" applyFill="1" applyBorder="1" applyAlignment="1">
      <alignment horizontal="center"/>
    </xf>
    <xf numFmtId="0" fontId="0" fillId="66" borderId="0" xfId="0" applyFill="1"/>
    <xf numFmtId="167" fontId="0" fillId="66" borderId="0" xfId="0" applyNumberFormat="1" applyFill="1"/>
    <xf numFmtId="43" fontId="107" fillId="66" borderId="0" xfId="2127" applyFont="1" applyFill="1"/>
    <xf numFmtId="167" fontId="0" fillId="0" borderId="0" xfId="0" applyNumberFormat="1"/>
    <xf numFmtId="43" fontId="0" fillId="0" borderId="0" xfId="0" applyNumberFormat="1"/>
    <xf numFmtId="0" fontId="125" fillId="0" borderId="100" xfId="0" applyFont="1" applyBorder="1"/>
    <xf numFmtId="0" fontId="125" fillId="0" borderId="101" xfId="0" applyFont="1" applyBorder="1"/>
    <xf numFmtId="14" fontId="125" fillId="0" borderId="101" xfId="0" applyNumberFormat="1" applyFont="1" applyBorder="1" applyAlignment="1">
      <alignment horizontal="center"/>
    </xf>
    <xf numFmtId="0" fontId="0" fillId="0" borderId="102" xfId="0" applyBorder="1"/>
    <xf numFmtId="0" fontId="125" fillId="0" borderId="103" xfId="0" applyFont="1" applyBorder="1" applyAlignment="1">
      <alignment horizontal="center"/>
    </xf>
    <xf numFmtId="0" fontId="125" fillId="0" borderId="5" xfId="0" applyFont="1" applyBorder="1" applyAlignment="1">
      <alignment horizontal="center"/>
    </xf>
    <xf numFmtId="43" fontId="125" fillId="0" borderId="5" xfId="2127" applyFont="1" applyBorder="1" applyAlignment="1">
      <alignment horizontal="center"/>
    </xf>
    <xf numFmtId="0" fontId="0" fillId="0" borderId="104" xfId="0" applyBorder="1" applyAlignment="1">
      <alignment horizontal="center"/>
    </xf>
    <xf numFmtId="14" fontId="0" fillId="0" borderId="103" xfId="0" applyNumberFormat="1" applyBorder="1" applyAlignment="1">
      <alignment horizontal="left"/>
    </xf>
    <xf numFmtId="43" fontId="107" fillId="0" borderId="5" xfId="2127" applyFont="1" applyBorder="1" applyAlignment="1">
      <alignment horizontal="right"/>
    </xf>
    <xf numFmtId="0" fontId="0" fillId="0" borderId="5" xfId="0" applyBorder="1" applyAlignment="1">
      <alignment horizontal="center"/>
    </xf>
    <xf numFmtId="43" fontId="107" fillId="0" borderId="5" xfId="2127" applyFont="1" applyBorder="1" applyAlignment="1">
      <alignment horizontal="center"/>
    </xf>
    <xf numFmtId="182" fontId="0" fillId="0" borderId="5" xfId="0" applyNumberFormat="1" applyBorder="1" applyAlignment="1">
      <alignment horizontal="right"/>
    </xf>
    <xf numFmtId="43" fontId="0" fillId="0" borderId="104" xfId="0" applyNumberFormat="1" applyBorder="1" applyAlignment="1">
      <alignment horizontal="center"/>
    </xf>
    <xf numFmtId="0" fontId="0" fillId="0" borderId="5" xfId="0" applyBorder="1" applyAlignment="1">
      <alignment horizontal="center" vertical="center"/>
    </xf>
    <xf numFmtId="165" fontId="0" fillId="0" borderId="5" xfId="0" applyNumberFormat="1" applyBorder="1" applyAlignment="1">
      <alignment horizontal="right"/>
    </xf>
    <xf numFmtId="167" fontId="107" fillId="0" borderId="0" xfId="2127" applyNumberFormat="1" applyFont="1"/>
    <xf numFmtId="14" fontId="0" fillId="0" borderId="108" xfId="0" applyNumberFormat="1" applyBorder="1" applyAlignment="1">
      <alignment horizontal="left"/>
    </xf>
    <xf numFmtId="43" fontId="107" fillId="0" borderId="33" xfId="2127" applyFont="1" applyBorder="1" applyAlignment="1">
      <alignment horizontal="right"/>
    </xf>
    <xf numFmtId="0" fontId="0" fillId="0" borderId="33" xfId="0" applyBorder="1" applyAlignment="1">
      <alignment horizontal="center" vertical="center"/>
    </xf>
    <xf numFmtId="165" fontId="0" fillId="0" borderId="33" xfId="0" applyNumberFormat="1" applyBorder="1" applyAlignment="1">
      <alignment horizontal="right"/>
    </xf>
    <xf numFmtId="0" fontId="0" fillId="0" borderId="33" xfId="0" applyBorder="1"/>
    <xf numFmtId="43" fontId="107" fillId="0" borderId="33" xfId="2127" applyFont="1" applyBorder="1" applyAlignment="1">
      <alignment horizontal="center"/>
    </xf>
    <xf numFmtId="0" fontId="0" fillId="0" borderId="33" xfId="0" applyBorder="1" applyAlignment="1">
      <alignment horizontal="center"/>
    </xf>
    <xf numFmtId="43" fontId="0" fillId="0" borderId="109" xfId="0" applyNumberFormat="1" applyBorder="1" applyAlignment="1">
      <alignment horizontal="center"/>
    </xf>
    <xf numFmtId="43" fontId="0" fillId="0" borderId="5" xfId="0" applyNumberFormat="1" applyBorder="1"/>
    <xf numFmtId="0" fontId="177" fillId="0" borderId="5" xfId="0" applyFont="1" applyBorder="1"/>
    <xf numFmtId="0" fontId="153" fillId="23" borderId="100" xfId="0" applyFont="1" applyFill="1" applyBorder="1" applyAlignment="1">
      <alignment vertical="center"/>
    </xf>
    <xf numFmtId="9" fontId="153" fillId="23" borderId="101" xfId="2303" applyFont="1" applyFill="1" applyBorder="1" applyAlignment="1">
      <alignment horizontal="center" vertical="center"/>
    </xf>
    <xf numFmtId="39" fontId="153" fillId="23" borderId="101" xfId="0" applyNumberFormat="1" applyFont="1" applyFill="1" applyBorder="1" applyAlignment="1">
      <alignment horizontal="center" wrapText="1"/>
    </xf>
    <xf numFmtId="39" fontId="153" fillId="23" borderId="101" xfId="0" applyNumberFormat="1" applyFont="1" applyFill="1" applyBorder="1" applyAlignment="1">
      <alignment horizontal="right" vertical="center" wrapText="1"/>
    </xf>
    <xf numFmtId="39" fontId="153" fillId="23" borderId="101" xfId="0" applyNumberFormat="1" applyFont="1" applyFill="1" applyBorder="1" applyAlignment="1">
      <alignment horizontal="center" vertical="center" wrapText="1"/>
    </xf>
    <xf numFmtId="39" fontId="153" fillId="23" borderId="102" xfId="2136" applyNumberFormat="1" applyFont="1" applyFill="1" applyBorder="1" applyAlignment="1">
      <alignment horizontal="center" vertical="center" wrapText="1"/>
    </xf>
    <xf numFmtId="0" fontId="152" fillId="0" borderId="103" xfId="0" applyFont="1" applyBorder="1" applyAlignment="1">
      <alignment horizontal="left" wrapText="1"/>
    </xf>
    <xf numFmtId="9" fontId="153" fillId="23" borderId="5" xfId="2303" applyFont="1" applyFill="1" applyBorder="1" applyAlignment="1">
      <alignment horizontal="center" vertical="center" wrapText="1"/>
    </xf>
    <xf numFmtId="39" fontId="151" fillId="23" borderId="5" xfId="0" applyNumberFormat="1" applyFont="1" applyFill="1" applyBorder="1" applyAlignment="1">
      <alignment horizontal="right" wrapText="1"/>
    </xf>
    <xf numFmtId="39" fontId="151" fillId="23" borderId="5" xfId="0" applyNumberFormat="1" applyFont="1" applyFill="1" applyBorder="1" applyAlignment="1">
      <alignment horizontal="right" vertical="center" wrapText="1"/>
    </xf>
    <xf numFmtId="39" fontId="151" fillId="23" borderId="104" xfId="0" applyNumberFormat="1" applyFont="1" applyFill="1" applyBorder="1" applyAlignment="1">
      <alignment horizontal="right" vertical="center" wrapText="1"/>
    </xf>
    <xf numFmtId="0" fontId="151" fillId="23" borderId="103" xfId="0" applyFont="1" applyFill="1" applyBorder="1" applyAlignment="1">
      <alignment horizontal="left" wrapText="1"/>
    </xf>
    <xf numFmtId="0" fontId="0" fillId="0" borderId="103" xfId="0" applyBorder="1"/>
    <xf numFmtId="0" fontId="139" fillId="0" borderId="103" xfId="0" applyFont="1" applyBorder="1" applyAlignment="1">
      <alignment horizontal="left"/>
    </xf>
    <xf numFmtId="4" fontId="0" fillId="0" borderId="5" xfId="0" applyNumberFormat="1" applyBorder="1"/>
    <xf numFmtId="0" fontId="153" fillId="0" borderId="105" xfId="0" applyFont="1" applyBorder="1" applyAlignment="1">
      <alignment horizontal="left" wrapText="1"/>
    </xf>
    <xf numFmtId="9" fontId="151" fillId="0" borderId="106" xfId="2303" applyFont="1" applyBorder="1" applyAlignment="1">
      <alignment horizontal="center" wrapText="1"/>
    </xf>
    <xf numFmtId="39" fontId="153" fillId="23" borderId="106" xfId="2136" applyNumberFormat="1" applyFont="1" applyFill="1" applyBorder="1" applyAlignment="1">
      <alignment horizontal="right" wrapText="1"/>
    </xf>
    <xf numFmtId="39" fontId="153" fillId="23" borderId="107" xfId="2136" applyNumberFormat="1" applyFont="1" applyFill="1" applyBorder="1" applyAlignment="1">
      <alignment horizontal="right" wrapText="1"/>
    </xf>
    <xf numFmtId="167" fontId="0" fillId="0" borderId="5" xfId="0" applyNumberFormat="1" applyBorder="1"/>
    <xf numFmtId="167" fontId="107" fillId="0" borderId="104" xfId="2127" applyNumberFormat="1" applyFont="1" applyBorder="1"/>
    <xf numFmtId="167" fontId="0" fillId="0" borderId="5" xfId="0" applyNumberFormat="1" applyBorder="1" applyAlignment="1">
      <alignment horizontal="right" wrapText="1"/>
    </xf>
    <xf numFmtId="0" fontId="0" fillId="0" borderId="104" xfId="0" applyBorder="1"/>
    <xf numFmtId="167" fontId="0" fillId="0" borderId="104" xfId="0" applyNumberFormat="1" applyBorder="1"/>
    <xf numFmtId="167" fontId="107" fillId="0" borderId="5" xfId="2127" applyNumberFormat="1" applyFont="1" applyBorder="1"/>
    <xf numFmtId="43" fontId="0" fillId="0" borderId="104" xfId="0" applyNumberFormat="1" applyBorder="1"/>
    <xf numFmtId="0" fontId="0" fillId="0" borderId="105" xfId="0" applyBorder="1"/>
    <xf numFmtId="167" fontId="0" fillId="0" borderId="106" xfId="0" applyNumberFormat="1" applyBorder="1" applyAlignment="1">
      <alignment horizontal="center"/>
    </xf>
    <xf numFmtId="167" fontId="0" fillId="0" borderId="107" xfId="0" applyNumberFormat="1" applyBorder="1"/>
    <xf numFmtId="0" fontId="0" fillId="0" borderId="100" xfId="0" applyBorder="1"/>
    <xf numFmtId="0" fontId="0" fillId="0" borderId="101" xfId="0" applyBorder="1"/>
    <xf numFmtId="0" fontId="0" fillId="0" borderId="106" xfId="0" applyBorder="1"/>
    <xf numFmtId="0" fontId="0" fillId="0" borderId="107" xfId="0" applyBorder="1"/>
    <xf numFmtId="0" fontId="178" fillId="0" borderId="5" xfId="0" applyFont="1" applyBorder="1"/>
    <xf numFmtId="167" fontId="178" fillId="0" borderId="5" xfId="0" applyNumberFormat="1" applyFont="1" applyBorder="1"/>
    <xf numFmtId="0" fontId="157" fillId="0" borderId="0" xfId="0" applyFont="1" applyBorder="1"/>
    <xf numFmtId="0" fontId="156" fillId="0" borderId="0" xfId="0" applyFont="1" applyBorder="1" applyAlignment="1">
      <alignment horizontal="left"/>
    </xf>
    <xf numFmtId="167" fontId="156" fillId="66" borderId="0" xfId="2127" applyNumberFormat="1" applyFont="1" applyFill="1" applyBorder="1"/>
    <xf numFmtId="43" fontId="156" fillId="66" borderId="0" xfId="2127" applyFont="1" applyFill="1" applyBorder="1"/>
    <xf numFmtId="167" fontId="156" fillId="66" borderId="0" xfId="2127" applyNumberFormat="1" applyFont="1" applyFill="1" applyBorder="1" applyAlignment="1">
      <alignment horizontal="center"/>
    </xf>
    <xf numFmtId="0" fontId="0" fillId="0" borderId="0" xfId="0"/>
    <xf numFmtId="223" fontId="129" fillId="0" borderId="5" xfId="0" applyNumberFormat="1" applyFont="1" applyBorder="1" applyAlignment="1">
      <alignment horizontal="right" vertical="top"/>
    </xf>
    <xf numFmtId="43" fontId="139" fillId="66" borderId="30" xfId="1543" applyFont="1" applyFill="1" applyBorder="1" applyAlignment="1"/>
    <xf numFmtId="0" fontId="106" fillId="66" borderId="30" xfId="0" applyFont="1" applyFill="1" applyBorder="1" applyAlignment="1">
      <alignment wrapText="1"/>
    </xf>
    <xf numFmtId="43" fontId="139" fillId="66" borderId="31" xfId="1543" applyFont="1" applyFill="1" applyBorder="1" applyAlignment="1"/>
    <xf numFmtId="167" fontId="106" fillId="66" borderId="31" xfId="0" applyNumberFormat="1" applyFont="1" applyFill="1" applyBorder="1" applyAlignment="1">
      <alignment wrapText="1"/>
    </xf>
    <xf numFmtId="167" fontId="139" fillId="66" borderId="30" xfId="1543" applyNumberFormat="1" applyFont="1" applyFill="1" applyBorder="1" applyAlignment="1"/>
    <xf numFmtId="167" fontId="139" fillId="66" borderId="31" xfId="1543" applyNumberFormat="1" applyFont="1" applyFill="1" applyBorder="1" applyAlignment="1">
      <alignment vertical="center" wrapText="1"/>
    </xf>
    <xf numFmtId="0" fontId="139" fillId="66" borderId="30" xfId="0" applyFont="1" applyFill="1" applyBorder="1" applyAlignment="1">
      <alignment horizontal="center" vertical="center"/>
    </xf>
    <xf numFmtId="167" fontId="139" fillId="66" borderId="31" xfId="1543" applyNumberFormat="1" applyFont="1" applyFill="1" applyBorder="1" applyAlignment="1"/>
    <xf numFmtId="43" fontId="106" fillId="66" borderId="37" xfId="1543" applyFont="1" applyFill="1" applyBorder="1" applyAlignment="1">
      <alignment horizontal="right"/>
    </xf>
    <xf numFmtId="43" fontId="151" fillId="0" borderId="0" xfId="1543" quotePrefix="1" applyFont="1" applyAlignment="1">
      <alignment vertical="center"/>
    </xf>
    <xf numFmtId="43" fontId="151" fillId="0" borderId="0" xfId="1543" applyFont="1" applyAlignment="1">
      <alignment vertical="center"/>
    </xf>
    <xf numFmtId="49" fontId="129" fillId="0" borderId="5" xfId="0" applyNumberFormat="1" applyFont="1" applyBorder="1" applyAlignment="1">
      <alignment horizontal="left" vertical="top" indent="2"/>
    </xf>
    <xf numFmtId="49" fontId="129" fillId="0" borderId="5" xfId="0" applyNumberFormat="1" applyFont="1" applyBorder="1" applyAlignment="1">
      <alignment vertical="top"/>
    </xf>
    <xf numFmtId="49" fontId="127" fillId="0" borderId="5" xfId="0" applyNumberFormat="1" applyFont="1" applyBorder="1" applyAlignment="1">
      <alignment horizontal="left" vertical="top" indent="2"/>
    </xf>
    <xf numFmtId="223" fontId="127" fillId="0" borderId="5" xfId="0" applyNumberFormat="1" applyFont="1" applyBorder="1" applyAlignment="1">
      <alignment horizontal="right" vertical="top"/>
    </xf>
    <xf numFmtId="222" fontId="127" fillId="0" borderId="5" xfId="0" applyNumberFormat="1" applyFont="1" applyBorder="1" applyAlignment="1">
      <alignment horizontal="right" vertical="top"/>
    </xf>
    <xf numFmtId="49" fontId="128" fillId="0" borderId="5" xfId="0" applyNumberFormat="1" applyFont="1" applyBorder="1" applyAlignment="1">
      <alignment horizontal="left" vertical="top" indent="3"/>
    </xf>
    <xf numFmtId="49" fontId="128" fillId="0" borderId="5" xfId="0" applyNumberFormat="1" applyFont="1" applyBorder="1" applyAlignment="1">
      <alignment horizontal="left" vertical="top" indent="2"/>
    </xf>
    <xf numFmtId="222" fontId="128" fillId="0" borderId="5" xfId="0" applyNumberFormat="1" applyFont="1" applyBorder="1" applyAlignment="1">
      <alignment horizontal="right" vertical="top"/>
    </xf>
    <xf numFmtId="223" fontId="128" fillId="0" borderId="5" xfId="0" applyNumberFormat="1" applyFont="1" applyBorder="1" applyAlignment="1">
      <alignment horizontal="right" vertical="top"/>
    </xf>
    <xf numFmtId="222" fontId="129" fillId="0" borderId="5" xfId="0" applyNumberFormat="1" applyFont="1" applyBorder="1" applyAlignment="1">
      <alignment horizontal="right" vertical="top"/>
    </xf>
    <xf numFmtId="223" fontId="128" fillId="0" borderId="5" xfId="0" quotePrefix="1" applyNumberFormat="1" applyFont="1" applyBorder="1" applyAlignment="1">
      <alignment horizontal="right" vertical="top"/>
    </xf>
    <xf numFmtId="222" fontId="93" fillId="66" borderId="5" xfId="0" applyNumberFormat="1" applyFont="1" applyFill="1" applyBorder="1" applyAlignment="1">
      <alignment horizontal="right" vertical="top"/>
    </xf>
    <xf numFmtId="223" fontId="93" fillId="66" borderId="5" xfId="0" applyNumberFormat="1" applyFont="1" applyFill="1" applyBorder="1" applyAlignment="1">
      <alignment horizontal="right" vertical="top"/>
    </xf>
    <xf numFmtId="49" fontId="128" fillId="0" borderId="5" xfId="0" applyNumberFormat="1" applyFont="1" applyBorder="1" applyAlignment="1">
      <alignment horizontal="left" vertical="top" indent="4"/>
    </xf>
    <xf numFmtId="49" fontId="128" fillId="0" borderId="5" xfId="0" applyNumberFormat="1" applyFont="1" applyBorder="1" applyAlignment="1">
      <alignment horizontal="left" vertical="top" wrapText="1" indent="4"/>
    </xf>
    <xf numFmtId="49" fontId="128" fillId="0" borderId="5" xfId="0" applyNumberFormat="1" applyFont="1" applyBorder="1" applyAlignment="1">
      <alignment horizontal="left" vertical="top" wrapText="1" indent="2"/>
    </xf>
    <xf numFmtId="49" fontId="128" fillId="0" borderId="5" xfId="0" applyNumberFormat="1" applyFont="1" applyBorder="1" applyAlignment="1">
      <alignment horizontal="left" vertical="top" wrapText="1" indent="3"/>
    </xf>
    <xf numFmtId="49" fontId="180" fillId="0" borderId="5" xfId="0" applyNumberFormat="1" applyFont="1" applyBorder="1" applyAlignment="1">
      <alignment horizontal="left" vertical="top" indent="2"/>
    </xf>
    <xf numFmtId="223" fontId="127" fillId="66" borderId="5" xfId="0" applyNumberFormat="1" applyFont="1" applyFill="1" applyBorder="1" applyAlignment="1">
      <alignment horizontal="right" vertical="top"/>
    </xf>
    <xf numFmtId="223" fontId="128" fillId="66" borderId="5" xfId="0" applyNumberFormat="1" applyFont="1" applyFill="1" applyBorder="1" applyAlignment="1">
      <alignment horizontal="right" vertical="top"/>
    </xf>
    <xf numFmtId="0" fontId="0" fillId="0" borderId="5" xfId="0" applyFont="1" applyBorder="1"/>
    <xf numFmtId="223" fontId="128" fillId="67" borderId="5" xfId="0" applyNumberFormat="1" applyFont="1" applyFill="1" applyBorder="1" applyAlignment="1">
      <alignment horizontal="right" vertical="top"/>
    </xf>
    <xf numFmtId="223" fontId="128" fillId="67" borderId="5" xfId="0" applyNumberFormat="1" applyFont="1" applyFill="1" applyBorder="1" applyAlignment="1">
      <alignment horizontal="right"/>
    </xf>
    <xf numFmtId="0" fontId="139" fillId="66" borderId="0" xfId="1759" applyFont="1" applyFill="1" applyAlignment="1">
      <alignment horizontal="center" vertical="top"/>
    </xf>
    <xf numFmtId="0" fontId="139" fillId="66" borderId="0" xfId="1770" applyFont="1" applyFill="1" applyAlignment="1">
      <alignment horizontal="center" vertical="top"/>
    </xf>
    <xf numFmtId="0" fontId="106" fillId="66" borderId="97" xfId="0" applyFont="1" applyFill="1" applyBorder="1" applyAlignment="1">
      <alignment horizontal="left"/>
    </xf>
    <xf numFmtId="0" fontId="106" fillId="66" borderId="98" xfId="0" applyFont="1" applyFill="1" applyBorder="1" applyAlignment="1">
      <alignment horizontal="left"/>
    </xf>
    <xf numFmtId="0" fontId="106" fillId="66" borderId="99" xfId="0" applyFont="1" applyFill="1" applyBorder="1" applyAlignment="1">
      <alignment horizontal="left"/>
    </xf>
    <xf numFmtId="228" fontId="139" fillId="0" borderId="61" xfId="1975" applyNumberFormat="1" applyFont="1" applyFill="1" applyBorder="1" applyAlignment="1">
      <alignment horizontal="center" vertical="center" wrapText="1"/>
    </xf>
    <xf numFmtId="0" fontId="139" fillId="66" borderId="0" xfId="0" applyFont="1" applyFill="1" applyAlignment="1">
      <alignment horizontal="center"/>
    </xf>
    <xf numFmtId="0" fontId="106" fillId="0" borderId="0" xfId="0" applyFont="1" applyFill="1" applyBorder="1" applyAlignment="1" applyProtection="1">
      <alignment horizontal="left" vertical="top" wrapText="1"/>
    </xf>
    <xf numFmtId="15" fontId="139" fillId="66" borderId="5" xfId="1543" applyNumberFormat="1" applyFont="1" applyFill="1" applyBorder="1" applyAlignment="1">
      <alignment horizontal="right" vertical="top" wrapText="1"/>
    </xf>
    <xf numFmtId="43" fontId="139" fillId="66" borderId="5" xfId="1543" applyFont="1" applyFill="1" applyBorder="1" applyAlignment="1">
      <alignment horizontal="right" vertical="top" wrapText="1"/>
    </xf>
    <xf numFmtId="15" fontId="139" fillId="66" borderId="9" xfId="1543" applyNumberFormat="1" applyFont="1" applyFill="1" applyBorder="1" applyAlignment="1">
      <alignment horizontal="center" vertical="top" wrapText="1"/>
    </xf>
    <xf numFmtId="15" fontId="139" fillId="66" borderId="32" xfId="1543" applyNumberFormat="1" applyFont="1" applyFill="1" applyBorder="1" applyAlignment="1">
      <alignment horizontal="center" vertical="top" wrapText="1"/>
    </xf>
    <xf numFmtId="43" fontId="106" fillId="66" borderId="3" xfId="1543" applyFont="1" applyFill="1" applyBorder="1" applyAlignment="1">
      <alignment horizontal="right" vertical="center" wrapText="1"/>
    </xf>
    <xf numFmtId="43" fontId="106" fillId="66" borderId="34" xfId="1543" applyFont="1" applyFill="1" applyBorder="1" applyAlignment="1">
      <alignment horizontal="right" vertical="center" wrapText="1"/>
    </xf>
    <xf numFmtId="167" fontId="106" fillId="66" borderId="22" xfId="1543" applyNumberFormat="1" applyFont="1" applyFill="1" applyBorder="1" applyAlignment="1">
      <alignment wrapText="1"/>
    </xf>
    <xf numFmtId="167" fontId="106" fillId="66" borderId="13" xfId="1543" applyNumberFormat="1" applyFont="1" applyFill="1" applyBorder="1" applyAlignment="1">
      <alignment wrapText="1"/>
    </xf>
    <xf numFmtId="0" fontId="106" fillId="66" borderId="31" xfId="0" applyFont="1" applyFill="1" applyBorder="1" applyAlignment="1">
      <alignment wrapText="1"/>
    </xf>
    <xf numFmtId="0" fontId="106" fillId="66" borderId="37" xfId="0" applyFont="1" applyFill="1" applyBorder="1" applyAlignment="1">
      <alignment wrapText="1"/>
    </xf>
    <xf numFmtId="15" fontId="139" fillId="66" borderId="3" xfId="1543" applyNumberFormat="1" applyFont="1" applyFill="1" applyBorder="1" applyAlignment="1">
      <alignment horizontal="right" vertical="top" wrapText="1"/>
    </xf>
    <xf numFmtId="15" fontId="139" fillId="66" borderId="34" xfId="1543" applyNumberFormat="1" applyFont="1" applyFill="1" applyBorder="1" applyAlignment="1">
      <alignment horizontal="right" vertical="top" wrapText="1"/>
    </xf>
    <xf numFmtId="167" fontId="106" fillId="66" borderId="31" xfId="1543" applyNumberFormat="1" applyFont="1" applyFill="1" applyBorder="1" applyAlignment="1">
      <alignment wrapText="1"/>
    </xf>
    <xf numFmtId="167" fontId="106" fillId="66" borderId="37" xfId="1543" applyNumberFormat="1" applyFont="1" applyFill="1" applyBorder="1" applyAlignment="1">
      <alignment wrapText="1"/>
    </xf>
    <xf numFmtId="167" fontId="106" fillId="66" borderId="5" xfId="1543" applyNumberFormat="1" applyFont="1" applyFill="1" applyBorder="1" applyAlignment="1">
      <alignment wrapText="1"/>
    </xf>
    <xf numFmtId="167" fontId="106" fillId="66" borderId="3" xfId="0" applyNumberFormat="1" applyFont="1" applyFill="1" applyBorder="1" applyAlignment="1">
      <alignment wrapText="1"/>
    </xf>
    <xf numFmtId="167" fontId="106" fillId="66" borderId="34" xfId="0" applyNumberFormat="1" applyFont="1" applyFill="1" applyBorder="1" applyAlignment="1">
      <alignment wrapText="1"/>
    </xf>
    <xf numFmtId="0" fontId="106" fillId="66" borderId="9" xfId="0" applyFont="1" applyFill="1" applyBorder="1" applyAlignment="1">
      <alignment wrapText="1"/>
    </xf>
    <xf numFmtId="0" fontId="106" fillId="66" borderId="32" xfId="0" applyFont="1" applyFill="1" applyBorder="1" applyAlignment="1">
      <alignment wrapText="1"/>
    </xf>
    <xf numFmtId="167" fontId="139" fillId="66" borderId="3" xfId="1543" applyNumberFormat="1" applyFont="1" applyFill="1" applyBorder="1" applyAlignment="1">
      <alignment horizontal="center"/>
    </xf>
    <xf numFmtId="167" fontId="139" fillId="66" borderId="34" xfId="1543" applyNumberFormat="1" applyFont="1" applyFill="1" applyBorder="1" applyAlignment="1">
      <alignment horizontal="center"/>
    </xf>
    <xf numFmtId="167" fontId="139" fillId="66" borderId="5" xfId="1543" applyNumberFormat="1" applyFont="1" applyFill="1" applyBorder="1" applyAlignment="1">
      <alignment horizontal="right"/>
    </xf>
    <xf numFmtId="167" fontId="139" fillId="66" borderId="5" xfId="1543" applyNumberFormat="1" applyFont="1" applyFill="1" applyBorder="1" applyAlignment="1">
      <alignment horizontal="right" vertical="center" wrapText="1"/>
    </xf>
    <xf numFmtId="0" fontId="106" fillId="66" borderId="22" xfId="0" applyFont="1" applyFill="1" applyBorder="1" applyAlignment="1">
      <alignment horizontal="right" wrapText="1"/>
    </xf>
    <xf numFmtId="0" fontId="106" fillId="66" borderId="13" xfId="0" applyFont="1" applyFill="1" applyBorder="1" applyAlignment="1">
      <alignment horizontal="right" wrapText="1"/>
    </xf>
    <xf numFmtId="167" fontId="106" fillId="66" borderId="22" xfId="1543" applyNumberFormat="1" applyFont="1" applyFill="1" applyBorder="1" applyAlignment="1">
      <alignment horizontal="right" wrapText="1"/>
    </xf>
    <xf numFmtId="167" fontId="106" fillId="66" borderId="13" xfId="1543" applyNumberFormat="1" applyFont="1" applyFill="1" applyBorder="1" applyAlignment="1">
      <alignment horizontal="right" wrapText="1"/>
    </xf>
    <xf numFmtId="167" fontId="106" fillId="66" borderId="22" xfId="1543" applyNumberFormat="1" applyFont="1" applyFill="1" applyBorder="1" applyAlignment="1">
      <alignment horizontal="center" wrapText="1"/>
    </xf>
    <xf numFmtId="167" fontId="106" fillId="66" borderId="13" xfId="1543" applyNumberFormat="1" applyFont="1" applyFill="1" applyBorder="1" applyAlignment="1">
      <alignment horizontal="center" wrapText="1"/>
    </xf>
    <xf numFmtId="0" fontId="106" fillId="66" borderId="22" xfId="0" applyFont="1" applyFill="1" applyBorder="1" applyAlignment="1">
      <alignment wrapText="1"/>
    </xf>
    <xf numFmtId="0" fontId="106" fillId="66" borderId="13" xfId="0" applyFont="1" applyFill="1" applyBorder="1" applyAlignment="1">
      <alignment wrapText="1"/>
    </xf>
    <xf numFmtId="15" fontId="139" fillId="66" borderId="9" xfId="1543" applyNumberFormat="1" applyFont="1" applyFill="1" applyBorder="1" applyAlignment="1">
      <alignment horizontal="right" vertical="top" wrapText="1"/>
    </xf>
    <xf numFmtId="15" fontId="139" fillId="66" borderId="32" xfId="1543" applyNumberFormat="1" applyFont="1" applyFill="1" applyBorder="1" applyAlignment="1">
      <alignment horizontal="right" vertical="top" wrapText="1"/>
    </xf>
    <xf numFmtId="167" fontId="106" fillId="66" borderId="22" xfId="0" applyNumberFormat="1" applyFont="1" applyFill="1" applyBorder="1" applyAlignment="1">
      <alignment horizontal="center" wrapText="1"/>
    </xf>
    <xf numFmtId="167" fontId="106" fillId="66" borderId="0" xfId="0" applyNumberFormat="1" applyFont="1" applyFill="1" applyBorder="1" applyAlignment="1">
      <alignment horizontal="center" wrapText="1"/>
    </xf>
    <xf numFmtId="43" fontId="139" fillId="66" borderId="9" xfId="1543" applyNumberFormat="1" applyFont="1" applyFill="1" applyBorder="1" applyAlignment="1">
      <alignment horizontal="left" vertical="center" wrapText="1"/>
    </xf>
    <xf numFmtId="43" fontId="139" fillId="66" borderId="22" xfId="1543" applyNumberFormat="1" applyFont="1" applyFill="1" applyBorder="1" applyAlignment="1">
      <alignment horizontal="left" vertical="center" wrapText="1"/>
    </xf>
    <xf numFmtId="43" fontId="139" fillId="66" borderId="34" xfId="1543" applyNumberFormat="1" applyFont="1" applyFill="1" applyBorder="1" applyAlignment="1">
      <alignment horizontal="right" vertical="top" wrapText="1"/>
    </xf>
    <xf numFmtId="0" fontId="106" fillId="66" borderId="3" xfId="0" applyFont="1" applyFill="1" applyBorder="1" applyAlignment="1">
      <alignment wrapText="1"/>
    </xf>
    <xf numFmtId="0" fontId="106" fillId="66" borderId="34" xfId="0" applyFont="1" applyFill="1" applyBorder="1" applyAlignment="1">
      <alignment wrapText="1"/>
    </xf>
    <xf numFmtId="167" fontId="106" fillId="66" borderId="0" xfId="1543" applyNumberFormat="1" applyFont="1" applyFill="1" applyBorder="1" applyAlignment="1">
      <alignment wrapText="1"/>
    </xf>
    <xf numFmtId="0" fontId="139" fillId="66" borderId="0" xfId="1770" applyFont="1" applyFill="1" applyAlignment="1">
      <alignment horizontal="center" vertical="center"/>
    </xf>
    <xf numFmtId="43" fontId="139" fillId="66" borderId="5" xfId="1543" applyNumberFormat="1" applyFont="1" applyFill="1" applyBorder="1" applyAlignment="1">
      <alignment horizontal="left" vertical="center" wrapText="1"/>
    </xf>
    <xf numFmtId="43" fontId="139" fillId="66" borderId="33" xfId="1543" applyNumberFormat="1" applyFont="1" applyFill="1" applyBorder="1" applyAlignment="1">
      <alignment horizontal="left" vertical="center" wrapText="1"/>
    </xf>
    <xf numFmtId="43" fontId="139" fillId="66" borderId="5" xfId="1543" applyNumberFormat="1" applyFont="1" applyFill="1" applyBorder="1" applyAlignment="1">
      <alignment horizontal="right" vertical="top" wrapText="1"/>
    </xf>
    <xf numFmtId="0" fontId="106" fillId="0" borderId="0" xfId="0" applyFont="1" applyFill="1" applyBorder="1" applyAlignment="1">
      <alignment horizontal="left" vertical="center" wrapText="1"/>
    </xf>
    <xf numFmtId="0" fontId="139" fillId="66" borderId="5" xfId="0" applyFont="1" applyFill="1" applyBorder="1" applyAlignment="1">
      <alignment horizontal="left" vertical="center"/>
    </xf>
    <xf numFmtId="0" fontId="139" fillId="66" borderId="33" xfId="0" applyFont="1" applyFill="1" applyBorder="1" applyAlignment="1">
      <alignment horizontal="left" vertical="center"/>
    </xf>
    <xf numFmtId="0" fontId="139" fillId="66" borderId="5" xfId="1543" applyNumberFormat="1" applyFont="1" applyFill="1" applyBorder="1" applyAlignment="1">
      <alignment horizontal="right" vertical="top" wrapText="1"/>
    </xf>
    <xf numFmtId="167" fontId="139" fillId="66" borderId="3" xfId="1543" applyNumberFormat="1" applyFont="1" applyFill="1" applyBorder="1" applyAlignment="1">
      <alignment horizontal="right"/>
    </xf>
    <xf numFmtId="43" fontId="106" fillId="66" borderId="22" xfId="1543" applyFont="1" applyFill="1" applyBorder="1" applyAlignment="1">
      <alignment wrapText="1"/>
    </xf>
    <xf numFmtId="43" fontId="106" fillId="66" borderId="13" xfId="1543" applyFont="1" applyFill="1" applyBorder="1" applyAlignment="1">
      <alignment wrapText="1"/>
    </xf>
    <xf numFmtId="43" fontId="106" fillId="66" borderId="22" xfId="1543" applyFont="1" applyFill="1" applyBorder="1" applyAlignment="1">
      <alignment horizontal="right" wrapText="1"/>
    </xf>
    <xf numFmtId="43" fontId="106" fillId="66" borderId="13" xfId="1543" applyFont="1" applyFill="1" applyBorder="1" applyAlignment="1">
      <alignment horizontal="right" wrapText="1"/>
    </xf>
    <xf numFmtId="43" fontId="106" fillId="66" borderId="22" xfId="1543" applyFont="1" applyFill="1" applyBorder="1" applyAlignment="1">
      <alignment horizontal="center" wrapText="1"/>
    </xf>
    <xf numFmtId="43" fontId="106" fillId="66" borderId="13" xfId="1543" applyFont="1" applyFill="1" applyBorder="1" applyAlignment="1">
      <alignment horizontal="center" wrapText="1"/>
    </xf>
    <xf numFmtId="43" fontId="139" fillId="66" borderId="5" xfId="1543" applyFont="1" applyFill="1" applyBorder="1" applyAlignment="1">
      <alignment horizontal="center"/>
    </xf>
    <xf numFmtId="43" fontId="106" fillId="66" borderId="31" xfId="1543" applyFont="1" applyFill="1" applyBorder="1" applyAlignment="1">
      <alignment wrapText="1"/>
    </xf>
    <xf numFmtId="43" fontId="106" fillId="66" borderId="37" xfId="1543" applyFont="1" applyFill="1" applyBorder="1" applyAlignment="1">
      <alignment wrapText="1"/>
    </xf>
    <xf numFmtId="0" fontId="106" fillId="66" borderId="11" xfId="0" applyFont="1" applyFill="1" applyBorder="1" applyAlignment="1">
      <alignment horizontal="left" vertical="top"/>
    </xf>
    <xf numFmtId="0" fontId="140" fillId="66" borderId="0" xfId="1759" applyFont="1" applyFill="1" applyAlignment="1">
      <alignment horizontal="center" vertical="top"/>
    </xf>
    <xf numFmtId="0" fontId="15" fillId="66" borderId="28" xfId="0" applyFont="1" applyFill="1" applyBorder="1" applyAlignment="1">
      <alignment horizontal="left" vertical="top" wrapText="1"/>
    </xf>
    <xf numFmtId="0" fontId="15" fillId="66" borderId="69" xfId="0" applyFont="1" applyFill="1" applyBorder="1" applyAlignment="1">
      <alignment horizontal="left" vertical="top" wrapText="1"/>
    </xf>
    <xf numFmtId="0" fontId="106" fillId="66" borderId="29" xfId="0" applyFont="1" applyFill="1" applyBorder="1" applyAlignment="1">
      <alignment wrapText="1"/>
    </xf>
    <xf numFmtId="15" fontId="139" fillId="66" borderId="29" xfId="1543" applyNumberFormat="1" applyFont="1" applyFill="1" applyBorder="1" applyAlignment="1">
      <alignment horizontal="right"/>
    </xf>
    <xf numFmtId="167" fontId="106" fillId="66" borderId="22" xfId="1543" applyNumberFormat="1" applyFont="1" applyFill="1" applyBorder="1"/>
    <xf numFmtId="167" fontId="106" fillId="66" borderId="13" xfId="1543" applyNumberFormat="1" applyFont="1" applyFill="1" applyBorder="1"/>
    <xf numFmtId="0" fontId="106" fillId="66" borderId="14" xfId="0" applyFont="1" applyFill="1" applyBorder="1" applyAlignment="1">
      <alignment wrapText="1"/>
    </xf>
    <xf numFmtId="167" fontId="106" fillId="66" borderId="0" xfId="0" applyNumberFormat="1" applyFont="1" applyFill="1" applyBorder="1" applyAlignment="1">
      <alignment wrapText="1"/>
    </xf>
    <xf numFmtId="167" fontId="106" fillId="66" borderId="13" xfId="0" applyNumberFormat="1" applyFont="1" applyFill="1" applyBorder="1" applyAlignment="1">
      <alignment wrapText="1"/>
    </xf>
    <xf numFmtId="167" fontId="106" fillId="66" borderId="22" xfId="1543" applyNumberFormat="1" applyFont="1" applyFill="1" applyBorder="1" applyAlignment="1">
      <alignment horizontal="center" vertical="top"/>
    </xf>
    <xf numFmtId="167" fontId="106" fillId="66" borderId="13" xfId="1543" applyNumberFormat="1" applyFont="1" applyFill="1" applyBorder="1" applyAlignment="1">
      <alignment horizontal="center" vertical="top"/>
    </xf>
    <xf numFmtId="167" fontId="106" fillId="66" borderId="22" xfId="1543" applyNumberFormat="1" applyFont="1" applyFill="1" applyBorder="1" applyAlignment="1">
      <alignment horizontal="right" vertical="top"/>
    </xf>
    <xf numFmtId="167" fontId="106" fillId="66" borderId="13" xfId="1543" applyNumberFormat="1" applyFont="1" applyFill="1" applyBorder="1" applyAlignment="1">
      <alignment horizontal="right" vertical="top"/>
    </xf>
    <xf numFmtId="167" fontId="139" fillId="66" borderId="5" xfId="1543" applyNumberFormat="1" applyFont="1" applyFill="1" applyBorder="1" applyAlignment="1">
      <alignment horizontal="right" vertical="top"/>
    </xf>
    <xf numFmtId="0" fontId="106" fillId="66" borderId="22" xfId="0" applyFont="1" applyFill="1" applyBorder="1" applyAlignment="1">
      <alignment horizontal="right"/>
    </xf>
    <xf numFmtId="0" fontId="106" fillId="66" borderId="13" xfId="0" applyFont="1" applyFill="1" applyBorder="1" applyAlignment="1">
      <alignment horizontal="right"/>
    </xf>
    <xf numFmtId="0" fontId="147" fillId="66" borderId="0" xfId="0" applyFont="1" applyFill="1" applyBorder="1" applyAlignment="1">
      <alignment horizontal="left" vertical="top" wrapText="1"/>
    </xf>
    <xf numFmtId="0" fontId="145" fillId="0" borderId="0" xfId="1976" applyNumberFormat="1" applyFont="1" applyFill="1" applyBorder="1" applyAlignment="1" applyProtection="1">
      <alignment horizontal="left" wrapText="1"/>
    </xf>
    <xf numFmtId="0" fontId="143" fillId="0" borderId="0" xfId="1759" applyFont="1" applyFill="1" applyAlignment="1">
      <alignment horizontal="center"/>
    </xf>
    <xf numFmtId="0" fontId="46" fillId="69" borderId="5" xfId="2013" applyFont="1" applyFill="1" applyBorder="1" applyAlignment="1">
      <alignment horizontal="center"/>
    </xf>
    <xf numFmtId="43" fontId="157" fillId="0" borderId="33" xfId="1543" applyFont="1" applyBorder="1" applyAlignment="1">
      <alignment horizontal="center"/>
    </xf>
    <xf numFmtId="43" fontId="157" fillId="0" borderId="36" xfId="1543" applyFont="1" applyBorder="1" applyAlignment="1">
      <alignment horizontal="center"/>
    </xf>
    <xf numFmtId="43" fontId="157" fillId="0" borderId="30" xfId="1543" applyFont="1" applyBorder="1" applyAlignment="1">
      <alignment horizontal="center"/>
    </xf>
    <xf numFmtId="43" fontId="157" fillId="0" borderId="33" xfId="1696" applyNumberFormat="1" applyFont="1" applyBorder="1" applyAlignment="1">
      <alignment horizontal="center"/>
    </xf>
    <xf numFmtId="0" fontId="157" fillId="0" borderId="36" xfId="1696" applyFont="1" applyBorder="1" applyAlignment="1">
      <alignment horizontal="center"/>
    </xf>
    <xf numFmtId="0" fontId="157" fillId="0" borderId="30" xfId="1696" applyFont="1" applyBorder="1" applyAlignment="1">
      <alignment horizontal="center"/>
    </xf>
    <xf numFmtId="0" fontId="136" fillId="0" borderId="29" xfId="0" applyFont="1" applyBorder="1" applyAlignment="1">
      <alignment horizontal="center"/>
    </xf>
    <xf numFmtId="0" fontId="133" fillId="67" borderId="0" xfId="1975" applyFill="1" applyAlignment="1">
      <alignment horizontal="center"/>
    </xf>
    <xf numFmtId="49" fontId="129" fillId="0" borderId="5" xfId="0" applyNumberFormat="1" applyFont="1" applyBorder="1" applyAlignment="1">
      <alignment horizontal="center" vertical="top"/>
    </xf>
    <xf numFmtId="49" fontId="130" fillId="0" borderId="5" xfId="0" applyNumberFormat="1" applyFont="1" applyBorder="1" applyAlignment="1">
      <alignment vertical="top"/>
    </xf>
    <xf numFmtId="49" fontId="122" fillId="0" borderId="5" xfId="0" applyNumberFormat="1" applyFont="1" applyBorder="1" applyAlignment="1">
      <alignment vertical="top"/>
    </xf>
    <xf numFmtId="49" fontId="129" fillId="0" borderId="5" xfId="0" applyNumberFormat="1" applyFont="1" applyBorder="1" applyAlignment="1">
      <alignment horizontal="center" vertical="top" wrapText="1"/>
    </xf>
    <xf numFmtId="49" fontId="127" fillId="0" borderId="5" xfId="0" applyNumberFormat="1" applyFont="1" applyBorder="1" applyAlignment="1">
      <alignment horizontal="center" vertical="top" wrapText="1"/>
    </xf>
    <xf numFmtId="0" fontId="179" fillId="0" borderId="100" xfId="0" applyFont="1" applyBorder="1" applyAlignment="1">
      <alignment horizontal="center"/>
    </xf>
    <xf numFmtId="0" fontId="179" fillId="0" borderId="101" xfId="0" applyFont="1" applyBorder="1" applyAlignment="1">
      <alignment horizontal="center"/>
    </xf>
    <xf numFmtId="0" fontId="179" fillId="0" borderId="102" xfId="0" applyFont="1" applyBorder="1" applyAlignment="1">
      <alignment horizontal="center"/>
    </xf>
    <xf numFmtId="0" fontId="172" fillId="0" borderId="0" xfId="0" applyFont="1" applyAlignment="1">
      <alignment horizontal="center"/>
    </xf>
    <xf numFmtId="0" fontId="173" fillId="66" borderId="100" xfId="0" applyFont="1" applyFill="1" applyBorder="1" applyAlignment="1">
      <alignment horizontal="center" vertical="center" wrapText="1"/>
    </xf>
    <xf numFmtId="0" fontId="173" fillId="66" borderId="103" xfId="0" applyFont="1" applyFill="1" applyBorder="1" applyAlignment="1">
      <alignment horizontal="center" vertical="center" wrapText="1"/>
    </xf>
    <xf numFmtId="0" fontId="173" fillId="66" borderId="101" xfId="0" applyFont="1" applyFill="1" applyBorder="1" applyAlignment="1">
      <alignment horizontal="left" vertical="center"/>
    </xf>
    <xf numFmtId="0" fontId="173" fillId="66" borderId="5" xfId="0" applyFont="1" applyFill="1" applyBorder="1" applyAlignment="1">
      <alignment horizontal="left" vertical="center"/>
    </xf>
    <xf numFmtId="39" fontId="174" fillId="66" borderId="101" xfId="0" applyNumberFormat="1" applyFont="1" applyFill="1" applyBorder="1" applyAlignment="1">
      <alignment horizontal="center"/>
    </xf>
    <xf numFmtId="39" fontId="174" fillId="66" borderId="102" xfId="0" applyNumberFormat="1" applyFont="1" applyFill="1" applyBorder="1" applyAlignment="1">
      <alignment horizontal="center"/>
    </xf>
    <xf numFmtId="14" fontId="178" fillId="0" borderId="0" xfId="0" applyNumberFormat="1" applyFont="1" applyAlignment="1">
      <alignment horizontal="center"/>
    </xf>
    <xf numFmtId="0" fontId="151" fillId="0" borderId="77" xfId="0" applyFont="1" applyBorder="1" applyAlignment="1">
      <alignment horizontal="left" vertical="center"/>
    </xf>
    <xf numFmtId="0" fontId="151" fillId="0" borderId="0" xfId="0" applyFont="1" applyBorder="1" applyAlignment="1">
      <alignment horizontal="left" vertical="center"/>
    </xf>
    <xf numFmtId="231" fontId="101" fillId="66" borderId="74" xfId="1899" applyNumberFormat="1" applyFont="1" applyFill="1" applyBorder="1" applyAlignment="1">
      <alignment horizontal="center" vertical="center"/>
    </xf>
    <xf numFmtId="231" fontId="101" fillId="66" borderId="75" xfId="1899" applyNumberFormat="1" applyFont="1" applyFill="1" applyBorder="1" applyAlignment="1">
      <alignment horizontal="center" vertical="center"/>
    </xf>
    <xf numFmtId="231" fontId="101" fillId="66" borderId="76" xfId="1899" applyNumberFormat="1" applyFont="1" applyFill="1" applyBorder="1" applyAlignment="1">
      <alignment horizontal="center" vertical="center"/>
    </xf>
    <xf numFmtId="231" fontId="101" fillId="0" borderId="77" xfId="1899" applyNumberFormat="1" applyFont="1" applyBorder="1" applyAlignment="1">
      <alignment horizontal="center" vertical="center"/>
    </xf>
    <xf numFmtId="231" fontId="101" fillId="0" borderId="0" xfId="1899" applyNumberFormat="1" applyFont="1" applyAlignment="1">
      <alignment horizontal="center" vertical="center"/>
    </xf>
    <xf numFmtId="231" fontId="101" fillId="0" borderId="78" xfId="1899" applyNumberFormat="1" applyFont="1" applyBorder="1" applyAlignment="1">
      <alignment horizontal="center" vertical="center"/>
    </xf>
    <xf numFmtId="231" fontId="101" fillId="66" borderId="77" xfId="1899" applyNumberFormat="1" applyFont="1" applyFill="1" applyBorder="1" applyAlignment="1">
      <alignment horizontal="center" vertical="center"/>
    </xf>
    <xf numFmtId="231" fontId="101" fillId="66" borderId="0" xfId="1899" applyNumberFormat="1" applyFont="1" applyFill="1" applyAlignment="1">
      <alignment horizontal="center" vertical="center"/>
    </xf>
    <xf numFmtId="231" fontId="101" fillId="66" borderId="78" xfId="1899" applyNumberFormat="1" applyFont="1" applyFill="1" applyBorder="1" applyAlignment="1">
      <alignment horizontal="center" vertical="center"/>
    </xf>
    <xf numFmtId="0" fontId="151" fillId="0" borderId="0" xfId="0" applyFont="1" applyAlignment="1">
      <alignment horizontal="left" vertical="center"/>
    </xf>
    <xf numFmtId="0" fontId="138" fillId="0" borderId="61" xfId="1975" applyFont="1" applyBorder="1" applyAlignment="1">
      <alignment horizontal="left" vertical="top"/>
    </xf>
    <xf numFmtId="0" fontId="15" fillId="0" borderId="35" xfId="1975" applyFont="1" applyBorder="1" applyAlignment="1">
      <alignment horizontal="left" vertical="top"/>
    </xf>
    <xf numFmtId="0" fontId="138" fillId="0" borderId="11" xfId="1975" applyFont="1" applyBorder="1" applyAlignment="1">
      <alignment horizontal="left" vertical="top"/>
    </xf>
    <xf numFmtId="0" fontId="15" fillId="0" borderId="11" xfId="1975" applyFont="1" applyBorder="1" applyAlignment="1">
      <alignment horizontal="left" vertical="top"/>
    </xf>
    <xf numFmtId="0" fontId="139" fillId="0" borderId="5" xfId="1975" applyNumberFormat="1" applyFont="1" applyBorder="1" applyAlignment="1">
      <alignment horizontal="left" vertical="top" wrapText="1"/>
    </xf>
    <xf numFmtId="0" fontId="15" fillId="0" borderId="15" xfId="1975" applyFont="1" applyBorder="1" applyAlignment="1">
      <alignment horizontal="left" vertical="top"/>
    </xf>
    <xf numFmtId="0" fontId="15" fillId="0" borderId="64" xfId="1975" applyFont="1" applyBorder="1" applyAlignment="1">
      <alignment horizontal="left" vertical="top"/>
    </xf>
    <xf numFmtId="0" fontId="15" fillId="0" borderId="0" xfId="1975" applyFont="1" applyBorder="1" applyAlignment="1">
      <alignment horizontal="left" vertical="top"/>
    </xf>
    <xf numFmtId="0" fontId="15" fillId="0" borderId="35" xfId="1975" applyFont="1" applyBorder="1" applyAlignment="1">
      <alignment horizontal="left" vertical="top" wrapText="1"/>
    </xf>
    <xf numFmtId="0" fontId="15" fillId="0" borderId="15" xfId="1975" applyFont="1" applyBorder="1" applyAlignment="1">
      <alignment horizontal="left" vertical="top" wrapText="1"/>
    </xf>
    <xf numFmtId="0" fontId="15" fillId="0" borderId="64" xfId="1975" applyFont="1" applyBorder="1" applyAlignment="1">
      <alignment horizontal="left" vertical="top" wrapText="1"/>
    </xf>
    <xf numFmtId="0" fontId="138" fillId="0" borderId="11" xfId="1975" applyNumberFormat="1" applyFont="1" applyBorder="1" applyAlignment="1">
      <alignment horizontal="left" vertical="top" wrapText="1"/>
    </xf>
    <xf numFmtId="0" fontId="106" fillId="0" borderId="35" xfId="1975" applyFont="1" applyFill="1" applyBorder="1" applyAlignment="1">
      <alignment horizontal="left" vertical="top"/>
    </xf>
    <xf numFmtId="0" fontId="138" fillId="0" borderId="11" xfId="1975" applyFont="1" applyBorder="1" applyAlignment="1">
      <alignment horizontal="left" vertical="top" wrapText="1"/>
    </xf>
    <xf numFmtId="0" fontId="138" fillId="0" borderId="61" xfId="1975" applyFont="1" applyBorder="1" applyAlignment="1">
      <alignment horizontal="left" vertical="top" wrapText="1"/>
    </xf>
    <xf numFmtId="0" fontId="15" fillId="0" borderId="62" xfId="1975" applyFont="1" applyBorder="1" applyAlignment="1">
      <alignment horizontal="left" vertical="top" wrapText="1"/>
    </xf>
    <xf numFmtId="0" fontId="15" fillId="0" borderId="22" xfId="1975" applyFont="1" applyBorder="1" applyAlignment="1">
      <alignment horizontal="left" vertical="top" wrapText="1"/>
    </xf>
    <xf numFmtId="0" fontId="138" fillId="0" borderId="51" xfId="1975" applyFont="1" applyBorder="1" applyAlignment="1">
      <alignment horizontal="left" vertical="top"/>
    </xf>
    <xf numFmtId="0" fontId="138" fillId="0" borderId="52" xfId="1975" applyFont="1" applyBorder="1" applyAlignment="1">
      <alignment horizontal="left" vertical="top"/>
    </xf>
    <xf numFmtId="0" fontId="138" fillId="0" borderId="11" xfId="1975" applyFont="1" applyBorder="1" applyAlignment="1">
      <alignment horizontal="center" vertical="top" wrapText="1"/>
    </xf>
    <xf numFmtId="0" fontId="15" fillId="0" borderId="54" xfId="1975" applyFont="1" applyBorder="1" applyAlignment="1">
      <alignment horizontal="left" vertical="top" wrapText="1"/>
    </xf>
    <xf numFmtId="0" fontId="15" fillId="0" borderId="0" xfId="1975" applyFont="1" applyBorder="1" applyAlignment="1">
      <alignment horizontal="left" vertical="top" wrapText="1"/>
    </xf>
    <xf numFmtId="0" fontId="15" fillId="0" borderId="55" xfId="1975" applyFont="1" applyBorder="1" applyAlignment="1">
      <alignment horizontal="left" vertical="top" wrapText="1"/>
    </xf>
    <xf numFmtId="0" fontId="15" fillId="0" borderId="28" xfId="1975" applyFont="1" applyBorder="1" applyAlignment="1">
      <alignment horizontal="left" vertical="top" wrapText="1"/>
    </xf>
    <xf numFmtId="0" fontId="138" fillId="0" borderId="57" xfId="1975" applyFont="1" applyBorder="1" applyAlignment="1">
      <alignment horizontal="left" vertical="top"/>
    </xf>
    <xf numFmtId="0" fontId="138" fillId="0" borderId="58" xfId="1975" applyFont="1" applyBorder="1" applyAlignment="1">
      <alignment horizontal="left" vertical="top"/>
    </xf>
    <xf numFmtId="0" fontId="138" fillId="0" borderId="60" xfId="1975" applyFont="1" applyBorder="1" applyAlignment="1">
      <alignment horizontal="center" vertical="top" wrapText="1"/>
    </xf>
  </cellXfs>
  <cellStyles count="2304">
    <cellStyle name="          _x000d__x000a_shell=progman.exe_x000d__x000a_m" xfId="1" xr:uid="{00000000-0005-0000-0000-000000000000}"/>
    <cellStyle name=" Task]_x000d__x000a_TaskName=Scan At_x000d__x000a_TaskID=3_x000d__x000a_WorkstationName=SmarTone_x000d__x000a_LastExecuted=0_x000d__x000a_LastSt" xfId="2" xr:uid="{00000000-0005-0000-0000-000001000000}"/>
    <cellStyle name=" Task]_x000d__x000a_TaskName=Scan At_x000d__x000a_TaskID=3_x000d__x000a_WorkstationName=SmarTone_x000d__x000a_LastExecuted=0_x000d__x000a_LastSt 2" xfId="3" xr:uid="{00000000-0005-0000-0000-000002000000}"/>
    <cellStyle name="%" xfId="4" xr:uid="{00000000-0005-0000-0000-000003000000}"/>
    <cellStyle name="% 2" xfId="5" xr:uid="{00000000-0005-0000-0000-000004000000}"/>
    <cellStyle name=",." xfId="6" xr:uid="{00000000-0005-0000-0000-000005000000}"/>
    <cellStyle name="??" xfId="7" xr:uid="{00000000-0005-0000-0000-000006000000}"/>
    <cellStyle name="?? [0.00]_PRODUCT DETAIL Q1" xfId="8" xr:uid="{00000000-0005-0000-0000-000007000000}"/>
    <cellStyle name="?? [0]" xfId="9" xr:uid="{00000000-0005-0000-0000-000008000000}"/>
    <cellStyle name="???? [0.00]_PRODUCT DETAIL Q1" xfId="10" xr:uid="{00000000-0005-0000-0000-000009000000}"/>
    <cellStyle name="????_PRODUCT DETAIL Q1" xfId="11" xr:uid="{00000000-0005-0000-0000-00000A000000}"/>
    <cellStyle name="???[0]_Book1" xfId="12" xr:uid="{00000000-0005-0000-0000-00000B000000}"/>
    <cellStyle name="???_95" xfId="13" xr:uid="{00000000-0005-0000-0000-00000C000000}"/>
    <cellStyle name="??_(????)??????" xfId="14" xr:uid="{00000000-0005-0000-0000-00000D000000}"/>
    <cellStyle name="?Q\?1@" xfId="15" xr:uid="{00000000-0005-0000-0000-00000E000000}"/>
    <cellStyle name="?Q\?1@ 2" xfId="16" xr:uid="{00000000-0005-0000-0000-00000F000000}"/>
    <cellStyle name="_`Loan Repayment Schedule-20040630" xfId="17" xr:uid="{00000000-0005-0000-0000-000010000000}"/>
    <cellStyle name="_`Loan Repayment Schedule-20041130" xfId="18" xr:uid="{00000000-0005-0000-0000-000011000000}"/>
    <cellStyle name="_`Loan Repayment Schedule-20050331" xfId="19" xr:uid="{00000000-0005-0000-0000-000012000000}"/>
    <cellStyle name="_~0318585" xfId="20" xr:uid="{00000000-0005-0000-0000-000013000000}"/>
    <cellStyle name="_~0401740" xfId="21" xr:uid="{00000000-0005-0000-0000-000014000000}"/>
    <cellStyle name="_~0756619" xfId="22" xr:uid="{00000000-0005-0000-0000-000015000000}"/>
    <cellStyle name="_~1988172" xfId="23" xr:uid="{00000000-0005-0000-0000-000016000000}"/>
    <cellStyle name="_~1988172 2" xfId="24" xr:uid="{00000000-0005-0000-0000-000017000000}"/>
    <cellStyle name="_~2031875" xfId="25" xr:uid="{00000000-0005-0000-0000-000018000000}"/>
    <cellStyle name="_~2156164" xfId="26" xr:uid="{00000000-0005-0000-0000-000019000000}"/>
    <cellStyle name="_~2301919" xfId="27" xr:uid="{00000000-0005-0000-0000-00001A000000}"/>
    <cellStyle name="_~2301919 2" xfId="28" xr:uid="{00000000-0005-0000-0000-00001B000000}"/>
    <cellStyle name="_~2991949" xfId="29" xr:uid="{00000000-0005-0000-0000-00001C000000}"/>
    <cellStyle name="_~3128996" xfId="30" xr:uid="{00000000-0005-0000-0000-00001D000000}"/>
    <cellStyle name="_~3128996 2" xfId="31" xr:uid="{00000000-0005-0000-0000-00001E000000}"/>
    <cellStyle name="_~3589388" xfId="32" xr:uid="{00000000-0005-0000-0000-00001F000000}"/>
    <cellStyle name="_~3811675" xfId="33" xr:uid="{00000000-0005-0000-0000-000020000000}"/>
    <cellStyle name="_~3891530" xfId="34" xr:uid="{00000000-0005-0000-0000-000021000000}"/>
    <cellStyle name="_~4094391" xfId="35" xr:uid="{00000000-0005-0000-0000-000022000000}"/>
    <cellStyle name="_~4094391 2" xfId="36" xr:uid="{00000000-0005-0000-0000-000023000000}"/>
    <cellStyle name="_~4108037" xfId="37" xr:uid="{00000000-0005-0000-0000-000024000000}"/>
    <cellStyle name="_~4200556" xfId="38" xr:uid="{00000000-0005-0000-0000-000025000000}"/>
    <cellStyle name="_~4212584" xfId="39" xr:uid="{00000000-0005-0000-0000-000026000000}"/>
    <cellStyle name="_~4212584 2" xfId="40" xr:uid="{00000000-0005-0000-0000-000027000000}"/>
    <cellStyle name="_~4436102" xfId="41" xr:uid="{00000000-0005-0000-0000-000028000000}"/>
    <cellStyle name="_~4504335" xfId="42" xr:uid="{00000000-0005-0000-0000-000029000000}"/>
    <cellStyle name="_~4755945" xfId="43" xr:uid="{00000000-0005-0000-0000-00002A000000}"/>
    <cellStyle name="_~4875395" xfId="44" xr:uid="{00000000-0005-0000-0000-00002B000000}"/>
    <cellStyle name="_~5043744" xfId="45" xr:uid="{00000000-0005-0000-0000-00002C000000}"/>
    <cellStyle name="_~5242499" xfId="46" xr:uid="{00000000-0005-0000-0000-00002D000000}"/>
    <cellStyle name="_~5242499 2" xfId="47" xr:uid="{00000000-0005-0000-0000-00002E000000}"/>
    <cellStyle name="_~5726824" xfId="48" xr:uid="{00000000-0005-0000-0000-00002F000000}"/>
    <cellStyle name="_~6030119" xfId="49" xr:uid="{00000000-0005-0000-0000-000030000000}"/>
    <cellStyle name="_~6030119 2" xfId="50" xr:uid="{00000000-0005-0000-0000-000031000000}"/>
    <cellStyle name="_~7220793" xfId="51" xr:uid="{00000000-0005-0000-0000-000032000000}"/>
    <cellStyle name="_~8116939" xfId="52" xr:uid="{00000000-0005-0000-0000-000033000000}"/>
    <cellStyle name="_~8116939 2" xfId="53" xr:uid="{00000000-0005-0000-0000-000034000000}"/>
    <cellStyle name="_~8190406" xfId="54" xr:uid="{00000000-0005-0000-0000-000035000000}"/>
    <cellStyle name="_~8190406 2" xfId="55" xr:uid="{00000000-0005-0000-0000-000036000000}"/>
    <cellStyle name="_~8777307" xfId="56" xr:uid="{00000000-0005-0000-0000-000037000000}"/>
    <cellStyle name="_~8777307 2" xfId="57" xr:uid="{00000000-0005-0000-0000-000038000000}"/>
    <cellStyle name="_~9607877" xfId="58" xr:uid="{00000000-0005-0000-0000-000039000000}"/>
    <cellStyle name="_~9892387" xfId="59" xr:uid="{00000000-0005-0000-0000-00003A000000}"/>
    <cellStyle name="_08-09_SRL_K8_Final Daily_FAR_Mar09" xfId="60" xr:uid="{00000000-0005-0000-0000-00003B000000}"/>
    <cellStyle name="_08-09_SRL_K8_Final Daily_FAR_Mar09 2" xfId="61" xr:uid="{00000000-0005-0000-0000-00003C000000}"/>
    <cellStyle name="_1.Nov.04" xfId="62" xr:uid="{00000000-0005-0000-0000-00003D000000}"/>
    <cellStyle name="_10 am 5 jun JUN INTERNET CWIP RECO" xfId="63" xr:uid="{00000000-0005-0000-0000-00003E000000}"/>
    <cellStyle name="_1011 (Subscribed Capital Equity) Aug" xfId="64" xr:uid="{00000000-0005-0000-0000-00003F000000}"/>
    <cellStyle name="_1011 (Subscribed Capital Equity) Aug 2" xfId="65" xr:uid="{00000000-0005-0000-0000-000040000000}"/>
    <cellStyle name="_1022 (Profit &amp; Loss Account) Aug" xfId="66" xr:uid="{00000000-0005-0000-0000-000041000000}"/>
    <cellStyle name="_1022 (Profit &amp; Loss Account) Aug 2" xfId="67" xr:uid="{00000000-0005-0000-0000-000042000000}"/>
    <cellStyle name="_11-Dec-06" xfId="68" xr:uid="{00000000-0005-0000-0000-000043000000}"/>
    <cellStyle name="_11-Dec-06A" xfId="69" xr:uid="{00000000-0005-0000-0000-000044000000}"/>
    <cellStyle name="_11-Dec-06B" xfId="70" xr:uid="{00000000-0005-0000-0000-000045000000}"/>
    <cellStyle name="_12-2005" xfId="71" xr:uid="{00000000-0005-0000-0000-000046000000}"/>
    <cellStyle name="_12-2005 2" xfId="72" xr:uid="{00000000-0005-0000-0000-000047000000}"/>
    <cellStyle name="_1232010- Final" xfId="73" xr:uid="{00000000-0005-0000-0000-000048000000}"/>
    <cellStyle name="_1301 (Security Deposit Subscribers) Dec 2004" xfId="74" xr:uid="{00000000-0005-0000-0000-000049000000}"/>
    <cellStyle name="_1301 (Security Deposit Subscribers) Dec 2004 2" xfId="75" xr:uid="{00000000-0005-0000-0000-00004A000000}"/>
    <cellStyle name="_1435 (Contribution Payable to Funds) Aug" xfId="76" xr:uid="{00000000-0005-0000-0000-00004B000000}"/>
    <cellStyle name="_1435 (Contribution Payable to Funds) Aug 2" xfId="77" xr:uid="{00000000-0005-0000-0000-00004C000000}"/>
    <cellStyle name="_1435 PF" xfId="78" xr:uid="{00000000-0005-0000-0000-00004D000000}"/>
    <cellStyle name="_1435 PF 2" xfId="79" xr:uid="{00000000-0005-0000-0000-00004E000000}"/>
    <cellStyle name="_1435-PF" xfId="80" xr:uid="{00000000-0005-0000-0000-00004F000000}"/>
    <cellStyle name="_1435-PF 2" xfId="81" xr:uid="{00000000-0005-0000-0000-000050000000}"/>
    <cellStyle name="_1451 (Salaries and Wages Payable) Oct 2004" xfId="82" xr:uid="{00000000-0005-0000-0000-000051000000}"/>
    <cellStyle name="_1451 (Salaries and Wages Payable) Oct 2004 2" xfId="83" xr:uid="{00000000-0005-0000-0000-000052000000}"/>
    <cellStyle name="_1451 (Salary Wages Payable)" xfId="84" xr:uid="{00000000-0005-0000-0000-000053000000}"/>
    <cellStyle name="_1451 (Salary Wages Payable) 2" xfId="85" xr:uid="{00000000-0005-0000-0000-000054000000}"/>
    <cellStyle name="_1454 (License Fee Payable) Jan 2005" xfId="86" xr:uid="{00000000-0005-0000-0000-000055000000}"/>
    <cellStyle name="_1454 (License Fee Payable) Jan 2005 2" xfId="87" xr:uid="{00000000-0005-0000-0000-000056000000}"/>
    <cellStyle name="_1460 Reco May 06 Reco--Working Dec-06" xfId="88" xr:uid="{00000000-0005-0000-0000-000057000000}"/>
    <cellStyle name="_1503 (Provision for Grauity) Dec 2004" xfId="89" xr:uid="{00000000-0005-0000-0000-000058000000}"/>
    <cellStyle name="_1503 (Provision for Grauity) Dec 2004 2" xfId="90" xr:uid="{00000000-0005-0000-0000-000059000000}"/>
    <cellStyle name="_16 INSURANCE DECLARATION SEP, 05" xfId="91" xr:uid="{00000000-0005-0000-0000-00005A000000}"/>
    <cellStyle name="_16 INSURANCE DECLARATION SEP, 05 2" xfId="92" xr:uid="{00000000-0005-0000-0000-00005B000000}"/>
    <cellStyle name="_17 INSURANCE DECLARATION OCT, 05" xfId="93" xr:uid="{00000000-0005-0000-0000-00005C000000}"/>
    <cellStyle name="_17 INSURANCE DECLARATION OCT, 05 2" xfId="94" xr:uid="{00000000-0005-0000-0000-00005D000000}"/>
    <cellStyle name="_19 INSURANCE DECLARATION DEC, 05" xfId="95" xr:uid="{00000000-0005-0000-0000-00005E000000}"/>
    <cellStyle name="_19 INSURANCE DECLARATION DEC, 05 2" xfId="96" xr:uid="{00000000-0005-0000-0000-00005F000000}"/>
    <cellStyle name="_2071-Reco" xfId="97" xr:uid="{00000000-0005-0000-0000-000060000000}"/>
    <cellStyle name="_2436 &amp; 1507" xfId="98" xr:uid="{00000000-0005-0000-0000-000061000000}"/>
    <cellStyle name="_2436 &amp; 1507 2" xfId="99" xr:uid="{00000000-0005-0000-0000-000062000000}"/>
    <cellStyle name="_2436-003-Sept 2005" xfId="100" xr:uid="{00000000-0005-0000-0000-000063000000}"/>
    <cellStyle name="_3550-Activation Fees" xfId="101" xr:uid="{00000000-0005-0000-0000-000064000000}"/>
    <cellStyle name="_3550-Activation Fees 2" xfId="102" xr:uid="{00000000-0005-0000-0000-000065000000}"/>
    <cellStyle name="_369" xfId="103" xr:uid="{00000000-0005-0000-0000-000066000000}"/>
    <cellStyle name="_369 2" xfId="104" xr:uid="{00000000-0005-0000-0000-000067000000}"/>
    <cellStyle name="_444  bank Reco Oct'05" xfId="105" xr:uid="{00000000-0005-0000-0000-000068000000}"/>
    <cellStyle name="_444  bank Reco Oct'05 2" xfId="106" xr:uid="{00000000-0005-0000-0000-000069000000}"/>
    <cellStyle name="_6947-Bank Reco-May 2006" xfId="107" xr:uid="{00000000-0005-0000-0000-00006A000000}"/>
    <cellStyle name="_Access Charges - Unit wise Feb 04" xfId="108" xr:uid="{00000000-0005-0000-0000-00006B000000}"/>
    <cellStyle name="_Access Charges - Unit wise Feb 04 2" xfId="109" xr:uid="{00000000-0005-0000-0000-00006C000000}"/>
    <cellStyle name="_Access Charges Payable-14501" xfId="110" xr:uid="{00000000-0005-0000-0000-00006D000000}"/>
    <cellStyle name="_Access Charges Payable-14501 2" xfId="111" xr:uid="{00000000-0005-0000-0000-00006E000000}"/>
    <cellStyle name="_Access KPI_Nov 04" xfId="112" xr:uid="{00000000-0005-0000-0000-00006F000000}"/>
    <cellStyle name="_Access KPI_Nov 04 2" xfId="113" xr:uid="{00000000-0005-0000-0000-000070000000}"/>
    <cellStyle name="_ACCESS MAPA Format" xfId="114" xr:uid="{00000000-0005-0000-0000-000071000000}"/>
    <cellStyle name="_accrued exp apr 06 working" xfId="115" xr:uid="{00000000-0005-0000-0000-000072000000}"/>
    <cellStyle name="_accrued exp apr 06 working 2" xfId="116" xr:uid="{00000000-0005-0000-0000-000073000000}"/>
    <cellStyle name="_Accrued Exp." xfId="117" xr:uid="{00000000-0005-0000-0000-000074000000}"/>
    <cellStyle name="_Accrued Exp. 2" xfId="118" xr:uid="{00000000-0005-0000-0000-000075000000}"/>
    <cellStyle name="_Accrued Exp. Haryana_Aug'05" xfId="119" xr:uid="{00000000-0005-0000-0000-000076000000}"/>
    <cellStyle name="_Accrued Exp. Haryana_Aug'05 2" xfId="120" xr:uid="{00000000-0005-0000-0000-000077000000}"/>
    <cellStyle name="_Accrued Exp. Schedule Aug 05" xfId="121" xr:uid="{00000000-0005-0000-0000-000078000000}"/>
    <cellStyle name="_Accrued Expenses _FTM_Circle A" xfId="122" xr:uid="{00000000-0005-0000-0000-000079000000}"/>
    <cellStyle name="_Accrued Expenses _FTM_Circle A 2" xfId="123" xr:uid="{00000000-0005-0000-0000-00007A000000}"/>
    <cellStyle name="_ADD INFO. SEP 04" xfId="124" xr:uid="{00000000-0005-0000-0000-00007B000000}"/>
    <cellStyle name="_ADD INFO. SEP 04 2" xfId="125" xr:uid="{00000000-0005-0000-0000-00007C000000}"/>
    <cellStyle name="_add.Info Working_December'04" xfId="126" xr:uid="{00000000-0005-0000-0000-00007D000000}"/>
    <cellStyle name="_add.Info Working_December'04 2" xfId="127" xr:uid="{00000000-0005-0000-0000-00007E000000}"/>
    <cellStyle name="_Additional Info Feb 07" xfId="128" xr:uid="{00000000-0005-0000-0000-00007F000000}"/>
    <cellStyle name="_Additional Info Feb 07 2" xfId="129" xr:uid="{00000000-0005-0000-0000-000080000000}"/>
    <cellStyle name="_Additional Info for AB-78 Ver 1 and AB 81" xfId="130" xr:uid="{00000000-0005-0000-0000-000081000000}"/>
    <cellStyle name="_additions" xfId="131" xr:uid="{00000000-0005-0000-0000-000082000000}"/>
    <cellStyle name="_additions 2" xfId="132" xr:uid="{00000000-0005-0000-0000-000083000000}"/>
    <cellStyle name="_ADDL DETAILS_HARYANA_08.06.05" xfId="133" xr:uid="{00000000-0005-0000-0000-000084000000}"/>
    <cellStyle name="_ADDL DETAILS_HARYANA_08.06.05 2" xfId="134" xr:uid="{00000000-0005-0000-0000-000085000000}"/>
    <cellStyle name="_ADV RENT 2512" xfId="135" xr:uid="{00000000-0005-0000-0000-000086000000}"/>
    <cellStyle name="_ADV RENT 2512 2" xfId="136" xr:uid="{00000000-0005-0000-0000-000087000000}"/>
    <cellStyle name="_Advance Capex &amp; Opex (Mar '07)-UP West" xfId="137" xr:uid="{00000000-0005-0000-0000-000088000000}"/>
    <cellStyle name="_aes" xfId="138" xr:uid="{00000000-0005-0000-0000-000089000000}"/>
    <cellStyle name="_AES- corporate Consolidated BS Final" xfId="139" xr:uid="{00000000-0005-0000-0000-00008A000000}"/>
    <cellStyle name="_AFC  as on 31st May 2006 (Final)" xfId="140" xr:uid="{00000000-0005-0000-0000-00008B000000}"/>
    <cellStyle name="_AFC Movement AMJ'06" xfId="141" xr:uid="{00000000-0005-0000-0000-00008C000000}"/>
    <cellStyle name="_Ageing Haryana Feb-06" xfId="142" xr:uid="{00000000-0005-0000-0000-00008D000000}"/>
    <cellStyle name="_Ageing Haryana Feb-06 2" xfId="143" xr:uid="{00000000-0005-0000-0000-00008E000000}"/>
    <cellStyle name="_Ageing Haryana Oct 05" xfId="144" xr:uid="{00000000-0005-0000-0000-00008F000000}"/>
    <cellStyle name="_AGEING MAY05-DELHI" xfId="145" xr:uid="{00000000-0005-0000-0000-000090000000}"/>
    <cellStyle name="_AGEING MAY05-DELHI 2" xfId="146" xr:uid="{00000000-0005-0000-0000-000091000000}"/>
    <cellStyle name="_AGEING MAY05-HARYANA" xfId="147" xr:uid="{00000000-0005-0000-0000-000092000000}"/>
    <cellStyle name="_AGEING MAY05-HARYANA 2" xfId="148" xr:uid="{00000000-0005-0000-0000-000093000000}"/>
    <cellStyle name="_AGEING MAY05-NOIDA" xfId="149" xr:uid="{00000000-0005-0000-0000-000094000000}"/>
    <cellStyle name="_AGEING MAY05-NOIDA 2" xfId="150" xr:uid="{00000000-0005-0000-0000-000095000000}"/>
    <cellStyle name="_Amended Final Reco EIL Nov'06 4.12.06" xfId="151" xr:uid="{00000000-0005-0000-0000-000096000000}"/>
    <cellStyle name="_Amended Final Reco EIL Nov'06 4.12.06 2" xfId="152" xr:uid="{00000000-0005-0000-0000-000097000000}"/>
    <cellStyle name="_analytical" xfId="153" xr:uid="{00000000-0005-0000-0000-000098000000}"/>
    <cellStyle name="_analytical 2" xfId="154" xr:uid="{00000000-0005-0000-0000-000099000000}"/>
    <cellStyle name="_annexure2" xfId="155" xr:uid="{00000000-0005-0000-0000-00009A000000}"/>
    <cellStyle name="_AP GL Dec-06" xfId="156" xr:uid="{00000000-0005-0000-0000-00009B000000}"/>
    <cellStyle name="_AP GL Dec-06 2" xfId="157" xr:uid="{00000000-0005-0000-0000-00009C000000}"/>
    <cellStyle name="_AP GL presentation" xfId="158" xr:uid="{00000000-0005-0000-0000-00009D000000}"/>
    <cellStyle name="_AP GL Reco" xfId="159" xr:uid="{00000000-0005-0000-0000-00009E000000}"/>
    <cellStyle name="_AP GL Reco 2" xfId="160" xr:uid="{00000000-0005-0000-0000-00009F000000}"/>
    <cellStyle name="_AP GL Reco along with Crs Aging_Mar'07" xfId="161" xr:uid="{00000000-0005-0000-0000-0000A0000000}"/>
    <cellStyle name="_AP GL Reco along with Crs Aging_Mar'07 2" xfId="162" xr:uid="{00000000-0005-0000-0000-0000A1000000}"/>
    <cellStyle name="_AP GL RECO-Feb-07" xfId="163" xr:uid="{00000000-0005-0000-0000-0000A2000000}"/>
    <cellStyle name="_AP GL RECO-Mar-07" xfId="164" xr:uid="{00000000-0005-0000-0000-0000A3000000}"/>
    <cellStyle name="_AP GL Reco-Mar'07-MO_Format" xfId="165" xr:uid="{00000000-0005-0000-0000-0000A4000000}"/>
    <cellStyle name="_AP GL Reco-Mar'07-MO_Format 2" xfId="166" xr:uid="{00000000-0005-0000-0000-0000A5000000}"/>
    <cellStyle name="_AP GL Recon_Mar'07_Mobility" xfId="167" xr:uid="{00000000-0005-0000-0000-0000A6000000}"/>
    <cellStyle name="_AP GL Reconciliation_Mar'07_PB" xfId="168" xr:uid="{00000000-0005-0000-0000-0000A7000000}"/>
    <cellStyle name="_AP GL Reconciliation_Mar'07_PB 2" xfId="169" xr:uid="{00000000-0005-0000-0000-0000A8000000}"/>
    <cellStyle name="_AP GL Reco-SEP-05-Final" xfId="170" xr:uid="{00000000-0005-0000-0000-0000A9000000}"/>
    <cellStyle name="_AP GL_RECO_mar_07latest" xfId="171" xr:uid="{00000000-0005-0000-0000-0000AA000000}"/>
    <cellStyle name="_AP-GL RECO FORMAT_Rohit" xfId="172" xr:uid="{00000000-0005-0000-0000-0000AB000000}"/>
    <cellStyle name="_AP-GL Reconciliation Process" xfId="173" xr:uid="{00000000-0005-0000-0000-0000AC000000}"/>
    <cellStyle name="_apglreco mar 07 final" xfId="174" xr:uid="{00000000-0005-0000-0000-0000AD000000}"/>
    <cellStyle name="_april 06 trial final" xfId="175" xr:uid="{00000000-0005-0000-0000-0000AE000000}"/>
    <cellStyle name="_april 06 trial final 2" xfId="176" xr:uid="{00000000-0005-0000-0000-0000AF000000}"/>
    <cellStyle name="_APTB MAR-07" xfId="177" xr:uid="{00000000-0005-0000-0000-0000B0000000}"/>
    <cellStyle name="_APTB_Oct06" xfId="178" xr:uid="{00000000-0005-0000-0000-0000B1000000}"/>
    <cellStyle name="_ARGL reco" xfId="179" xr:uid="{00000000-0005-0000-0000-0000B2000000}"/>
    <cellStyle name="_ARO FEB 07" xfId="180" xr:uid="{00000000-0005-0000-0000-0000B3000000}"/>
    <cellStyle name="_ARO Jan 07" xfId="181" xr:uid="{00000000-0005-0000-0000-0000B4000000}"/>
    <cellStyle name="_Assam 2" xfId="182" xr:uid="{00000000-0005-0000-0000-0000B5000000}"/>
    <cellStyle name="_Assam 2 2" xfId="183" xr:uid="{00000000-0005-0000-0000-0000B6000000}"/>
    <cellStyle name="_Assam F" xfId="184" xr:uid="{00000000-0005-0000-0000-0000B7000000}"/>
    <cellStyle name="_Asset Add Report Nov'05" xfId="185" xr:uid="{00000000-0005-0000-0000-0000B8000000}"/>
    <cellStyle name="_Asset Add Report Nov'05 2" xfId="186" xr:uid="{00000000-0005-0000-0000-0000B9000000}"/>
    <cellStyle name="_aUDIT INSTA AS ON 30NOV'" xfId="187" xr:uid="{00000000-0005-0000-0000-0000BA000000}"/>
    <cellStyle name="_aUDIT INSTA AS ON 30NOV' 2" xfId="188" xr:uid="{00000000-0005-0000-0000-0000BB000000}"/>
    <cellStyle name="_Audit Issues_March'07" xfId="189" xr:uid="{00000000-0005-0000-0000-0000BC000000}"/>
    <cellStyle name="_Audit Issues_March'07 2" xfId="190" xr:uid="{00000000-0005-0000-0000-0000BD000000}"/>
    <cellStyle name="_Aug Reco'05" xfId="191" xr:uid="{00000000-0005-0000-0000-0000BE000000}"/>
    <cellStyle name="_B&amp;T Consolidated BS Final" xfId="192" xr:uid="{00000000-0005-0000-0000-0000BF000000}"/>
    <cellStyle name="_BAC Info_Feb'07_Format" xfId="193" xr:uid="{00000000-0005-0000-0000-0000C0000000}"/>
    <cellStyle name="_BAC Info_Feb'07_Format 2" xfId="194" xr:uid="{00000000-0005-0000-0000-0000C1000000}"/>
    <cellStyle name="_Backup for Flash" xfId="195" xr:uid="{00000000-0005-0000-0000-0000C2000000}"/>
    <cellStyle name="_Backup for Flash 2" xfId="196" xr:uid="{00000000-0005-0000-0000-0000C3000000}"/>
    <cellStyle name="_Backup of Copy of BS Review _ FRC _DEC'06_Final.ver1" xfId="197" xr:uid="{00000000-0005-0000-0000-0000C4000000}"/>
    <cellStyle name="_Backup Sheet_Sep'05_revB" xfId="198" xr:uid="{00000000-0005-0000-0000-0000C5000000}"/>
    <cellStyle name="_Backup Sheet_Sep'05_revB 2" xfId="199" xr:uid="{00000000-0005-0000-0000-0000C6000000}"/>
    <cellStyle name="_Bad debts working_BPL_Dec05" xfId="200" xr:uid="{00000000-0005-0000-0000-0000C7000000}"/>
    <cellStyle name="_Bad debts working_BPL_Dec05 2" xfId="201" xr:uid="{00000000-0005-0000-0000-0000C8000000}"/>
    <cellStyle name="_Bad Debts Workings - Jan-07-1" xfId="202" xr:uid="{00000000-0005-0000-0000-0000C9000000}"/>
    <cellStyle name="_Balance Schedules - Haryana - Oct'05" xfId="203" xr:uid="{00000000-0005-0000-0000-0000CA000000}"/>
    <cellStyle name="_Balance Schedules - Haryana - Oct'05 2" xfId="204" xr:uid="{00000000-0005-0000-0000-0000CB000000}"/>
    <cellStyle name="_Banglore F" xfId="205" xr:uid="{00000000-0005-0000-0000-0000CC000000}"/>
    <cellStyle name="_BANK RECONCILATION STATMENT NORTH" xfId="206" xr:uid="{00000000-0005-0000-0000-0000CD000000}"/>
    <cellStyle name="_BANK RECONCILATION STATMENT NORTH 2" xfId="207" xr:uid="{00000000-0005-0000-0000-0000CE000000}"/>
    <cellStyle name="_Basis For Prov Cap" xfId="208" xr:uid="{00000000-0005-0000-0000-0000CF000000}"/>
    <cellStyle name="_bbil bank reco 2006 ( June ) FINAL" xfId="209" xr:uid="{00000000-0005-0000-0000-0000D0000000}"/>
    <cellStyle name="_bbil bank reco 2006 ( May ) Final" xfId="210" xr:uid="{00000000-0005-0000-0000-0000D1000000}"/>
    <cellStyle name="_BBNL Landing Station Cost semewe audiot netyr recd from ILD audited" xfId="211" xr:uid="{00000000-0005-0000-0000-0000D2000000}"/>
    <cellStyle name="_BBNL Landing Station Cost semewe audiot netyr recd from ILD audited 2" xfId="212" xr:uid="{00000000-0005-0000-0000-0000D3000000}"/>
    <cellStyle name="_BBNL-ID SERVICE TAX-MAY-06- revised" xfId="213" xr:uid="{00000000-0005-0000-0000-0000D4000000}"/>
    <cellStyle name="_BBNL-SD- MAY-2006" xfId="214" xr:uid="{00000000-0005-0000-0000-0000D5000000}"/>
    <cellStyle name="_BBT bank reco 2006 ( June ) FINAL" xfId="215" xr:uid="{00000000-0005-0000-0000-0000D6000000}"/>
    <cellStyle name="_BBT bank reco 2006 ( May ) Final" xfId="216" xr:uid="{00000000-0005-0000-0000-0000D7000000}"/>
    <cellStyle name="_BCL Sep-05" xfId="217" xr:uid="{00000000-0005-0000-0000-0000D8000000}"/>
    <cellStyle name="_BCL_Corporate_June'04" xfId="218" xr:uid="{00000000-0005-0000-0000-0000D9000000}"/>
    <cellStyle name="_BCL_Corporate_May'04_Addl.Info" xfId="219" xr:uid="{00000000-0005-0000-0000-0000DA000000}"/>
    <cellStyle name="_BCL_Corporate_May'04_Addl.Info 2" xfId="220" xr:uid="{00000000-0005-0000-0000-0000DB000000}"/>
    <cellStyle name="_BCL_Corporate_Sept'04_Addl.Info" xfId="221" xr:uid="{00000000-0005-0000-0000-0000DC000000}"/>
    <cellStyle name="_BCL_Corporate_Sept'04_Addl.Info 2" xfId="222" xr:uid="{00000000-0005-0000-0000-0000DD000000}"/>
    <cellStyle name="_BCL_Delhi_December'03" xfId="223" xr:uid="{00000000-0005-0000-0000-0000DE000000}"/>
    <cellStyle name="_BCL_Delhi_June'04_Addl.Info chetan -bhushan" xfId="224" xr:uid="{00000000-0005-0000-0000-0000DF000000}"/>
    <cellStyle name="_BCL_Delhi_June'04_Addl.Info chetan -bhushan 2" xfId="225" xr:uid="{00000000-0005-0000-0000-0000E0000000}"/>
    <cellStyle name="_BCL_Delhi_September'04" xfId="226" xr:uid="{00000000-0005-0000-0000-0000E1000000}"/>
    <cellStyle name="_BCL-SERVICE TAX- MAY-06-revised" xfId="227" xr:uid="{00000000-0005-0000-0000-0000E2000000}"/>
    <cellStyle name="_BG - CHGS SEP 05" xfId="228" xr:uid="{00000000-0005-0000-0000-0000E3000000}"/>
    <cellStyle name="_BG - CHGS SEP 05 2" xfId="229" xr:uid="{00000000-0005-0000-0000-0000E4000000}"/>
    <cellStyle name="_BG Schedule_UPE_Jul 05" xfId="230" xr:uid="{00000000-0005-0000-0000-0000E5000000}"/>
    <cellStyle name="_BG Schedule_UPE_Jul 05 2" xfId="231" xr:uid="{00000000-0005-0000-0000-0000E6000000}"/>
    <cellStyle name="_Bkt_Wise_Provision_Dec ' 05" xfId="232" xr:uid="{00000000-0005-0000-0000-0000E7000000}"/>
    <cellStyle name="_Bkt_Wise_Provision_Dec ' 05 2" xfId="233" xr:uid="{00000000-0005-0000-0000-0000E8000000}"/>
    <cellStyle name="_BML Invst &amp; Swap Details Nov 04" xfId="234" xr:uid="{00000000-0005-0000-0000-0000E9000000}"/>
    <cellStyle name="_BML Invst &amp; Swap Details Nov 04 2" xfId="235" xr:uid="{00000000-0005-0000-0000-0000EA000000}"/>
    <cellStyle name="_Book1" xfId="236" xr:uid="{00000000-0005-0000-0000-0000EB000000}"/>
    <cellStyle name="_Book1 (9)" xfId="237" xr:uid="{00000000-0005-0000-0000-0000EC000000}"/>
    <cellStyle name="_Book1 (9) 2" xfId="238" xr:uid="{00000000-0005-0000-0000-0000ED000000}"/>
    <cellStyle name="_Book1 2" xfId="239" xr:uid="{00000000-0005-0000-0000-0000EE000000}"/>
    <cellStyle name="_Book1 3" xfId="240" xr:uid="{00000000-0005-0000-0000-0000EF000000}"/>
    <cellStyle name="_Book1 4" xfId="241" xr:uid="{00000000-0005-0000-0000-0000F0000000}"/>
    <cellStyle name="_Book1 5" xfId="242" xr:uid="{00000000-0005-0000-0000-0000F1000000}"/>
    <cellStyle name="_Book1_~7271061" xfId="243" xr:uid="{00000000-0005-0000-0000-0000F2000000}"/>
    <cellStyle name="_Book1_~7271061 2" xfId="244" xr:uid="{00000000-0005-0000-0000-0000F3000000}"/>
    <cellStyle name="_Book1_1" xfId="245" xr:uid="{00000000-0005-0000-0000-0000F4000000}"/>
    <cellStyle name="_Book1_accrued exp_mar07" xfId="246" xr:uid="{00000000-0005-0000-0000-0000F5000000}"/>
    <cellStyle name="_Book1_accrued exp_mar07 2" xfId="247" xr:uid="{00000000-0005-0000-0000-0000F6000000}"/>
    <cellStyle name="_Book1_Audit Issues_March'07" xfId="248" xr:uid="{00000000-0005-0000-0000-0000F7000000}"/>
    <cellStyle name="_Book1_Audit Issues_March'07 2" xfId="249" xr:uid="{00000000-0005-0000-0000-0000F8000000}"/>
    <cellStyle name="_Book1_BS Review _ FRC _DEC'06_Final_14.03.07" xfId="250" xr:uid="{00000000-0005-0000-0000-0000F9000000}"/>
    <cellStyle name="_Book1_BS Review _ FRC _DEC'06_Final_14.03.07 2" xfId="251" xr:uid="{00000000-0005-0000-0000-0000FA000000}"/>
    <cellStyle name="_Book1_BS Review_Mar'07_Final" xfId="252" xr:uid="{00000000-0005-0000-0000-0000FB000000}"/>
    <cellStyle name="_Book1_Capex Schedule_Mar07_Mobility" xfId="253" xr:uid="{00000000-0005-0000-0000-0000FC000000}"/>
    <cellStyle name="_Book1_Capex Schedule_Mar07_Mobility 2" xfId="254" xr:uid="{00000000-0005-0000-0000-0000FD000000}"/>
    <cellStyle name="_Book1_consol_Crs Ageing_Mar'07" xfId="255" xr:uid="{00000000-0005-0000-0000-0000FE000000}"/>
    <cellStyle name="_Book1_consol_Crs Ageing_Mar'07 2" xfId="256" xr:uid="{00000000-0005-0000-0000-0000FF000000}"/>
    <cellStyle name="_Book1_Copy of BS Review _ FRC _DEC'06_Final.ver1" xfId="257" xr:uid="{00000000-0005-0000-0000-000000010000}"/>
    <cellStyle name="_Book1_Copy of BS Review _ FRC _DEC'06_Final.ver1 2" xfId="258" xr:uid="{00000000-0005-0000-0000-000001010000}"/>
    <cellStyle name="_Book1_FA-GL Reco_Feb'07_UPE" xfId="259" xr:uid="{00000000-0005-0000-0000-000002010000}"/>
    <cellStyle name="_Book1_Final_OA_FAR_Mar09" xfId="260" xr:uid="{00000000-0005-0000-0000-000003010000}"/>
    <cellStyle name="_Book2" xfId="261" xr:uid="{00000000-0005-0000-0000-000004010000}"/>
    <cellStyle name="_Book2 2" xfId="262" xr:uid="{00000000-0005-0000-0000-000005010000}"/>
    <cellStyle name="_Book2_~0265136" xfId="263" xr:uid="{00000000-0005-0000-0000-000006010000}"/>
    <cellStyle name="_Book2_~0712461" xfId="264" xr:uid="{00000000-0005-0000-0000-000007010000}"/>
    <cellStyle name="_Book2_~1370762" xfId="265" xr:uid="{00000000-0005-0000-0000-000008010000}"/>
    <cellStyle name="_Book2_~1370762 2" xfId="266" xr:uid="{00000000-0005-0000-0000-000009010000}"/>
    <cellStyle name="_Book2_1" xfId="267" xr:uid="{00000000-0005-0000-0000-00000A010000}"/>
    <cellStyle name="_Book2_2" xfId="268" xr:uid="{00000000-0005-0000-0000-00000B010000}"/>
    <cellStyle name="_Book2_2 2" xfId="269" xr:uid="{00000000-0005-0000-0000-00000C010000}"/>
    <cellStyle name="_Book2_AR-2421 &amp; 2422-Chanel Partners" xfId="270" xr:uid="{00000000-0005-0000-0000-00000D010000}"/>
    <cellStyle name="_Book2_Audit For Two Months (June'06)" xfId="271" xr:uid="{00000000-0005-0000-0000-00000E010000}"/>
    <cellStyle name="_Book2_Audit For Two Months (June'06) 2" xfId="272" xr:uid="{00000000-0005-0000-0000-00000F010000}"/>
    <cellStyle name="_Book2_Audit Pack-August '05 Haryana" xfId="273" xr:uid="{00000000-0005-0000-0000-000010010000}"/>
    <cellStyle name="_Book2_Book1" xfId="274" xr:uid="{00000000-0005-0000-0000-000011010000}"/>
    <cellStyle name="_Book2_Book2" xfId="275" xr:uid="{00000000-0005-0000-0000-000012010000}"/>
    <cellStyle name="_Book2_Book2_1" xfId="276" xr:uid="{00000000-0005-0000-0000-000013010000}"/>
    <cellStyle name="_Book2_Book2_1 2" xfId="277" xr:uid="{00000000-0005-0000-0000-000014010000}"/>
    <cellStyle name="_Book2_BS Review - FRC HRY feb'2006 _Review-FINAL" xfId="278" xr:uid="{00000000-0005-0000-0000-000015010000}"/>
    <cellStyle name="_Book2_BS Review - FRC HRY feb'2006 _Review-FINAL 2" xfId="279" xr:uid="{00000000-0005-0000-0000-000016010000}"/>
    <cellStyle name="_Book2_BS Review - FRC HRY Oct'2005 _Review_01.12.05" xfId="280" xr:uid="{00000000-0005-0000-0000-000017010000}"/>
    <cellStyle name="_Book2_BS Review - FRC HRY Oct'2005 _Review_01.12.05 2" xfId="281" xr:uid="{00000000-0005-0000-0000-000018010000}"/>
    <cellStyle name="_Book2_Capex Advance Mar-07" xfId="282" xr:uid="{00000000-0005-0000-0000-000019010000}"/>
    <cellStyle name="_Book2_Capex Advance Mar-07 2" xfId="283" xr:uid="{00000000-0005-0000-0000-00001A010000}"/>
    <cellStyle name="_Book2_Capex Advances - Nov06" xfId="284" xr:uid="{00000000-0005-0000-0000-00001B010000}"/>
    <cellStyle name="_Book2_Capex Advances - Nov06 2" xfId="285" xr:uid="{00000000-0005-0000-0000-00001C010000}"/>
    <cellStyle name="_Book2_Capex Advances Jan-07" xfId="286" xr:uid="{00000000-0005-0000-0000-00001D010000}"/>
    <cellStyle name="_Book2_Capex Advances Jan-07 2" xfId="287" xr:uid="{00000000-0005-0000-0000-00001E010000}"/>
    <cellStyle name="_Book2_CIP Consolidated may'06" xfId="288" xr:uid="{00000000-0005-0000-0000-00001F010000}"/>
    <cellStyle name="_Book2_CIP Consolidated may'06 2" xfId="289" xr:uid="{00000000-0005-0000-0000-000020010000}"/>
    <cellStyle name="_Book2_Consolidated CIP Apr'06 1.2" xfId="290" xr:uid="{00000000-0005-0000-0000-000021010000}"/>
    <cellStyle name="_Book2_Consolidated CIP Apr'06 1.2 2" xfId="291" xr:uid="{00000000-0005-0000-0000-000022010000}"/>
    <cellStyle name="_Book2_Consolidated CIP Data May'06-Sukhi" xfId="292" xr:uid="{00000000-0005-0000-0000-000023010000}"/>
    <cellStyle name="_Book2_Consolidated CIP Data May'06-Sukhi 2" xfId="293" xr:uid="{00000000-0005-0000-0000-000024010000}"/>
    <cellStyle name="_Book2_CWIP LISTING August- 2006 -Working" xfId="294" xr:uid="{00000000-0005-0000-0000-000025010000}"/>
    <cellStyle name="_Book2_CWIP LISTING July- 2006 -Working" xfId="295" xr:uid="{00000000-0005-0000-0000-000026010000}"/>
    <cellStyle name="_Book2_CWIP LISTING June- 2006 -Working" xfId="296" xr:uid="{00000000-0005-0000-0000-000027010000}"/>
    <cellStyle name="_Book2_CWIP LISTING Mar 06 - HRY 1.3" xfId="297" xr:uid="{00000000-0005-0000-0000-000028010000}"/>
    <cellStyle name="_Book2_FA GL Reco Nov'05 HRY" xfId="298" xr:uid="{00000000-0005-0000-0000-000029010000}"/>
    <cellStyle name="_Book2_FA GL Reco Nov'05 HRY 2" xfId="299" xr:uid="{00000000-0005-0000-0000-00002A010000}"/>
    <cellStyle name="_Book2_Forex content Dec'06 HRY" xfId="300" xr:uid="{00000000-0005-0000-0000-00002B010000}"/>
    <cellStyle name="_Book2_FOREX CONTENT Feb 07 Final 5.3.07" xfId="301" xr:uid="{00000000-0005-0000-0000-00002C010000}"/>
    <cellStyle name="_Book2_Forex content Nov'06 Revised" xfId="302" xr:uid="{00000000-0005-0000-0000-00002D010000}"/>
    <cellStyle name="_Book2_Forex content Oct'06" xfId="303" xr:uid="{00000000-0005-0000-0000-00002E010000}"/>
    <cellStyle name="_Book2_Forex content Sep'06" xfId="304" xr:uid="{00000000-0005-0000-0000-00002F010000}"/>
    <cellStyle name="_Book2_Forex Content-FEBRUARY'06" xfId="305" xr:uid="{00000000-0005-0000-0000-000030010000}"/>
    <cellStyle name="_Book2_IUC INCOME AND EXPENSE Aug-05" xfId="306" xr:uid="{00000000-0005-0000-0000-000031010000}"/>
    <cellStyle name="_Book2_IUC INCOME AND EXPENSE OCT-05-final" xfId="307" xr:uid="{00000000-0005-0000-0000-000032010000}"/>
    <cellStyle name="_Book2_PWC Schedules Feb'06_Sumit" xfId="308" xr:uid="{00000000-0005-0000-0000-000033010000}"/>
    <cellStyle name="_Book2_Shortcut to BS Review_Mar'07.lnk" xfId="309" xr:uid="{00000000-0005-0000-0000-000034010000}"/>
    <cellStyle name="_Book2_Shortcut to BS Review_Mar'07.lnk 2" xfId="310" xr:uid="{00000000-0005-0000-0000-000035010000}"/>
    <cellStyle name="_Book3" xfId="311" xr:uid="{00000000-0005-0000-0000-000036010000}"/>
    <cellStyle name="_Book3 2" xfId="312" xr:uid="{00000000-0005-0000-0000-000037010000}"/>
    <cellStyle name="_Book3_~1370762" xfId="313" xr:uid="{00000000-0005-0000-0000-000038010000}"/>
    <cellStyle name="_Book3_Book2" xfId="314" xr:uid="{00000000-0005-0000-0000-000039010000}"/>
    <cellStyle name="_Book3_Capex Advance Mar-07" xfId="315" xr:uid="{00000000-0005-0000-0000-00003A010000}"/>
    <cellStyle name="_Book3_Capex Advances - Nov06" xfId="316" xr:uid="{00000000-0005-0000-0000-00003B010000}"/>
    <cellStyle name="_Book3_Capex Advances Jan-07" xfId="317" xr:uid="{00000000-0005-0000-0000-00003C010000}"/>
    <cellStyle name="_Book3_EAB Credit Notes Updated" xfId="318" xr:uid="{00000000-0005-0000-0000-00003D010000}"/>
    <cellStyle name="_Book4" xfId="319" xr:uid="{00000000-0005-0000-0000-00003E010000}"/>
    <cellStyle name="_Book4 2" xfId="320" xr:uid="{00000000-0005-0000-0000-00003F010000}"/>
    <cellStyle name="_Book4_AP GL Recon_Mar'07_Mobility" xfId="321" xr:uid="{00000000-0005-0000-0000-000040010000}"/>
    <cellStyle name="_Book5" xfId="322" xr:uid="{00000000-0005-0000-0000-000041010000}"/>
    <cellStyle name="_Book7" xfId="323" xr:uid="{00000000-0005-0000-0000-000042010000}"/>
    <cellStyle name="_Book7 2" xfId="324" xr:uid="{00000000-0005-0000-0000-000043010000}"/>
    <cellStyle name="_Book8" xfId="325" xr:uid="{00000000-0005-0000-0000-000044010000}"/>
    <cellStyle name="_Book8 2" xfId="326" xr:uid="{00000000-0005-0000-0000-000045010000}"/>
    <cellStyle name="_BS Review - FRC HRY feb'2006 _Review-FINAL" xfId="327" xr:uid="{00000000-0005-0000-0000-000046010000}"/>
    <cellStyle name="_BS Review _ FRC _DEC'06_VER01" xfId="328" xr:uid="{00000000-0005-0000-0000-000047010000}"/>
    <cellStyle name="_BS Review 6th April 05" xfId="329" xr:uid="{00000000-0005-0000-0000-000048010000}"/>
    <cellStyle name="_BS Review_Mar'07_Final" xfId="330" xr:uid="{00000000-0005-0000-0000-000049010000}"/>
    <cellStyle name="_BS Schedule_March,07_Console" xfId="331" xr:uid="{00000000-0005-0000-0000-00004A010000}"/>
    <cellStyle name="_BS Schedule_March,07_Console 2" xfId="332" xr:uid="{00000000-0005-0000-0000-00004B010000}"/>
    <cellStyle name="_BS Schedule_March,07_KK" xfId="333" xr:uid="{00000000-0005-0000-0000-00004C010000}"/>
    <cellStyle name="_BS Schedule_March,07_KK 2" xfId="334" xr:uid="{00000000-0005-0000-0000-00004D010000}"/>
    <cellStyle name="_BS Schedules - Haryana - Nov'05_V1.0" xfId="335" xr:uid="{00000000-0005-0000-0000-00004E010000}"/>
    <cellStyle name="_BS Schedules - Haryana - Nov'05_V1.0 2" xfId="336" xr:uid="{00000000-0005-0000-0000-00004F010000}"/>
    <cellStyle name="_BS Schedules Conso_Dec 06_KK" xfId="337" xr:uid="{00000000-0005-0000-0000-000050010000}"/>
    <cellStyle name="_BS Schedules Conso_Dec 06_KK 2" xfId="338" xr:uid="{00000000-0005-0000-0000-000051010000}"/>
    <cellStyle name="_bsheet 310309 310509 ey - subhojit 03.06 mail" xfId="339" xr:uid="{00000000-0005-0000-0000-000052010000}"/>
    <cellStyle name="_bsheet 310309 310509 ey - subhojit 03.06 mail 2" xfId="340" xr:uid="{00000000-0005-0000-0000-000053010000}"/>
    <cellStyle name="_BTBL Noida AGEING JUL 05" xfId="341" xr:uid="{00000000-0005-0000-0000-000054010000}"/>
    <cellStyle name="_BTBL Noida AGEING JUL 05 2" xfId="342" xr:uid="{00000000-0005-0000-0000-000055010000}"/>
    <cellStyle name="_BTBL-DELHI AGEING JUL 05" xfId="343" xr:uid="{00000000-0005-0000-0000-000056010000}"/>
    <cellStyle name="_BTBL-DELHI AGEING JUL 05 2" xfId="344" xr:uid="{00000000-0005-0000-0000-000057010000}"/>
    <cellStyle name="_BTBLHaryana AGEING JUL 05" xfId="345" xr:uid="{00000000-0005-0000-0000-000058010000}"/>
    <cellStyle name="_BTBLHaryana AGEING JUL 05 2" xfId="346" xr:uid="{00000000-0005-0000-0000-000059010000}"/>
    <cellStyle name="_BTVL Advance Capex &amp; Opex (Mar '07)" xfId="347" xr:uid="{00000000-0005-0000-0000-00005A010000}"/>
    <cellStyle name="_BTVL Asset Register New_090106sat final dec 05" xfId="348" xr:uid="{00000000-0005-0000-0000-00005B010000}"/>
    <cellStyle name="_BTVL consolidation format_new V 2.7" xfId="349" xr:uid="{00000000-0005-0000-0000-00005C010000}"/>
    <cellStyle name="_BTVL_AB 34.0-ARO 1.0" xfId="350" xr:uid="{00000000-0005-0000-0000-00005D010000}"/>
    <cellStyle name="_BTVL_Broadband_Dec'05_audited from old" xfId="351" xr:uid="{00000000-0005-0000-0000-00005E010000}"/>
    <cellStyle name="_BTVL_Broadband_Sept'05_241005" xfId="352" xr:uid="{00000000-0005-0000-0000-00005F010000}"/>
    <cellStyle name="_Budget 2004-05 V 2.7" xfId="353" xr:uid="{00000000-0005-0000-0000-000060010000}"/>
    <cellStyle name="_Budget HR 2004-05" xfId="354" xr:uid="{00000000-0005-0000-0000-000061010000}"/>
    <cellStyle name="_Budget HR 2004-05 2" xfId="355" xr:uid="{00000000-0005-0000-0000-000062010000}"/>
    <cellStyle name="_ca" xfId="356" xr:uid="{00000000-0005-0000-0000-000063010000}"/>
    <cellStyle name="_ca 2" xfId="357" xr:uid="{00000000-0005-0000-0000-000064010000}"/>
    <cellStyle name="_Capacity Backup" xfId="358" xr:uid="{00000000-0005-0000-0000-000065010000}"/>
    <cellStyle name="_Capacity Backup 2" xfId="359" xr:uid="{00000000-0005-0000-0000-000066010000}"/>
    <cellStyle name="_Capacity Sheet25Aug" xfId="360" xr:uid="{00000000-0005-0000-0000-000067010000}"/>
    <cellStyle name="_CAPEX  CREDITORS  " xfId="361" xr:uid="{00000000-0005-0000-0000-000068010000}"/>
    <cellStyle name="_Capex Advance march07" xfId="362" xr:uid="{00000000-0005-0000-0000-000069010000}"/>
    <cellStyle name="_Capex Movement Schedule_Nov06" xfId="363" xr:uid="{00000000-0005-0000-0000-00006A010000}"/>
    <cellStyle name="_capital advance" xfId="364" xr:uid="{00000000-0005-0000-0000-00006B010000}"/>
    <cellStyle name="_Captilised Site as on Dec-06" xfId="365" xr:uid="{00000000-0005-0000-0000-00006C010000}"/>
    <cellStyle name="_Cash credit" xfId="366" xr:uid="{00000000-0005-0000-0000-00006D010000}"/>
    <cellStyle name="_Cash credit 2" xfId="367" xr:uid="{00000000-0005-0000-0000-00006E010000}"/>
    <cellStyle name="_Cash Flow Feb. 05" xfId="368" xr:uid="{00000000-0005-0000-0000-00006F010000}"/>
    <cellStyle name="_Cash Flow Feb. 05 2" xfId="369" xr:uid="{00000000-0005-0000-0000-000070010000}"/>
    <cellStyle name="_Cash Flow Jan 05" xfId="370" xr:uid="{00000000-0005-0000-0000-000071010000}"/>
    <cellStyle name="_Cash Flow Jan 05 2" xfId="371" xr:uid="{00000000-0005-0000-0000-000072010000}"/>
    <cellStyle name="_Cash Flow Jun 05 MPCG" xfId="372" xr:uid="{00000000-0005-0000-0000-000073010000}"/>
    <cellStyle name="_Cash Flow Jun 05 MPCG 2" xfId="373" xr:uid="{00000000-0005-0000-0000-000074010000}"/>
    <cellStyle name="_Cash-In-Hand Dec 2004" xfId="374" xr:uid="{00000000-0005-0000-0000-000075010000}"/>
    <cellStyle name="_Cash-In-Hand Dec 2004 2" xfId="375" xr:uid="{00000000-0005-0000-0000-000076010000}"/>
    <cellStyle name="_CC Limit." xfId="376" xr:uid="{00000000-0005-0000-0000-000077010000}"/>
    <cellStyle name="_Cenvat Credit - 2005-06 HRY" xfId="377" xr:uid="{00000000-0005-0000-0000-000078010000}"/>
    <cellStyle name="_Cenvat Credit - 2005-06 HRY Sep'05" xfId="378" xr:uid="{00000000-0005-0000-0000-000079010000}"/>
    <cellStyle name="_Cenvat Credit- HRY Jul'05" xfId="379" xr:uid="{00000000-0005-0000-0000-00007A010000}"/>
    <cellStyle name="_Cenvat Credit- HRY Jun'05" xfId="380" xr:uid="{00000000-0005-0000-0000-00007B010000}"/>
    <cellStyle name="_Cenvat Credit- HRY Mar'05" xfId="381" xr:uid="{00000000-0005-0000-0000-00007C010000}"/>
    <cellStyle name="_Cenvat Credit Receivable Jan-feb-06" xfId="382" xr:uid="{00000000-0005-0000-0000-00007D010000}"/>
    <cellStyle name="_Cenvat Return 2005-06 for Apr-Sep-05 rev" xfId="383" xr:uid="{00000000-0005-0000-0000-00007E010000}"/>
    <cellStyle name="_Cenvat Return Oct - Mar-06" xfId="384" xr:uid="{00000000-0005-0000-0000-00007F010000}"/>
    <cellStyle name="_CFO Review Mar07 Fixed Assets" xfId="385" xr:uid="{00000000-0005-0000-0000-000080010000}"/>
    <cellStyle name="_Channnel Accounting Service tax Entry july-05" xfId="386" xr:uid="{00000000-0005-0000-0000-000081010000}"/>
    <cellStyle name="_Channnel Accounting Service tax Entry july-05 2" xfId="387" xr:uid="{00000000-0005-0000-0000-000082010000}"/>
    <cellStyle name="_Chennai 4" xfId="388" xr:uid="{00000000-0005-0000-0000-000083010000}"/>
    <cellStyle name="_Chennai 4 2" xfId="389" xr:uid="{00000000-0005-0000-0000-000084010000}"/>
    <cellStyle name="_Chennai F" xfId="390" xr:uid="{00000000-0005-0000-0000-000085010000}"/>
    <cellStyle name="_Chennai F 2" xfId="391" xr:uid="{00000000-0005-0000-0000-000086010000}"/>
    <cellStyle name="_Cheques in Hand" xfId="392" xr:uid="{00000000-0005-0000-0000-000087010000}"/>
    <cellStyle name="_Cheques in Hand 2" xfId="393" xr:uid="{00000000-0005-0000-0000-000088010000}"/>
    <cellStyle name="_CIP Consolidated may'06" xfId="394" xr:uid="{00000000-0005-0000-0000-000089010000}"/>
    <cellStyle name="_CIP Consolidated may'06 2" xfId="395" xr:uid="{00000000-0005-0000-0000-00008A010000}"/>
    <cellStyle name="_Circlewise_MAPA_P_L_Oct05_allcircles_Review_Final" xfId="396" xr:uid="{00000000-0005-0000-0000-00008B010000}"/>
    <cellStyle name="_Circlewise_MAPA_P_L_Oct05_allcircles_Review_Final 2" xfId="397" xr:uid="{00000000-0005-0000-0000-00008C010000}"/>
    <cellStyle name="_Civil &amp; Electricals_Feb07" xfId="398" xr:uid="{00000000-0005-0000-0000-00008D010000}"/>
    <cellStyle name="_Civil &amp; Electricals_Feb07 2" xfId="399" xr:uid="{00000000-0005-0000-0000-00008E010000}"/>
    <cellStyle name="_Civil ,Electricals_Provisional Capitalisation_Nov 06" xfId="400" xr:uid="{00000000-0005-0000-0000-00008F010000}"/>
    <cellStyle name="_Clawback returned and Sale" xfId="401" xr:uid="{00000000-0005-0000-0000-000090010000}"/>
    <cellStyle name="_Clawback returned and Sale 2" xfId="402" xr:uid="{00000000-0005-0000-0000-000091010000}"/>
    <cellStyle name="_Commission provisionApril2006" xfId="403" xr:uid="{00000000-0005-0000-0000-000092010000}"/>
    <cellStyle name="_Completed schedules" xfId="404" xr:uid="{00000000-0005-0000-0000-000093010000}"/>
    <cellStyle name="_consol_Crs Ageing_Mar'07" xfId="405" xr:uid="{00000000-0005-0000-0000-000094010000}"/>
    <cellStyle name="_consol_Crs Ageing_Mar'07 2" xfId="406" xr:uid="{00000000-0005-0000-0000-000095010000}"/>
    <cellStyle name="_Consolidated CIP Apr'06 1.2" xfId="407" xr:uid="{00000000-0005-0000-0000-000096010000}"/>
    <cellStyle name="_Consolidated CIP Apr'06 1.2 2" xfId="408" xr:uid="{00000000-0005-0000-0000-000097010000}"/>
    <cellStyle name="_Consolidated CIP Data Apr'06" xfId="409" xr:uid="{00000000-0005-0000-0000-000098010000}"/>
    <cellStyle name="_Consolidated CIP Data Apr'06 2" xfId="410" xr:uid="{00000000-0005-0000-0000-000099010000}"/>
    <cellStyle name="_Consolidated CIP Data May'06-Sukhi" xfId="411" xr:uid="{00000000-0005-0000-0000-00009A010000}"/>
    <cellStyle name="_Consolidated CIP Data May'06-Sukhi 2" xfId="412" xr:uid="{00000000-0005-0000-0000-00009B010000}"/>
    <cellStyle name="_Consolidated Creditors Ageing" xfId="413" xr:uid="{00000000-0005-0000-0000-00009C010000}"/>
    <cellStyle name="_Consolidated Data Feb'06" xfId="414" xr:uid="{00000000-0005-0000-0000-00009D010000}"/>
    <cellStyle name="_Consolidated Data Feb'06 2" xfId="415" xr:uid="{00000000-0005-0000-0000-00009E010000}"/>
    <cellStyle name="_Consolidated Data Mar'06" xfId="416" xr:uid="{00000000-0005-0000-0000-00009F010000}"/>
    <cellStyle name="_Consolidated Data Mar'06 2" xfId="417" xr:uid="{00000000-0005-0000-0000-0000A0010000}"/>
    <cellStyle name="_Consolidated Forex Final till Aug-05" xfId="418" xr:uid="{00000000-0005-0000-0000-0000A1010000}"/>
    <cellStyle name="_Consolidated Forex Final V.1 For IAS" xfId="419" xr:uid="{00000000-0005-0000-0000-0000A2010000}"/>
    <cellStyle name="_Consolidated ForexFinal Final V.1 For sumit" xfId="420" xr:uid="{00000000-0005-0000-0000-0000A3010000}"/>
    <cellStyle name="_Consolidated Listing from Jul'05 to Sep'05 1.2" xfId="421" xr:uid="{00000000-0005-0000-0000-0000A4010000}"/>
    <cellStyle name="_Copy of BTVL_AB 34.0-ARO 1.0" xfId="422" xr:uid="{00000000-0005-0000-0000-0000A5010000}"/>
    <cellStyle name="_Copy of EAB Reco June'06" xfId="423" xr:uid="{00000000-0005-0000-0000-0000A6010000}"/>
    <cellStyle name="_Cost of funds-20040131" xfId="424" xr:uid="{00000000-0005-0000-0000-0000A7010000}"/>
    <cellStyle name="_Cost of funds-20040131 2" xfId="425" xr:uid="{00000000-0005-0000-0000-0000A8010000}"/>
    <cellStyle name="_Cost of funds-20041231" xfId="426" xr:uid="{00000000-0005-0000-0000-0000A9010000}"/>
    <cellStyle name="_Cost of funds-20041231 2" xfId="427" xr:uid="{00000000-0005-0000-0000-0000AA010000}"/>
    <cellStyle name="_Credit Limits Mobility Feb 05" xfId="428" xr:uid="{00000000-0005-0000-0000-0000AB010000}"/>
    <cellStyle name="_Credit Limits Mobility Feb 05 2" xfId="429" xr:uid="{00000000-0005-0000-0000-0000AC010000}"/>
    <cellStyle name="_Credit Note For Advance Capacity" xfId="430" xr:uid="{00000000-0005-0000-0000-0000AD010000}"/>
    <cellStyle name="_CREDITOR MAR_07 ENTITY V1" xfId="431" xr:uid="{00000000-0005-0000-0000-0000AE010000}"/>
    <cellStyle name="_CREDITOR MAR_07 V.II" xfId="432" xr:uid="{00000000-0005-0000-0000-0000AF010000}"/>
    <cellStyle name="_CREDITOR NOV &amp; DEC_05" xfId="433" xr:uid="{00000000-0005-0000-0000-0000B0010000}"/>
    <cellStyle name="_CREDITOR NOV &amp; DEC_05 2" xfId="434" xr:uid="{00000000-0005-0000-0000-0000B1010000}"/>
    <cellStyle name="_CREDITOR REINSATEMENT_June 06_My Client" xfId="435" xr:uid="{00000000-0005-0000-0000-0000B2010000}"/>
    <cellStyle name="_CREDITOR REINSTATEMENT" xfId="436" xr:uid="{00000000-0005-0000-0000-0000B3010000}"/>
    <cellStyle name="_Creditors Ageing  Jun05 HARYANA" xfId="437" xr:uid="{00000000-0005-0000-0000-0000B4010000}"/>
    <cellStyle name="_Creditors Ageing  Jun05 HARYANA 2" xfId="438" xr:uid="{00000000-0005-0000-0000-0000B5010000}"/>
    <cellStyle name="_CREDITORS AGEING APR05-DELHI" xfId="439" xr:uid="{00000000-0005-0000-0000-0000B6010000}"/>
    <cellStyle name="_CREDITORS AGEING APR05-DELHI 2" xfId="440" xr:uid="{00000000-0005-0000-0000-0000B7010000}"/>
    <cellStyle name="_CREDITORS AGEING APR05-HARYANA" xfId="441" xr:uid="{00000000-0005-0000-0000-0000B8010000}"/>
    <cellStyle name="_CREDITORS AGEING APR05-HARYANA 2" xfId="442" xr:uid="{00000000-0005-0000-0000-0000B9010000}"/>
    <cellStyle name="_CREDITORS AGEING APR05-NOIDA" xfId="443" xr:uid="{00000000-0005-0000-0000-0000BA010000}"/>
    <cellStyle name="_CREDITORS AGEING APR05-NOIDA 2" xfId="444" xr:uid="{00000000-0005-0000-0000-0000BB010000}"/>
    <cellStyle name="_CREDITORS AGEING AUG 05 DELHI" xfId="445" xr:uid="{00000000-0005-0000-0000-0000BC010000}"/>
    <cellStyle name="_CREDITORS AGEING AUG 05 DELHI 2" xfId="446" xr:uid="{00000000-0005-0000-0000-0000BD010000}"/>
    <cellStyle name="_CREDITORS AGEING AUG 05 HARYANA" xfId="447" xr:uid="{00000000-0005-0000-0000-0000BE010000}"/>
    <cellStyle name="_CREDITORS AGEING AUG 05 HARYANA 2" xfId="448" xr:uid="{00000000-0005-0000-0000-0000BF010000}"/>
    <cellStyle name="_CREDITORS AGEING AUG 05 NOIDA" xfId="449" xr:uid="{00000000-0005-0000-0000-0000C0010000}"/>
    <cellStyle name="_CREDITORS AGEING AUG 05 NOIDA 2" xfId="450" xr:uid="{00000000-0005-0000-0000-0000C1010000}"/>
    <cellStyle name="_CREDITORS AGEING JUN05 NOIDA" xfId="451" xr:uid="{00000000-0005-0000-0000-0000C2010000}"/>
    <cellStyle name="_CREDITORS AGEING JUN05 NOIDA 2" xfId="452" xr:uid="{00000000-0005-0000-0000-0000C3010000}"/>
    <cellStyle name="_Creditors Ageing New Format" xfId="453" xr:uid="{00000000-0005-0000-0000-0000C4010000}"/>
    <cellStyle name="_Creditors Ageing New Format 2" xfId="454" xr:uid="{00000000-0005-0000-0000-0000C5010000}"/>
    <cellStyle name="_Creditors Ageing-ES" xfId="455" xr:uid="{00000000-0005-0000-0000-0000C6010000}"/>
    <cellStyle name="_Creditors Agieng-PO-Apr05" xfId="456" xr:uid="{00000000-0005-0000-0000-0000C7010000}"/>
    <cellStyle name="_creditors details-aes" xfId="457" xr:uid="{00000000-0005-0000-0000-0000C8010000}"/>
    <cellStyle name="_Crs-Ageing" xfId="458" xr:uid="{00000000-0005-0000-0000-0000C9010000}"/>
    <cellStyle name="_CTC &amp; NAME" xfId="459" xr:uid="{00000000-0005-0000-0000-0000CA010000}"/>
    <cellStyle name="_CTC &amp; NAME 2" xfId="460" xr:uid="{00000000-0005-0000-0000-0000CB010000}"/>
    <cellStyle name="_cwip" xfId="461" xr:uid="{00000000-0005-0000-0000-0000CC010000}"/>
    <cellStyle name="_CWIP Aging" xfId="462" xr:uid="{00000000-0005-0000-0000-0000CD010000}"/>
    <cellStyle name="_CWIP AGING NOV-06 WITH REMARKS" xfId="463" xr:uid="{00000000-0005-0000-0000-0000CE010000}"/>
    <cellStyle name="_CWIP AGING NOV-06 WITH REMARKS 2" xfId="464" xr:uid="{00000000-0005-0000-0000-0000CF010000}"/>
    <cellStyle name="_Cwip Backup May-05 PWC" xfId="465" xr:uid="{00000000-0005-0000-0000-0000D0010000}"/>
    <cellStyle name="_CWIP DATA UPTO SEP-06 CAPT IN OCT-06" xfId="466" xr:uid="{00000000-0005-0000-0000-0000D1010000}"/>
    <cellStyle name="_CWIP DATA UPTO SEP-06 CAPT IN OCT-06 2" xfId="467" xr:uid="{00000000-0005-0000-0000-0000D2010000}"/>
    <cellStyle name="_CWIP LISTING Mar 06 - HRY 1.3" xfId="468" xr:uid="{00000000-0005-0000-0000-0000D3010000}"/>
    <cellStyle name="_CWIP till April'05 - sent" xfId="469" xr:uid="{00000000-0005-0000-0000-0000D4010000}"/>
    <cellStyle name="_Cwip-July-05" xfId="470" xr:uid="{00000000-0005-0000-0000-0000D5010000}"/>
    <cellStyle name="_Cwip-July-05 2" xfId="471" xr:uid="{00000000-0005-0000-0000-0000D6010000}"/>
    <cellStyle name="_Daily - FAR Income Tax FA Mar'08" xfId="472" xr:uid="{00000000-0005-0000-0000-0000D7010000}"/>
    <cellStyle name="_Daily - FAR Income Tax FA Mar'08 2" xfId="473" xr:uid="{00000000-0005-0000-0000-0000D8010000}"/>
    <cellStyle name="_Daily MAPA_Month_Circle_PA1" xfId="474" xr:uid="{00000000-0005-0000-0000-0000D9010000}"/>
    <cellStyle name="_Daily MAPA_Month_Circle_PA1 2" xfId="475" xr:uid="{00000000-0005-0000-0000-0000DA010000}"/>
    <cellStyle name="_Daily Preopex schedule" xfId="476" xr:uid="{00000000-0005-0000-0000-0000DB010000}"/>
    <cellStyle name="_Daily Preopex schedule 2" xfId="477" xr:uid="{00000000-0005-0000-0000-0000DC010000}"/>
    <cellStyle name="_DATA for Actuarial valuation June -2004" xfId="478" xr:uid="{00000000-0005-0000-0000-0000DD010000}"/>
    <cellStyle name="_DATA for Actuarial valuation June -2004 2" xfId="479" xr:uid="{00000000-0005-0000-0000-0000DE010000}"/>
    <cellStyle name="_Data for Acturial for Leave Encashment &amp; Gratuity-Jun'06" xfId="480" xr:uid="{00000000-0005-0000-0000-0000DF010000}"/>
    <cellStyle name="_Data for Acturial for Leave Encashment &amp; Gratuity-Jun'06 2" xfId="481" xr:uid="{00000000-0005-0000-0000-0000E0010000}"/>
    <cellStyle name="_Dealer Commissions" xfId="482" xr:uid="{00000000-0005-0000-0000-0000E1010000}"/>
    <cellStyle name="_Deb_Data_MO_Mar_05" xfId="483" xr:uid="{00000000-0005-0000-0000-0000E2010000}"/>
    <cellStyle name="_Deb_Data_MO_Mar_05 2" xfId="484" xr:uid="{00000000-0005-0000-0000-0000E3010000}"/>
    <cellStyle name="_Debtor's Ageing_Dec 06_Mobility" xfId="485" xr:uid="{00000000-0005-0000-0000-0000E4010000}"/>
    <cellStyle name="_Debtor's Ageing_Dec 06_Mobility 2" xfId="486" xr:uid="{00000000-0005-0000-0000-0000E5010000}"/>
    <cellStyle name="_Debtors Aging - Feb'06(Addnl Info)_Rajan" xfId="487" xr:uid="{00000000-0005-0000-0000-0000E6010000}"/>
    <cellStyle name="_dEBTORS_cREDITORS_23_05_05" xfId="488" xr:uid="{00000000-0005-0000-0000-0000E7010000}"/>
    <cellStyle name="_dEBTORS_cREDITORS_23_05_05 2" xfId="489" xr:uid="{00000000-0005-0000-0000-0000E8010000}"/>
    <cellStyle name="_Debtors_May09thJune05" xfId="490" xr:uid="{00000000-0005-0000-0000-0000E9010000}"/>
    <cellStyle name="_Debtors_May09thJune05 2" xfId="491" xr:uid="{00000000-0005-0000-0000-0000EA010000}"/>
    <cellStyle name="_DEC FA GL Reco COMTEL1" xfId="492" xr:uid="{00000000-0005-0000-0000-0000EB010000}"/>
    <cellStyle name="_Deffered Revenue Prepaid" xfId="493" xr:uid="{00000000-0005-0000-0000-0000EC010000}"/>
    <cellStyle name="_Deletions" xfId="494" xr:uid="{00000000-0005-0000-0000-0000ED010000}"/>
    <cellStyle name="_Deletions 2" xfId="495" xr:uid="{00000000-0005-0000-0000-0000EE010000}"/>
    <cellStyle name="_Delhi - CAPEX - updated Dec 30" xfId="496" xr:uid="{00000000-0005-0000-0000-0000EF010000}"/>
    <cellStyle name="_Delhi 150Mn" xfId="497" xr:uid="{00000000-0005-0000-0000-0000F0010000}"/>
    <cellStyle name="_Delhi 150Mn 2" xfId="498" xr:uid="{00000000-0005-0000-0000-0000F1010000}"/>
    <cellStyle name="_Delhi 5" xfId="499" xr:uid="{00000000-0005-0000-0000-0000F2010000}"/>
    <cellStyle name="_Delhi 5 2" xfId="500" xr:uid="{00000000-0005-0000-0000-0000F3010000}"/>
    <cellStyle name="_Delhi Budget 04-05 Ver9" xfId="501" xr:uid="{00000000-0005-0000-0000-0000F4010000}"/>
    <cellStyle name="_Dep &amp; O&amp;M chg - ILD STMs - Dec-04" xfId="502" xr:uid="{00000000-0005-0000-0000-0000F5010000}"/>
    <cellStyle name="_Dep on Manual Entries" xfId="503" xr:uid="{00000000-0005-0000-0000-0000F6010000}"/>
    <cellStyle name="_Dep on Manual Entries 2" xfId="504" xr:uid="{00000000-0005-0000-0000-0000F7010000}"/>
    <cellStyle name="_Depreciation FY0809 - estimate" xfId="505" xr:uid="{00000000-0005-0000-0000-0000F8010000}"/>
    <cellStyle name="_Depreciation FY0809 - estimate 2" xfId="506" xr:uid="{00000000-0005-0000-0000-0000F9010000}"/>
    <cellStyle name="_despatch" xfId="507" xr:uid="{00000000-0005-0000-0000-0000FA010000}"/>
    <cellStyle name="_Detail Report-REG &amp; FTH" xfId="508" xr:uid="{00000000-0005-0000-0000-0000FB010000}"/>
    <cellStyle name="_Detail Report-REG &amp; FTH 2" xfId="509" xr:uid="{00000000-0005-0000-0000-0000FC010000}"/>
    <cellStyle name="_Details of Mar Prov" xfId="510" xr:uid="{00000000-0005-0000-0000-0000FD010000}"/>
    <cellStyle name="_Details of Mar Prov 2" xfId="511" xr:uid="{00000000-0005-0000-0000-0000FE010000}"/>
    <cellStyle name="_DSL Profitability ( DL ) APR-04" xfId="512" xr:uid="{00000000-0005-0000-0000-0000FF010000}"/>
    <cellStyle name="_DSL Profitability ( DL ) APR-04 2" xfId="513" xr:uid="{00000000-0005-0000-0000-000000020000}"/>
    <cellStyle name="_DSL Profitability ( HRY) APR-04" xfId="514" xr:uid="{00000000-0005-0000-0000-000001020000}"/>
    <cellStyle name="_DSL Profitability ( HRY) APR-04 2" xfId="515" xr:uid="{00000000-0005-0000-0000-000002020000}"/>
    <cellStyle name="_DSL profitability- Feb '04_Access" xfId="516" xr:uid="{00000000-0005-0000-0000-000003020000}"/>
    <cellStyle name="_DSL profitability- Feb '04_Access 2" xfId="517" xr:uid="{00000000-0005-0000-0000-000004020000}"/>
    <cellStyle name="_DTR_Non DTR_Mobility_Mar'07_Q4" xfId="518" xr:uid="{00000000-0005-0000-0000-000005020000}"/>
    <cellStyle name="_EAB  USD 42.89" xfId="519" xr:uid="{00000000-0005-0000-0000-000006020000}"/>
    <cellStyle name="_EAB Credit Notes Updated" xfId="520" xr:uid="{00000000-0005-0000-0000-000007020000}"/>
    <cellStyle name="_EAB Credit Notes Updated 2" xfId="521" xr:uid="{00000000-0005-0000-0000-000008020000}"/>
    <cellStyle name="_EAB Reco FINAL(June'06)" xfId="522" xr:uid="{00000000-0005-0000-0000-000009020000}"/>
    <cellStyle name="_EAB Reco-31st May 06" xfId="523" xr:uid="{00000000-0005-0000-0000-00000A020000}"/>
    <cellStyle name="_EAB Reco-31st May 06 2" xfId="524" xr:uid="{00000000-0005-0000-0000-00000B020000}"/>
    <cellStyle name="_EAB Reco-Dec-06" xfId="525" xr:uid="{00000000-0005-0000-0000-00000C020000}"/>
    <cellStyle name="_EAB Reco-Sep-05" xfId="526" xr:uid="{00000000-0005-0000-0000-00000D020000}"/>
    <cellStyle name="_EAB Reco-Sep-05 2" xfId="527" xr:uid="{00000000-0005-0000-0000-00000E020000}"/>
    <cellStyle name="_EAB SOA" xfId="528" xr:uid="{00000000-0005-0000-0000-00000F020000}"/>
    <cellStyle name="_EAB_BHL_310506" xfId="529" xr:uid="{00000000-0005-0000-0000-000010020000}"/>
    <cellStyle name="_EAB_BHL_310506 2" xfId="530" xr:uid="{00000000-0005-0000-0000-000011020000}"/>
    <cellStyle name="_EAB_HR_DEC" xfId="531" xr:uid="{00000000-0005-0000-0000-000012020000}"/>
    <cellStyle name="_EAB_SOA_Raj 25-05_Reco" xfId="532" xr:uid="{00000000-0005-0000-0000-000013020000}"/>
    <cellStyle name="_EAB_SOA_Raj 25-10_Reco" xfId="533" xr:uid="{00000000-0005-0000-0000-000014020000}"/>
    <cellStyle name="_EAB_SOA_Raj 25-11_Reco" xfId="534" xr:uid="{00000000-0005-0000-0000-000015020000}"/>
    <cellStyle name="_EAB_SOA_Raj 30-09_Reco" xfId="535" xr:uid="{00000000-0005-0000-0000-000016020000}"/>
    <cellStyle name="_EAB_SOA_Raj 31-08_Reco" xfId="536" xr:uid="{00000000-0005-0000-0000-000017020000}"/>
    <cellStyle name="_EAB-Reco-Aug-05-ver2" xfId="537" xr:uid="{00000000-0005-0000-0000-000018020000}"/>
    <cellStyle name="_EAB-Reco-Aug-05-ver2 2" xfId="538" xr:uid="{00000000-0005-0000-0000-000019020000}"/>
    <cellStyle name="_EAB-Reco-Jun-05-PwC" xfId="539" xr:uid="{00000000-0005-0000-0000-00001A020000}"/>
    <cellStyle name="_EDGE-Issues-HY" xfId="540" xr:uid="{00000000-0005-0000-0000-00001B020000}"/>
    <cellStyle name="_EI_Lot2" xfId="541" xr:uid="{00000000-0005-0000-0000-00001C020000}"/>
    <cellStyle name="_EI_Lot2 2" xfId="542" xr:uid="{00000000-0005-0000-0000-00001D020000}"/>
    <cellStyle name="_EIL CN Dec'06" xfId="543" xr:uid="{00000000-0005-0000-0000-00001E020000}"/>
    <cellStyle name="_EIL CN Dec'06 2" xfId="544" xr:uid="{00000000-0005-0000-0000-00001F020000}"/>
    <cellStyle name="_EIL Reco" xfId="545" xr:uid="{00000000-0005-0000-0000-000020020000}"/>
    <cellStyle name="_EIL Reco 2" xfId="546" xr:uid="{00000000-0005-0000-0000-000021020000}"/>
    <cellStyle name="_EIL RECO Aug'051.3" xfId="547" xr:uid="{00000000-0005-0000-0000-000022020000}"/>
    <cellStyle name="_EIL RECO DEC'05 8.1.06" xfId="548" xr:uid="{00000000-0005-0000-0000-000023020000}"/>
    <cellStyle name="_EIL RECO DEC'06-WORKING" xfId="549" xr:uid="{00000000-0005-0000-0000-000024020000}"/>
    <cellStyle name="_EIL RECO DEC'06-WORKING 2" xfId="550" xr:uid="{00000000-0005-0000-0000-000025020000}"/>
    <cellStyle name="_EIL Reco FINAL(JUNE'06)" xfId="551" xr:uid="{00000000-0005-0000-0000-000026020000}"/>
    <cellStyle name="_EIL Reco FINAL(JUNE'06) 2" xfId="552" xr:uid="{00000000-0005-0000-0000-000027020000}"/>
    <cellStyle name="_EIL Reco Nov'05 HRY revised" xfId="553" xr:uid="{00000000-0005-0000-0000-000028020000}"/>
    <cellStyle name="_EIL Reco Nov'06" xfId="554" xr:uid="{00000000-0005-0000-0000-000029020000}"/>
    <cellStyle name="_EIL Reco Nov'06 2" xfId="555" xr:uid="{00000000-0005-0000-0000-00002A020000}"/>
    <cellStyle name="_EIL RECO Sep 05 KK" xfId="556" xr:uid="{00000000-0005-0000-0000-00002B020000}"/>
    <cellStyle name="_EIL Reco. Nov.05-Final_Audited" xfId="557" xr:uid="{00000000-0005-0000-0000-00002C020000}"/>
    <cellStyle name="_EIL Reco-31st May 06" xfId="558" xr:uid="{00000000-0005-0000-0000-00002D020000}"/>
    <cellStyle name="_EIL Reco-31st May 06 2" xfId="559" xr:uid="{00000000-0005-0000-0000-00002E020000}"/>
    <cellStyle name="_EIL Reco-31st May 06-ver1" xfId="560" xr:uid="{00000000-0005-0000-0000-00002F020000}"/>
    <cellStyle name="_EIL Reco-31st May 06-ver1 2" xfId="561" xr:uid="{00000000-0005-0000-0000-000030020000}"/>
    <cellStyle name="_EIL Rs 47.95 Lac" xfId="562" xr:uid="{00000000-0005-0000-0000-000031020000}"/>
    <cellStyle name="_EIL_Dec'06" xfId="563" xr:uid="{00000000-0005-0000-0000-000032020000}"/>
    <cellStyle name="_EIL_Dec'06 2" xfId="564" xr:uid="{00000000-0005-0000-0000-000033020000}"/>
    <cellStyle name="_EIL_HR_DEC" xfId="565" xr:uid="{00000000-0005-0000-0000-000034020000}"/>
    <cellStyle name="_EIL_SOA_Raj 25-05_Reco" xfId="566" xr:uid="{00000000-0005-0000-0000-000035020000}"/>
    <cellStyle name="_EIL_SOA_Raj 25-05_Reco 2" xfId="567" xr:uid="{00000000-0005-0000-0000-000036020000}"/>
    <cellStyle name="_EIL_SOA_Raj 25-09_Reco" xfId="568" xr:uid="{00000000-0005-0000-0000-000037020000}"/>
    <cellStyle name="_EIL_SOA_Raj 25-09_Reco 2" xfId="569" xr:uid="{00000000-0005-0000-0000-000038020000}"/>
    <cellStyle name="_EIL_SOA_Raj 30-11_Reco" xfId="570" xr:uid="{00000000-0005-0000-0000-000039020000}"/>
    <cellStyle name="_EIL_SOA_Raj 30-11_Reco 2" xfId="571" xr:uid="{00000000-0005-0000-0000-00003A020000}"/>
    <cellStyle name="_EIL_SOA_Raj 31-10_Reco" xfId="572" xr:uid="{00000000-0005-0000-0000-00003B020000}"/>
    <cellStyle name="_EIL_SOA_Raj 31-10_Reco 2" xfId="573" xr:uid="{00000000-0005-0000-0000-00003C020000}"/>
    <cellStyle name="_Entity Pack" xfId="574" xr:uid="{00000000-0005-0000-0000-00003D020000}"/>
    <cellStyle name="_entity pack stock del" xfId="575" xr:uid="{00000000-0005-0000-0000-00003E020000}"/>
    <cellStyle name="_Entries for Manual Capitalisation-Depreciation" xfId="576" xr:uid="{00000000-0005-0000-0000-00003F020000}"/>
    <cellStyle name="_EPF Nov'05" xfId="577" xr:uid="{00000000-0005-0000-0000-000040020000}"/>
    <cellStyle name="_ERA Reco as at 30-Nov-05_working" xfId="578" xr:uid="{00000000-0005-0000-0000-000041020000}"/>
    <cellStyle name="_ERA Reco as at 30-Sep-05" xfId="579" xr:uid="{00000000-0005-0000-0000-000042020000}"/>
    <cellStyle name="_ERA Reco as at 31-Aug-05" xfId="580" xr:uid="{00000000-0005-0000-0000-000043020000}"/>
    <cellStyle name="_ERA Reco as at 31-Jul-05 ver 1" xfId="581" xr:uid="{00000000-0005-0000-0000-000044020000}"/>
    <cellStyle name="_ERA Reco as at 31-Oct-05" xfId="582" xr:uid="{00000000-0005-0000-0000-000045020000}"/>
    <cellStyle name="_ERA Recon as at 30-Jun-05 Final Entry" xfId="583" xr:uid="{00000000-0005-0000-0000-000046020000}"/>
    <cellStyle name="_ERA_Reco_SEP06_DC_FINAL" xfId="584" xr:uid="{00000000-0005-0000-0000-000047020000}"/>
    <cellStyle name="_Ericsson AB reco Oct'06" xfId="585" xr:uid="{00000000-0005-0000-0000-000048020000}"/>
    <cellStyle name="_Ericsson Erlang Template Mar 05-final-21.04.2005 at 1100pm" xfId="586" xr:uid="{00000000-0005-0000-0000-000049020000}"/>
    <cellStyle name="_Ericsson Erlangs Adjustment Template  - New Towns ver 1.0 Dec 05" xfId="587" xr:uid="{00000000-0005-0000-0000-00004A020000}"/>
    <cellStyle name="_Ericsson Erlangs Adjustment Template  - New Towns ver 1.0 Dec 05 2" xfId="588" xr:uid="{00000000-0005-0000-0000-00004B020000}"/>
    <cellStyle name="_Ericsson Erlangs Adjustment Template  - New Towns ver 1.0 Dec 05 HRY audited" xfId="589" xr:uid="{00000000-0005-0000-0000-00004C020000}"/>
    <cellStyle name="_Ericsson Erlangs Adjustment Template  - New Towns ver 1.0 Dec 05 HRY audited 2" xfId="590" xr:uid="{00000000-0005-0000-0000-00004D020000}"/>
    <cellStyle name="_Ericsson Pymt 30.06.05" xfId="591" xr:uid="{00000000-0005-0000-0000-00004E020000}"/>
    <cellStyle name="_Ericsson Pymt 30.06.05 2" xfId="592" xr:uid="{00000000-0005-0000-0000-00004F020000}"/>
    <cellStyle name="_Ericsson Pymt Details" xfId="593" xr:uid="{00000000-0005-0000-0000-000050020000}"/>
    <cellStyle name="_Ericsson Pymt Details 2" xfId="594" xr:uid="{00000000-0005-0000-0000-000051020000}"/>
    <cellStyle name="_Ericsson Pymt-Aug05" xfId="595" xr:uid="{00000000-0005-0000-0000-000052020000}"/>
    <cellStyle name="_Ericsson_New_Contract_KPI_Targets_20_07_06" xfId="596" xr:uid="{00000000-0005-0000-0000-000053020000}"/>
    <cellStyle name="_Ericsson_New_Contract_KPI_Targets_20_07_06 2" xfId="597" xr:uid="{00000000-0005-0000-0000-000054020000}"/>
    <cellStyle name="_Ericsson-Exchange fluctuation Jun-04" xfId="598" xr:uid="{00000000-0005-0000-0000-000055020000}"/>
    <cellStyle name="_Erlang calculation on Prov Cap Mar'06" xfId="599" xr:uid="{00000000-0005-0000-0000-000056020000}"/>
    <cellStyle name="_Erlang Dec'05 entries backup (Audited)" xfId="600" xr:uid="{00000000-0005-0000-0000-000057020000}"/>
    <cellStyle name="_Erlang Dec'05 entries backup (Audited) 2" xfId="601" xr:uid="{00000000-0005-0000-0000-000058020000}"/>
    <cellStyle name="_Erlang Sep'05 entries backup" xfId="602" xr:uid="{00000000-0005-0000-0000-000059020000}"/>
    <cellStyle name="_Erlang Sep'05 entries backup 2" xfId="603" xr:uid="{00000000-0005-0000-0000-00005A020000}"/>
    <cellStyle name="_Erlang Template- Siemens Jun-05" xfId="604" xr:uid="{00000000-0005-0000-0000-00005B020000}"/>
    <cellStyle name="_Erlang Template- Siemens Jun-05 2" xfId="605" xr:uid="{00000000-0005-0000-0000-00005C020000}"/>
    <cellStyle name="_Erlangs Adjustment Template  - Existing Towns (Q2 Template) ver 2.1 Sep 05 audited Reinstatement Correction" xfId="606" xr:uid="{00000000-0005-0000-0000-00005D020000}"/>
    <cellStyle name="_Erlangs Adjustment Template  - Existing Towns (Q2 Template) ver 2.1 Sep 05 audited Reinstatement Correction 2" xfId="607" xr:uid="{00000000-0005-0000-0000-00005E020000}"/>
    <cellStyle name="_Erlangs Adjustment Template  - Existing Towns (Q2 Template) ver 3.0 Sep 05" xfId="608" xr:uid="{00000000-0005-0000-0000-00005F020000}"/>
    <cellStyle name="_Erlangs Adjustment Template  - Existing Towns (Q2 Template) ver 3.0 Sep 05 2" xfId="609" xr:uid="{00000000-0005-0000-0000-000060020000}"/>
    <cellStyle name="_Erlangs Adjustment Template  - Existing Towns ver 1.0 Dec 05" xfId="610" xr:uid="{00000000-0005-0000-0000-000061020000}"/>
    <cellStyle name="_Erlangs Adjustment Template  - Existing Towns ver 1.0 Dec 05 2" xfId="611" xr:uid="{00000000-0005-0000-0000-000062020000}"/>
    <cellStyle name="_Erlangs Adjustment Template  - Existing Towns ver 1.0 Dec 05 HRY audited" xfId="612" xr:uid="{00000000-0005-0000-0000-000063020000}"/>
    <cellStyle name="_Erlangs Adjustment Template  - Existing Towns ver 1.0 Dec 05 HRY audited 2" xfId="613" xr:uid="{00000000-0005-0000-0000-000064020000}"/>
    <cellStyle name="_Erlangs Adjustment Template  - Existing Towns Ver 1.0_Mar06" xfId="614" xr:uid="{00000000-0005-0000-0000-000065020000}"/>
    <cellStyle name="_Erlangs Adjustment Template  - Existing Towns Ver 1.0_Mar06 2" xfId="615" xr:uid="{00000000-0005-0000-0000-000066020000}"/>
    <cellStyle name="_es" xfId="616" xr:uid="{00000000-0005-0000-0000-000067020000}"/>
    <cellStyle name="_ESI &amp; PF- Final Schedule" xfId="617" xr:uid="{00000000-0005-0000-0000-000068020000}"/>
    <cellStyle name="_Expense Dump Apr-Jul-06 - Ver-1 31-Jul-06 8.32PM" xfId="618" xr:uid="{00000000-0005-0000-0000-000069020000}"/>
    <cellStyle name="_FA ADDITION - DECEMBER 2005 - final" xfId="619" xr:uid="{00000000-0005-0000-0000-00006A020000}"/>
    <cellStyle name="_FA ADDITION - DECEMBER 2005 - final 2" xfId="620" xr:uid="{00000000-0005-0000-0000-00006B020000}"/>
    <cellStyle name="_Fa Entries Apr.05" xfId="621" xr:uid="{00000000-0005-0000-0000-00006C020000}"/>
    <cellStyle name="_FA GL reco" xfId="622" xr:uid="{00000000-0005-0000-0000-00006D020000}"/>
    <cellStyle name="_Fa gl reco jan 07 comtel" xfId="623" xr:uid="{00000000-0005-0000-0000-00006E020000}"/>
    <cellStyle name="_FA GL Reco_Feb'07_Consol" xfId="624" xr:uid="{00000000-0005-0000-0000-00006F020000}"/>
    <cellStyle name="_FA GL Reconciliation JUNE-2006" xfId="625" xr:uid="{00000000-0005-0000-0000-000070020000}"/>
    <cellStyle name="_FA Schedule-PB-Sep-04" xfId="626" xr:uid="{00000000-0005-0000-0000-000071020000}"/>
    <cellStyle name="_FA Schedule-PB-Sep-04 2" xfId="627" xr:uid="{00000000-0005-0000-0000-000072020000}"/>
    <cellStyle name="_FA Verification Aug 2004" xfId="628" xr:uid="{00000000-0005-0000-0000-000073020000}"/>
    <cellStyle name="_FA Verification Aug 2004 2" xfId="629" xr:uid="{00000000-0005-0000-0000-000074020000}"/>
    <cellStyle name="_fa_data_checklist_Ver3.0" xfId="630" xr:uid="{00000000-0005-0000-0000-000075020000}"/>
    <cellStyle name="_fa_data_checklist_Ver3.0 2" xfId="631" xr:uid="{00000000-0005-0000-0000-000076020000}"/>
    <cellStyle name="_FA_GL_Reco_revised_format_Mar_07." xfId="632" xr:uid="{00000000-0005-0000-0000-000077020000}"/>
    <cellStyle name="_FA-GL Reco June'05_Delhi" xfId="633" xr:uid="{00000000-0005-0000-0000-000078020000}"/>
    <cellStyle name="_FA-GL Reco June'05_Delhi 2" xfId="634" xr:uid="{00000000-0005-0000-0000-000079020000}"/>
    <cellStyle name="_FAGL Reco Mar07" xfId="635" xr:uid="{00000000-0005-0000-0000-00007A020000}"/>
    <cellStyle name="_FA-GL Reco_Feb'07_MAH" xfId="636" xr:uid="{00000000-0005-0000-0000-00007B020000}"/>
    <cellStyle name="_FA-GL Reco_Feb'07_Mobility" xfId="637" xr:uid="{00000000-0005-0000-0000-00007C020000}"/>
    <cellStyle name="_FA-GL Reco_Feb'07_MP" xfId="638" xr:uid="{00000000-0005-0000-0000-00007D020000}"/>
    <cellStyle name="_FA-GL Reco_Feb'07_MP 2" xfId="639" xr:uid="{00000000-0005-0000-0000-00007E020000}"/>
    <cellStyle name="_FAR 01.11.05 TO 30.11.05" xfId="640" xr:uid="{00000000-0005-0000-0000-00007F020000}"/>
    <cellStyle name="_FAR 01.11.05 TO 30.11.05 2" xfId="641" xr:uid="{00000000-0005-0000-0000-000080020000}"/>
    <cellStyle name="_FAR Credit note Negitive 40 inv." xfId="642" xr:uid="{00000000-0005-0000-0000-000081020000}"/>
    <cellStyle name="_FAR Credit note Positive 40 invoice" xfId="643" xr:uid="{00000000-0005-0000-0000-000082020000}"/>
    <cellStyle name="_FAR Gl Reco internet jun 2006 final rg" xfId="644" xr:uid="{00000000-0005-0000-0000-000083020000}"/>
    <cellStyle name="_FAR UPTO Nov'05" xfId="645" xr:uid="{00000000-0005-0000-0000-000084020000}"/>
    <cellStyle name="_FAR UPTO Nov'05 2" xfId="646" xr:uid="{00000000-0005-0000-0000-000085020000}"/>
    <cellStyle name="_FAR vs GL Reco Sat_May 06" xfId="647" xr:uid="{00000000-0005-0000-0000-000086020000}"/>
    <cellStyle name="_FAR vs GL Reco SATL_Jun 06 Final" xfId="648" xr:uid="{00000000-0005-0000-0000-000087020000}"/>
    <cellStyle name="_FAR vs GL Reco_Com_May 06" xfId="649" xr:uid="{00000000-0005-0000-0000-000088020000}"/>
    <cellStyle name="_FBT Feb'06" xfId="650" xr:uid="{00000000-0005-0000-0000-000089020000}"/>
    <cellStyle name="_Final adv crs net off" xfId="651" xr:uid="{00000000-0005-0000-0000-00008A020000}"/>
    <cellStyle name="_Final adv crs net off 2" xfId="652" xr:uid="{00000000-0005-0000-0000-00008B020000}"/>
    <cellStyle name="_Final adv OA_ March 31 2009" xfId="653" xr:uid="{00000000-0005-0000-0000-00008C020000}"/>
    <cellStyle name="_Final adv OA_ March 31 2009 2" xfId="654" xr:uid="{00000000-0005-0000-0000-00008D020000}"/>
    <cellStyle name="_Final Audited Trial dt 21.07.05" xfId="655" xr:uid="{00000000-0005-0000-0000-00008E020000}"/>
    <cellStyle name="_Final Audited Trial dt 21.07.05 2" xfId="656" xr:uid="{00000000-0005-0000-0000-00008F020000}"/>
    <cellStyle name="_final check" xfId="657" xr:uid="{00000000-0005-0000-0000-000090020000}"/>
    <cellStyle name="_Final CWIP to Auditors Mar 05" xfId="658" xr:uid="{00000000-0005-0000-0000-000091020000}"/>
    <cellStyle name="_Final FA V GL manual dep" xfId="659" xr:uid="{00000000-0005-0000-0000-000092020000}"/>
    <cellStyle name="_Final FA V GL manual dep 2" xfId="660" xr:uid="{00000000-0005-0000-0000-000093020000}"/>
    <cellStyle name="_Final FA V GL Reco" xfId="661" xr:uid="{00000000-0005-0000-0000-000094020000}"/>
    <cellStyle name="_Final FA V GL Reco 2" xfId="662" xr:uid="{00000000-0005-0000-0000-000095020000}"/>
    <cellStyle name="_Final FA V GL Reco for Summary" xfId="663" xr:uid="{00000000-0005-0000-0000-000096020000}"/>
    <cellStyle name="_Final FA V GL Reco for Summary - Nov-05" xfId="664" xr:uid="{00000000-0005-0000-0000-000097020000}"/>
    <cellStyle name="_Final FA V GL Reco for Summary - Nov-05 2" xfId="665" xr:uid="{00000000-0005-0000-0000-000098020000}"/>
    <cellStyle name="_Final FA V GL Reco for Summary 2" xfId="666" xr:uid="{00000000-0005-0000-0000-000099020000}"/>
    <cellStyle name="_Final FA V GL Reco for Summary 3" xfId="667" xr:uid="{00000000-0005-0000-0000-00009A020000}"/>
    <cellStyle name="_Final FA V GL Reco for Summary 4" xfId="668" xr:uid="{00000000-0005-0000-0000-00009B020000}"/>
    <cellStyle name="_Final FA V GL Reco for Summary 5" xfId="669" xr:uid="{00000000-0005-0000-0000-00009C020000}"/>
    <cellStyle name="_Final FA V GL Reco July-05" xfId="670" xr:uid="{00000000-0005-0000-0000-00009D020000}"/>
    <cellStyle name="_Final FA V GL Reco July-05 2" xfId="671" xr:uid="{00000000-0005-0000-0000-00009E020000}"/>
    <cellStyle name="_Final FA V GL Reco with Knocking Final" xfId="672" xr:uid="{00000000-0005-0000-0000-00009F020000}"/>
    <cellStyle name="_Final FA V GL Reco with Knocking Final 2" xfId="673" xr:uid="{00000000-0005-0000-0000-0000A0020000}"/>
    <cellStyle name="_Final FA V GL Reco with Knocking Final 2 " xfId="674" xr:uid="{00000000-0005-0000-0000-0000A1020000}"/>
    <cellStyle name="_Final FA V GL Reco with Knocking Final 2  2" xfId="675" xr:uid="{00000000-0005-0000-0000-0000A2020000}"/>
    <cellStyle name="_Final FA V GL Reco with Knocking Final 2 after audit" xfId="676" xr:uid="{00000000-0005-0000-0000-0000A3020000}"/>
    <cellStyle name="_Final FA V GL Reco with Knocking Final 2 after audit 2" xfId="677" xr:uid="{00000000-0005-0000-0000-0000A4020000}"/>
    <cellStyle name="_final loader eab negitive oct. for Dec. 06 working" xfId="678" xr:uid="{00000000-0005-0000-0000-0000A5020000}"/>
    <cellStyle name="_final loader eab Positive" xfId="679" xr:uid="{00000000-0005-0000-0000-0000A6020000}"/>
    <cellStyle name="_final loader eab Positive for dec06 working" xfId="680" xr:uid="{00000000-0005-0000-0000-0000A7020000}"/>
    <cellStyle name="_Final Reinstatement of Other Foreign Vendors" xfId="681" xr:uid="{00000000-0005-0000-0000-0000A8020000}"/>
    <cellStyle name="_Final Sch VI" xfId="682" xr:uid="{00000000-0005-0000-0000-0000A9020000}"/>
    <cellStyle name="_Final Sch VI 2" xfId="683" xr:uid="{00000000-0005-0000-0000-0000AA020000}"/>
    <cellStyle name="_Final Sch VI at 6.6.09 4.16 P.M" xfId="684" xr:uid="{00000000-0005-0000-0000-0000AB020000}"/>
    <cellStyle name="_Final Sch VI at 6.6.09 4.16 P.M 2" xfId="685" xr:uid="{00000000-0005-0000-0000-0000AC020000}"/>
    <cellStyle name="_Final sheet FAR Gl Reco internet may 06" xfId="686" xr:uid="{00000000-0005-0000-0000-0000AD020000}"/>
    <cellStyle name="_Final Trial Apr 06" xfId="687" xr:uid="{00000000-0005-0000-0000-0000AE020000}"/>
    <cellStyle name="_FINAL TRIAL APR'06" xfId="688" xr:uid="{00000000-0005-0000-0000-0000AF020000}"/>
    <cellStyle name="_Final_OA_FAR_Mar09" xfId="689" xr:uid="{00000000-0005-0000-0000-0000B0020000}"/>
    <cellStyle name="_Final_OA_FAR_Mar09 2" xfId="690" xr:uid="{00000000-0005-0000-0000-0000B1020000}"/>
    <cellStyle name="_Finance MAPA Dec-05-(DGF)" xfId="691" xr:uid="{00000000-0005-0000-0000-0000B2020000}"/>
    <cellStyle name="_Finance MAPA Dec-05-(DGF) 2" xfId="692" xr:uid="{00000000-0005-0000-0000-0000B3020000}"/>
    <cellStyle name="_Fixed Asset Addition_June 06" xfId="693" xr:uid="{00000000-0005-0000-0000-0000B4020000}"/>
    <cellStyle name="_FLASH DATA APRIL 2006 natu" xfId="694" xr:uid="{00000000-0005-0000-0000-0000B5020000}"/>
    <cellStyle name="_FLASH DATA APRIL 2006 natu 2" xfId="695" xr:uid="{00000000-0005-0000-0000-0000B6020000}"/>
    <cellStyle name="_FLASH DATA JAN 2006" xfId="696" xr:uid="{00000000-0005-0000-0000-0000B7020000}"/>
    <cellStyle name="_FLASH DATA JAN 2006 2" xfId="697" xr:uid="{00000000-0005-0000-0000-0000B8020000}"/>
    <cellStyle name="_FLASH DATA JULY 2006Ravindra Natu-REV" xfId="698" xr:uid="{00000000-0005-0000-0000-0000B9020000}"/>
    <cellStyle name="_FLASH DATA JULY 2006Ravindra Natu-REV 2" xfId="699" xr:uid="{00000000-0005-0000-0000-0000BA020000}"/>
    <cellStyle name="_FLASH DATA JUNE 2006-Ravindra" xfId="700" xr:uid="{00000000-0005-0000-0000-0000BB020000}"/>
    <cellStyle name="_FLASH DATA JUNE 2006-Ravindra 2" xfId="701" xr:uid="{00000000-0005-0000-0000-0000BC020000}"/>
    <cellStyle name="_Flash post paid Nov05" xfId="702" xr:uid="{00000000-0005-0000-0000-0000BD020000}"/>
    <cellStyle name="_Flash post paid Nov05 2" xfId="703" xr:uid="{00000000-0005-0000-0000-0000BE020000}"/>
    <cellStyle name="_Flash post paid OCT05" xfId="704" xr:uid="{00000000-0005-0000-0000-0000BF020000}"/>
    <cellStyle name="_Flash post paid OCT05 2" xfId="705" xr:uid="{00000000-0005-0000-0000-0000C0020000}"/>
    <cellStyle name="_Flexi March 04-Rawat" xfId="706" xr:uid="{00000000-0005-0000-0000-0000C1020000}"/>
    <cellStyle name="_FOR ADDITION DURING THE PERIOD" xfId="707" xr:uid="{00000000-0005-0000-0000-0000C2020000}"/>
    <cellStyle name="_FOR ADDITION DURING THE PERIOD 2" xfId="708" xr:uid="{00000000-0005-0000-0000-0000C3020000}"/>
    <cellStyle name="_Forex content Aug05_1.2" xfId="709" xr:uid="{00000000-0005-0000-0000-0000C4020000}"/>
    <cellStyle name="_Forex content Aug05_1.2 2" xfId="710" xr:uid="{00000000-0005-0000-0000-0000C5020000}"/>
    <cellStyle name="_Forex content Dec 05_Revised_Audited" xfId="711" xr:uid="{00000000-0005-0000-0000-0000C6020000}"/>
    <cellStyle name="_Forex content Dec 05_Revised_Audited 2" xfId="712" xr:uid="{00000000-0005-0000-0000-0000C7020000}"/>
    <cellStyle name="_Forex Content Dec'06" xfId="713" xr:uid="{00000000-0005-0000-0000-0000C8020000}"/>
    <cellStyle name="_Forex content Dec'06 HRY" xfId="714" xr:uid="{00000000-0005-0000-0000-0000C9020000}"/>
    <cellStyle name="_FOREX CONTENT Feb 07 Final 5.3.07" xfId="715" xr:uid="{00000000-0005-0000-0000-0000CA020000}"/>
    <cellStyle name="_FOREX CONTENT Feb 07 Final 5.3.07 2" xfId="716" xr:uid="{00000000-0005-0000-0000-0000CB020000}"/>
    <cellStyle name="_Forex content Nov'06 Revised" xfId="717" xr:uid="{00000000-0005-0000-0000-0000CC020000}"/>
    <cellStyle name="_Forex content Oct'06" xfId="718" xr:uid="{00000000-0005-0000-0000-0000CD020000}"/>
    <cellStyle name="_Forex content Sep'06" xfId="719" xr:uid="{00000000-0005-0000-0000-0000CE020000}"/>
    <cellStyle name="_Forex Content_Mar06(Audited)_240506" xfId="720" xr:uid="{00000000-0005-0000-0000-0000CF020000}"/>
    <cellStyle name="_Forex Content_Mar06(Audited)_240506 2" xfId="721" xr:uid="{00000000-0005-0000-0000-0000D0020000}"/>
    <cellStyle name="_Forex Content-FEBRUARY'06" xfId="722" xr:uid="{00000000-0005-0000-0000-0000D1020000}"/>
    <cellStyle name="_Forex Fluctutions backup Dec'05_Revised_Audited" xfId="723" xr:uid="{00000000-0005-0000-0000-0000D2020000}"/>
    <cellStyle name="_Forex Fluctutions backup Dec'05_Revised_Audited 2" xfId="724" xr:uid="{00000000-0005-0000-0000-0000D3020000}"/>
    <cellStyle name="_Forex Fluctutions backup JAN'06" xfId="725" xr:uid="{00000000-0005-0000-0000-0000D4020000}"/>
    <cellStyle name="_Forex Fluctutions backup JAN'06 2" xfId="726" xr:uid="{00000000-0005-0000-0000-0000D5020000}"/>
    <cellStyle name="_Forex Renis" xfId="727" xr:uid="{00000000-0005-0000-0000-0000D6020000}"/>
    <cellStyle name="_Forex-Dec05" xfId="728" xr:uid="{00000000-0005-0000-0000-0000D7020000}"/>
    <cellStyle name="_Format critical recos_UPE" xfId="729" xr:uid="{00000000-0005-0000-0000-0000D8020000}"/>
    <cellStyle name="_Format critical recos_UPW Agra" xfId="730" xr:uid="{00000000-0005-0000-0000-0000D9020000}"/>
    <cellStyle name="_Format critical recos_UPW Meerut" xfId="731" xr:uid="{00000000-0005-0000-0000-0000DA020000}"/>
    <cellStyle name="_Fully Depreciated Assets" xfId="732" xr:uid="{00000000-0005-0000-0000-0000DB020000}"/>
    <cellStyle name="_Fund Flow Statement_UPE_Oct 05" xfId="733" xr:uid="{00000000-0005-0000-0000-0000DC020000}"/>
    <cellStyle name="_Fund Flow Statement_UPE_Oct 05 2" xfId="734" xr:uid="{00000000-0005-0000-0000-0000DD020000}"/>
    <cellStyle name="_FWP Inst report from Jul'06 to fEB'07" xfId="735" xr:uid="{00000000-0005-0000-0000-0000DE020000}"/>
    <cellStyle name="_FWP postpaid and prepaid" xfId="736" xr:uid="{00000000-0005-0000-0000-0000DF020000}"/>
    <cellStyle name="_FWP postpaid and prepaid 2" xfId="737" xr:uid="{00000000-0005-0000-0000-0000E0020000}"/>
    <cellStyle name="_Fx. Gain loss_Dec 06" xfId="738" xr:uid="{00000000-0005-0000-0000-0000E1020000}"/>
    <cellStyle name="_Fx. Gain loss_Dec 06 2" xfId="739" xr:uid="{00000000-0005-0000-0000-0000E2020000}"/>
    <cellStyle name="_Fx. Gain loss_Mar 06" xfId="740" xr:uid="{00000000-0005-0000-0000-0000E3020000}"/>
    <cellStyle name="_Fx. Gain loss_Mar 06 2" xfId="741" xr:uid="{00000000-0005-0000-0000-0000E4020000}"/>
    <cellStyle name="_Fx. Gain loss_Nov 06" xfId="742" xr:uid="{00000000-0005-0000-0000-0000E5020000}"/>
    <cellStyle name="_Fx. Gain loss_Nov 06 2" xfId="743" xr:uid="{00000000-0005-0000-0000-0000E6020000}"/>
    <cellStyle name="_Gen.File" xfId="744" xr:uid="{00000000-0005-0000-0000-0000E7020000}"/>
    <cellStyle name="_Gen.File 2" xfId="745" xr:uid="{00000000-0005-0000-0000-0000E8020000}"/>
    <cellStyle name="_GFRC_Q 0405_Provisional_V 1.0_25.04.05_2149Hrs" xfId="746" xr:uid="{00000000-0005-0000-0000-0000E9020000}"/>
    <cellStyle name="_GIS Data Template_PA21" xfId="747" xr:uid="{00000000-0005-0000-0000-0000EA020000}"/>
    <cellStyle name="_GIS Data Template_PA21 2" xfId="748" xr:uid="{00000000-0005-0000-0000-0000EB020000}"/>
    <cellStyle name="_GLDI Aug Parasu" xfId="749" xr:uid="{00000000-0005-0000-0000-0000EC020000}"/>
    <cellStyle name="_GLDI-JULY-03" xfId="750" xr:uid="{00000000-0005-0000-0000-0000ED020000}"/>
    <cellStyle name="_Gratuity" xfId="751" xr:uid="{00000000-0005-0000-0000-0000EE020000}"/>
    <cellStyle name="_Gratuity 2" xfId="752" xr:uid="{00000000-0005-0000-0000-0000EF020000}"/>
    <cellStyle name="_HAR_Eric_Mar06" xfId="753" xr:uid="{00000000-0005-0000-0000-0000F0020000}"/>
    <cellStyle name="_HARYANA  SALE SHEET APRIL-2006" xfId="754" xr:uid="{00000000-0005-0000-0000-0000F1020000}"/>
    <cellStyle name="_HARYANA  SALE SHEET APRIL-2006 2" xfId="755" xr:uid="{00000000-0005-0000-0000-0000F2020000}"/>
    <cellStyle name="_Haryana 7" xfId="756" xr:uid="{00000000-0005-0000-0000-0000F3020000}"/>
    <cellStyle name="_Haryana 7 2" xfId="757" xr:uid="{00000000-0005-0000-0000-0000F4020000}"/>
    <cellStyle name="_Haryana Prepaid  Flash-August 2005" xfId="758" xr:uid="{00000000-0005-0000-0000-0000F5020000}"/>
    <cellStyle name="_Haryana Prepaid  Flash-August 2005 2" xfId="759" xr:uid="{00000000-0005-0000-0000-0000F6020000}"/>
    <cellStyle name="_Haryana Prepaid Flash -July 2005" xfId="760" xr:uid="{00000000-0005-0000-0000-0000F7020000}"/>
    <cellStyle name="_Haryana Prepaid Flash -July 2005 2" xfId="761" xr:uid="{00000000-0005-0000-0000-0000F8020000}"/>
    <cellStyle name="_HDFC BANK-June-06" xfId="762" xr:uid="{00000000-0005-0000-0000-0000F9020000}"/>
    <cellStyle name="_HDFC BANK-June-06 2" xfId="763" xr:uid="{00000000-0005-0000-0000-0000FA020000}"/>
    <cellStyle name="_HDFC BANK-May-06" xfId="764" xr:uid="{00000000-0005-0000-0000-0000FB020000}"/>
    <cellStyle name="_HDFC BANK-May-06 2" xfId="765" xr:uid="{00000000-0005-0000-0000-0000FC020000}"/>
    <cellStyle name="_Hedge Cost Sep 04" xfId="766" xr:uid="{00000000-0005-0000-0000-0000FD020000}"/>
    <cellStyle name="_Hedged loans status - 31.03.05" xfId="767" xr:uid="{00000000-0005-0000-0000-0000FE020000}"/>
    <cellStyle name="_HP 150Mn" xfId="768" xr:uid="{00000000-0005-0000-0000-0000FF020000}"/>
    <cellStyle name="_HP 150Mn 2" xfId="769" xr:uid="{00000000-0005-0000-0000-000000030000}"/>
    <cellStyle name="_HP 8" xfId="770" xr:uid="{00000000-0005-0000-0000-000001030000}"/>
    <cellStyle name="_HP 8 2" xfId="771" xr:uid="{00000000-0005-0000-0000-000002030000}"/>
    <cellStyle name="_HP F" xfId="772" xr:uid="{00000000-0005-0000-0000-000003030000}"/>
    <cellStyle name="_HP F 2" xfId="773" xr:uid="{00000000-0005-0000-0000-000004030000}"/>
    <cellStyle name="_HR Unit Budget" xfId="774" xr:uid="{00000000-0005-0000-0000-000005030000}"/>
    <cellStyle name="_HR Unit Budget 2" xfId="775" xr:uid="{00000000-0005-0000-0000-000006030000}"/>
    <cellStyle name="_Hr. Sale Feb'05" xfId="776" xr:uid="{00000000-0005-0000-0000-000007030000}"/>
    <cellStyle name="_Hr. Sale Feb'05 2" xfId="777" xr:uid="{00000000-0005-0000-0000-000008030000}"/>
    <cellStyle name="_HR. SALE MARCH'05" xfId="778" xr:uid="{00000000-0005-0000-0000-000009030000}"/>
    <cellStyle name="_HR. SALE MARCH'05 2" xfId="779" xr:uid="{00000000-0005-0000-0000-00000A030000}"/>
    <cellStyle name="_HR3 April 06" xfId="780" xr:uid="{00000000-0005-0000-0000-00000B030000}"/>
    <cellStyle name="_HR3 May 06" xfId="781" xr:uid="{00000000-0005-0000-0000-00000C030000}"/>
    <cellStyle name="_HR6 April 06" xfId="782" xr:uid="{00000000-0005-0000-0000-00000D030000}"/>
    <cellStyle name="_HR6 May 06" xfId="783" xr:uid="{00000000-0005-0000-0000-00000E030000}"/>
    <cellStyle name="_HR8 April 06" xfId="784" xr:uid="{00000000-0005-0000-0000-00000F030000}"/>
    <cellStyle name="_HR8 May 06" xfId="785" xr:uid="{00000000-0005-0000-0000-000010030000}"/>
    <cellStyle name="_HRY. MAIN SALE SHEET JUNE-2005" xfId="786" xr:uid="{00000000-0005-0000-0000-000011030000}"/>
    <cellStyle name="_HRY. MAIN SALE SHEET JUNE-2005 2" xfId="787" xr:uid="{00000000-0005-0000-0000-000012030000}"/>
    <cellStyle name="_I GAAP_ARO_Dec 06" xfId="788" xr:uid="{00000000-0005-0000-0000-000013030000}"/>
    <cellStyle name="_I GAAP_ARO_Nov 06" xfId="789" xr:uid="{00000000-0005-0000-0000-000014030000}"/>
    <cellStyle name="_IAS - Forex Delhi Final" xfId="790" xr:uid="{00000000-0005-0000-0000-000015030000}"/>
    <cellStyle name="_IAS - Forex Delhi Final 2" xfId="791" xr:uid="{00000000-0005-0000-0000-000016030000}"/>
    <cellStyle name="_IBM" xfId="792" xr:uid="{00000000-0005-0000-0000-000017030000}"/>
    <cellStyle name="_IBM Account working" xfId="793" xr:uid="{00000000-0005-0000-0000-000018030000}"/>
    <cellStyle name="_IBM Account working 2" xfId="794" xr:uid="{00000000-0005-0000-0000-000019030000}"/>
    <cellStyle name="_IBM details" xfId="795" xr:uid="{00000000-0005-0000-0000-00001A030000}"/>
    <cellStyle name="_IBM details 2" xfId="796" xr:uid="{00000000-0005-0000-0000-00001B030000}"/>
    <cellStyle name="_ICICI call centre hand over" xfId="797" xr:uid="{00000000-0005-0000-0000-00001C030000}"/>
    <cellStyle name="_IDBI-417-Jan-07" xfId="798" xr:uid="{00000000-0005-0000-0000-00001D030000}"/>
    <cellStyle name="_IGAAP_Mobility_March'06" xfId="799" xr:uid="{00000000-0005-0000-0000-00001E030000}"/>
    <cellStyle name="_ILD - STMs" xfId="800" xr:uid="{00000000-0005-0000-0000-00001F030000}"/>
    <cellStyle name="_IN_KENAN_UTIBA GL Reco Format" xfId="801" xr:uid="{00000000-0005-0000-0000-000020030000}"/>
    <cellStyle name="_IN_KENAN_UTIBA GL Reco_Mar07" xfId="802" xr:uid="{00000000-0005-0000-0000-000021030000}"/>
    <cellStyle name="_Infra-Mater Provision Working -Jan07" xfId="803" xr:uid="{00000000-0005-0000-0000-000022030000}"/>
    <cellStyle name="_Infra-Prov-Working" xfId="804" xr:uid="{00000000-0005-0000-0000-000023030000}"/>
    <cellStyle name="_INR LOANS Aug 05" xfId="805" xr:uid="{00000000-0005-0000-0000-000024030000}"/>
    <cellStyle name="_Inscope Items debited to EAB  -  HRY dec06" xfId="806" xr:uid="{00000000-0005-0000-0000-000025030000}"/>
    <cellStyle name="_Inscope Items debited to EAB  -  HRY dec06 2" xfId="807" xr:uid="{00000000-0005-0000-0000-000026030000}"/>
    <cellStyle name="_Inscope Items debited to EAB  -  HRY Jan07" xfId="808" xr:uid="{00000000-0005-0000-0000-000027030000}"/>
    <cellStyle name="_Inscope Items debited to EAB  -  HRY Jan07 2" xfId="809" xr:uid="{00000000-0005-0000-0000-000028030000}"/>
    <cellStyle name="_Inscope Provision Feb '07" xfId="810" xr:uid="{00000000-0005-0000-0000-000029030000}"/>
    <cellStyle name="_Inscope Provision Feb '07 2" xfId="811" xr:uid="{00000000-0005-0000-0000-00002A030000}"/>
    <cellStyle name="_Inter Unit" xfId="812" xr:uid="{00000000-0005-0000-0000-00002B030000}"/>
    <cellStyle name="_Inter Unit 2" xfId="813" xr:uid="{00000000-0005-0000-0000-00002C030000}"/>
    <cellStyle name="_Inter Unit Asset Transfer - Format_FY 2006-07_Jan'07" xfId="814" xr:uid="{00000000-0005-0000-0000-00002D030000}"/>
    <cellStyle name="_Interest Exp Income" xfId="815" xr:uid="{00000000-0005-0000-0000-00002E030000}"/>
    <cellStyle name="_Interest Exp Income 2" xfId="816" xr:uid="{00000000-0005-0000-0000-00002F030000}"/>
    <cellStyle name="_Interest on Deb (1283) APR-05" xfId="817" xr:uid="{00000000-0005-0000-0000-000030030000}"/>
    <cellStyle name="_Interest on Deb (1283) APR-05 2" xfId="818" xr:uid="{00000000-0005-0000-0000-000031030000}"/>
    <cellStyle name="_Inventory &amp; CWIP Dec'05" xfId="819" xr:uid="{00000000-0005-0000-0000-000032030000}"/>
    <cellStyle name="_Inventory agst Credit Note Jan 07" xfId="820" xr:uid="{00000000-0005-0000-0000-000033030000}"/>
    <cellStyle name="_Inventory agst Credit Note Jan 07 2" xfId="821" xr:uid="{00000000-0005-0000-0000-000034030000}"/>
    <cellStyle name="_Inventory and expense AP accrual" xfId="822" xr:uid="{00000000-0005-0000-0000-000035030000}"/>
    <cellStyle name="_Inventory AP Accrual Ageing_Consol" xfId="823" xr:uid="{00000000-0005-0000-0000-000036030000}"/>
    <cellStyle name="_Inventory AP accrual Console" xfId="824" xr:uid="{00000000-0005-0000-0000-000037030000}"/>
    <cellStyle name="_Inventory Breakup" xfId="825" xr:uid="{00000000-0005-0000-0000-000038030000}"/>
    <cellStyle name="_Investment Details" xfId="826" xr:uid="{00000000-0005-0000-0000-000039030000}"/>
    <cellStyle name="_Investment Details (2)" xfId="827" xr:uid="{00000000-0005-0000-0000-00003A030000}"/>
    <cellStyle name="_INVOICES EIL" xfId="828" xr:uid="{00000000-0005-0000-0000-00003B030000}"/>
    <cellStyle name="_INVOICES EIL 2" xfId="829" xr:uid="{00000000-0005-0000-0000-00003C030000}"/>
    <cellStyle name="_Invoices for adjustment agst C Notes - EIL HRY circle" xfId="830" xr:uid="{00000000-0005-0000-0000-00003D030000}"/>
    <cellStyle name="_Invoices for adjustment agst C Notes - EIL HRY circle 2" xfId="831" xr:uid="{00000000-0005-0000-0000-00003E030000}"/>
    <cellStyle name="_IT Employee wise reimbursement details" xfId="832" xr:uid="{00000000-0005-0000-0000-00003F030000}"/>
    <cellStyle name="_IT Employee wise reimbursement details 2" xfId="833" xr:uid="{00000000-0005-0000-0000-000040030000}"/>
    <cellStyle name="_IVR GL Reco" xfId="834" xr:uid="{00000000-0005-0000-0000-000041030000}"/>
    <cellStyle name="_J&amp;K 9" xfId="835" xr:uid="{00000000-0005-0000-0000-000042030000}"/>
    <cellStyle name="_J&amp;K 9 2" xfId="836" xr:uid="{00000000-0005-0000-0000-000043030000}"/>
    <cellStyle name="_JAN 2007 ROLLOUT_080107" xfId="837" xr:uid="{00000000-0005-0000-0000-000044030000}"/>
    <cellStyle name="_Jan07_rollout_final (2)" xfId="838" xr:uid="{00000000-0005-0000-0000-000045030000}"/>
    <cellStyle name="_journal entry of dit" xfId="839" xr:uid="{00000000-0005-0000-0000-000046030000}"/>
    <cellStyle name="_JUN INTERNET CWIP RECO" xfId="840" xr:uid="{00000000-0005-0000-0000-000047030000}"/>
    <cellStyle name="_jv audit entries -FA" xfId="841" xr:uid="{00000000-0005-0000-0000-000048030000}"/>
    <cellStyle name="_Kerala 10" xfId="842" xr:uid="{00000000-0005-0000-0000-000049030000}"/>
    <cellStyle name="_Kerala 10 2" xfId="843" xr:uid="{00000000-0005-0000-0000-00004A030000}"/>
    <cellStyle name="_Kerala 25.12.05 " xfId="844" xr:uid="{00000000-0005-0000-0000-00004B030000}"/>
    <cellStyle name="_Kerala 25.12.05  2" xfId="845" xr:uid="{00000000-0005-0000-0000-00004C030000}"/>
    <cellStyle name="_KK BSS Outage 26-Sep-05 to 25-Oct-05(Cellwise - New towns)" xfId="846" xr:uid="{00000000-0005-0000-0000-00004D030000}"/>
    <cellStyle name="_KK BSS Outage 26-Sep-05 to 25-Oct-05(Cellwise-Existing)" xfId="847" xr:uid="{00000000-0005-0000-0000-00004E030000}"/>
    <cellStyle name="_KKBSSOUTafe26-Oct-05 to 25-Nov-05(Cellwise - New towns)" xfId="848" xr:uid="{00000000-0005-0000-0000-00004F030000}"/>
    <cellStyle name="_KKBSSOutage 26-Oct-05 to 25-Nov-05(Cellwise - Existing)" xfId="849" xr:uid="{00000000-0005-0000-0000-000050030000}"/>
    <cellStyle name="_KPI BBNL" xfId="850" xr:uid="{00000000-0005-0000-0000-000051030000}"/>
    <cellStyle name="_KPI definitions_Draft" xfId="851" xr:uid="{00000000-0005-0000-0000-000052030000}"/>
    <cellStyle name="_KPI Report Jul05" xfId="852" xr:uid="{00000000-0005-0000-0000-000053030000}"/>
    <cellStyle name="_KPI Report Jul051final" xfId="853" xr:uid="{00000000-0005-0000-0000-000054030000}"/>
    <cellStyle name="_KPI sheet rev K 050809_kurt" xfId="854" xr:uid="{00000000-0005-0000-0000-000055030000}"/>
    <cellStyle name="_KPI sheet rev K 050809_kurt 2" xfId="855" xr:uid="{00000000-0005-0000-0000-000056030000}"/>
    <cellStyle name="_KPI sign off Templ Rev_A.doc" xfId="856" xr:uid="{00000000-0005-0000-0000-000057030000}"/>
    <cellStyle name="_KPI sign off Templ Rev_A.doc 2" xfId="857" xr:uid="{00000000-0005-0000-0000-000058030000}"/>
    <cellStyle name="_KPI Signoff Oct'06" xfId="858" xr:uid="{00000000-0005-0000-0000-000059030000}"/>
    <cellStyle name="_KPI Signoff UP( E) Nov'06" xfId="859" xr:uid="{00000000-0005-0000-0000-00005A030000}"/>
    <cellStyle name="_LAPU Detail Dec'05" xfId="860" xr:uid="{00000000-0005-0000-0000-00005B030000}"/>
    <cellStyle name="_LAPU Detail Dec'05 2" xfId="861" xr:uid="{00000000-0005-0000-0000-00005C030000}"/>
    <cellStyle name="_Lapu Detail Jan'06" xfId="862" xr:uid="{00000000-0005-0000-0000-00005D030000}"/>
    <cellStyle name="_Lapu Detail Jan'06 2" xfId="863" xr:uid="{00000000-0005-0000-0000-00005E030000}"/>
    <cellStyle name="_Lapu IUT Received from Others-June 2005" xfId="864" xr:uid="{00000000-0005-0000-0000-00005F030000}"/>
    <cellStyle name="_Lapu IUT Received from Others-June 2005 2" xfId="865" xr:uid="{00000000-0005-0000-0000-000060030000}"/>
    <cellStyle name="_Lapu Recd From Others - June 05" xfId="866" xr:uid="{00000000-0005-0000-0000-000061030000}"/>
    <cellStyle name="_Lapu Recd From Others - June 05 2" xfId="867" xr:uid="{00000000-0005-0000-0000-000062030000}"/>
    <cellStyle name="_Lapu Recd From Others July 05" xfId="868" xr:uid="{00000000-0005-0000-0000-000063030000}"/>
    <cellStyle name="_Lapu Recd From Others July 05 2" xfId="869" xr:uid="{00000000-0005-0000-0000-000064030000}"/>
    <cellStyle name="_Lapu Recd From Others Sept05" xfId="870" xr:uid="{00000000-0005-0000-0000-000065030000}"/>
    <cellStyle name="_Lapu Recd From Others Sept05 2" xfId="871" xr:uid="{00000000-0005-0000-0000-000066030000}"/>
    <cellStyle name="_Lapu Received from Other Circles - Aug 05" xfId="872" xr:uid="{00000000-0005-0000-0000-000067030000}"/>
    <cellStyle name="_Lapu Received from Other Circles - Aug 05 2" xfId="873" xr:uid="{00000000-0005-0000-0000-000068030000}"/>
    <cellStyle name="_LAPU TERTIARY" xfId="874" xr:uid="{00000000-0005-0000-0000-000069030000}"/>
    <cellStyle name="_LAPU TERTIARY 2" xfId="875" xr:uid="{00000000-0005-0000-0000-00006A030000}"/>
    <cellStyle name="_LC-BG Schedule_UPE_May 05" xfId="876" xr:uid="{00000000-0005-0000-0000-00006B030000}"/>
    <cellStyle name="_LC-BG Schedule_UPE_May 05 2" xfId="877" xr:uid="{00000000-0005-0000-0000-00006C030000}"/>
    <cellStyle name="_Leave Encashment" xfId="878" xr:uid="{00000000-0005-0000-0000-00006D030000}"/>
    <cellStyle name="_Leave Encashment 2" xfId="879" xr:uid="{00000000-0005-0000-0000-00006E030000}"/>
    <cellStyle name="_Leave incashment &amp; Gratuity upto Feb Final" xfId="880" xr:uid="{00000000-0005-0000-0000-00006F030000}"/>
    <cellStyle name="_Leave incashment &amp; Gratuity upto Feb Final 2" xfId="881" xr:uid="{00000000-0005-0000-0000-000070030000}"/>
    <cellStyle name="_LF Payable" xfId="882" xr:uid="{00000000-0005-0000-0000-000071030000}"/>
    <cellStyle name="_LF Payable 2" xfId="883" xr:uid="{00000000-0005-0000-0000-000072030000}"/>
    <cellStyle name="_Liab_December 2006_AP GL Reco_Orissa" xfId="884" xr:uid="{00000000-0005-0000-0000-000073030000}"/>
    <cellStyle name="_Licencee fee _ ISP _NLD_ILD _ AMJ '06" xfId="885" xr:uid="{00000000-0005-0000-0000-000074030000}"/>
    <cellStyle name="_License Fee supporting" xfId="886" xr:uid="{00000000-0005-0000-0000-000075030000}"/>
    <cellStyle name="_License Fee supporting 2" xfId="887" xr:uid="{00000000-0005-0000-0000-000076030000}"/>
    <cellStyle name="_List of requirement-Current Liabilities-Mar'07" xfId="888" xr:uid="{00000000-0005-0000-0000-000077030000}"/>
    <cellStyle name="_List of requirements - Admn &amp; Selling expenses Oct" xfId="889" xr:uid="{00000000-0005-0000-0000-000078030000}"/>
    <cellStyle name="_List of requirements - Cash &amp; Bank Nov-06" xfId="890" xr:uid="{00000000-0005-0000-0000-000079030000}"/>
    <cellStyle name="_List of requirements - Cash &amp; Bank Oct" xfId="891" xr:uid="{00000000-0005-0000-0000-00007A030000}"/>
    <cellStyle name="_List of requirements - Cash &amp; BankMar07" xfId="892" xr:uid="{00000000-0005-0000-0000-00007B030000}"/>
    <cellStyle name="_List of requirements - Current Liab" xfId="893" xr:uid="{00000000-0005-0000-0000-00007C030000}"/>
    <cellStyle name="_List of requirements - Current Liab - 1" xfId="894" xr:uid="{00000000-0005-0000-0000-00007D030000}"/>
    <cellStyle name="_List of requirements - Current Liab sep06" xfId="895" xr:uid="{00000000-0005-0000-0000-00007E030000}"/>
    <cellStyle name="_List of requirements - Current Liab sep06 2" xfId="896" xr:uid="{00000000-0005-0000-0000-00007F030000}"/>
    <cellStyle name="_List of requirements - Current Liab_1" xfId="897" xr:uid="{00000000-0005-0000-0000-000080030000}"/>
    <cellStyle name="_List of requirements - Current Liab_1 2" xfId="898" xr:uid="{00000000-0005-0000-0000-000081030000}"/>
    <cellStyle name="_List of requirements - Fixed Assets_Mar 07" xfId="899" xr:uid="{00000000-0005-0000-0000-000082030000}"/>
    <cellStyle name="_List of requirements - Fixed Assets-Nov06" xfId="900" xr:uid="{00000000-0005-0000-0000-000083030000}"/>
    <cellStyle name="_List of requirements - Loans &amp; Advances" xfId="901" xr:uid="{00000000-0005-0000-0000-000084030000}"/>
    <cellStyle name="_List of requirements - Loans &amp; Advances Aug" xfId="902" xr:uid="{00000000-0005-0000-0000-000085030000}"/>
    <cellStyle name="_List of requirements - Loans &amp; Advances Nov-062" xfId="903" xr:uid="{00000000-0005-0000-0000-000086030000}"/>
    <cellStyle name="_List of requirements - Loans &amp; Advances-Channel" xfId="904" xr:uid="{00000000-0005-0000-0000-000087030000}"/>
    <cellStyle name="_List of requirements - Personnel Expenditure" xfId="905" xr:uid="{00000000-0005-0000-0000-000088030000}"/>
    <cellStyle name="_List of requirements - Provisions" xfId="906" xr:uid="{00000000-0005-0000-0000-000089030000}"/>
    <cellStyle name="_LOAN INTEREST WORKING MARCH 07" xfId="907" xr:uid="{00000000-0005-0000-0000-00008A030000}"/>
    <cellStyle name="_Lokesh Sheet" xfId="908" xr:uid="{00000000-0005-0000-0000-00008B030000}"/>
    <cellStyle name="_Lokesh Sheet 2" xfId="909" xr:uid="{00000000-0005-0000-0000-00008C030000}"/>
    <cellStyle name="_MANNUALY FAR MAR'06" xfId="910" xr:uid="{00000000-0005-0000-0000-00008D030000}"/>
    <cellStyle name="_MANNUALY FAR MAR'06 2" xfId="911" xr:uid="{00000000-0005-0000-0000-00008E030000}"/>
    <cellStyle name="_MAPA - Dec 05 Fin" xfId="912" xr:uid="{00000000-0005-0000-0000-00008F030000}"/>
    <cellStyle name="_MAPA - Dec 05 Fin 2" xfId="913" xr:uid="{00000000-0005-0000-0000-000090030000}"/>
    <cellStyle name="_Mapa Aug(New)-05" xfId="914" xr:uid="{00000000-0005-0000-0000-000091030000}"/>
    <cellStyle name="_Mapa Aug(New)-05 2" xfId="915" xr:uid="{00000000-0005-0000-0000-000092030000}"/>
    <cellStyle name="_MAPA NCR DEC05" xfId="916" xr:uid="{00000000-0005-0000-0000-000093030000}"/>
    <cellStyle name="_MAPA NCR DEC05 2" xfId="917" xr:uid="{00000000-0005-0000-0000-000094030000}"/>
    <cellStyle name="_Mapa NCR July-06" xfId="918" xr:uid="{00000000-0005-0000-0000-000095030000}"/>
    <cellStyle name="_MAPA NCR NOV'05" xfId="919" xr:uid="{00000000-0005-0000-0000-000096030000}"/>
    <cellStyle name="_MAPA NCR NOV'05 2" xfId="920" xr:uid="{00000000-0005-0000-0000-000097030000}"/>
    <cellStyle name="_MAPA-Nov 04" xfId="921" xr:uid="{00000000-0005-0000-0000-000098030000}"/>
    <cellStyle name="_Material Provision List-Dec-06ytd" xfId="922" xr:uid="{00000000-0005-0000-0000-000099030000}"/>
    <cellStyle name="_Material Recd Mrr not Generated as on 31-Jan-07" xfId="923" xr:uid="{00000000-0005-0000-0000-00009A030000}"/>
    <cellStyle name="_Matrl Issued but not posted into CWIP for Feb'07" xfId="924" xr:uid="{00000000-0005-0000-0000-00009B030000}"/>
    <cellStyle name="_Matrl Issued but not posted into cwip for Jan'07" xfId="925" xr:uid="{00000000-0005-0000-0000-00009C030000}"/>
    <cellStyle name="_May06 Commission Provision" xfId="926" xr:uid="{00000000-0005-0000-0000-00009D030000}"/>
    <cellStyle name="_MIS for April" xfId="927" xr:uid="{00000000-0005-0000-0000-00009E030000}"/>
    <cellStyle name="_MIT - Apr'06" xfId="928" xr:uid="{00000000-0005-0000-0000-00009F030000}"/>
    <cellStyle name="_MIT - Jul'06" xfId="929" xr:uid="{00000000-0005-0000-0000-0000A0030000}"/>
    <cellStyle name="_MIT - Jul'06 2" xfId="930" xr:uid="{00000000-0005-0000-0000-0000A1030000}"/>
    <cellStyle name="_MIT - Jun'06" xfId="931" xr:uid="{00000000-0005-0000-0000-0000A2030000}"/>
    <cellStyle name="_MIT - Jun'06 2" xfId="932" xr:uid="{00000000-0005-0000-0000-0000A3030000}"/>
    <cellStyle name="_MIT - Mar'06" xfId="933" xr:uid="{00000000-0005-0000-0000-0000A4030000}"/>
    <cellStyle name="_MIT - May'06(sukhi)" xfId="934" xr:uid="{00000000-0005-0000-0000-0000A5030000}"/>
    <cellStyle name="_MIT - May'06(sukhi) 2" xfId="935" xr:uid="{00000000-0005-0000-0000-0000A6030000}"/>
    <cellStyle name="_MIT - Nov'06 Final 4.12.06" xfId="936" xr:uid="{00000000-0005-0000-0000-0000A7030000}"/>
    <cellStyle name="_MIT - Nov'06 Final 4.12.06 2" xfId="937" xr:uid="{00000000-0005-0000-0000-0000A8030000}"/>
    <cellStyle name="_MIT BACKUP JAN'06" xfId="938" xr:uid="{00000000-0005-0000-0000-0000A9030000}"/>
    <cellStyle name="_MIT BACKUP JAN'06 2" xfId="939" xr:uid="{00000000-0005-0000-0000-0000AA030000}"/>
    <cellStyle name="_MIT Feb'07 Final 3.3.07" xfId="940" xr:uid="{00000000-0005-0000-0000-0000AB030000}"/>
    <cellStyle name="_MIT Feb'07 Final 3.3.07 2" xfId="941" xr:uid="{00000000-0005-0000-0000-0000AC030000}"/>
    <cellStyle name="_MIT working" xfId="942" xr:uid="{00000000-0005-0000-0000-0000AD030000}"/>
    <cellStyle name="_MIT working 2" xfId="943" xr:uid="{00000000-0005-0000-0000-0000AE030000}"/>
    <cellStyle name="_MIT_Oct05" xfId="944" xr:uid="{00000000-0005-0000-0000-0000AF030000}"/>
    <cellStyle name="_MIT_Sep05" xfId="945" xr:uid="{00000000-0005-0000-0000-0000B0030000}"/>
    <cellStyle name="_mmk2" xfId="946" xr:uid="{00000000-0005-0000-0000-0000B1030000}"/>
    <cellStyle name="_MO - Acc.Exp - Jan 05" xfId="947" xr:uid="{00000000-0005-0000-0000-0000B2030000}"/>
    <cellStyle name="_MO Credit Apr-Sep-06 Print" xfId="948" xr:uid="{00000000-0005-0000-0000-0000B3030000}"/>
    <cellStyle name="_MO Credit Apr-Sep-06 Print 2" xfId="949" xr:uid="{00000000-0005-0000-0000-0000B4030000}"/>
    <cellStyle name="_Mobility_Haryana_June'06_4.00 AM" xfId="950" xr:uid="{00000000-0005-0000-0000-0000B5030000}"/>
    <cellStyle name="_MOBILTIY_Acc Exp FEB 05" xfId="951" xr:uid="{00000000-0005-0000-0000-0000B6030000}"/>
    <cellStyle name="_MOBILTIY_Acc Exp FEB 05 2" xfId="952" xr:uid="{00000000-0005-0000-0000-0000B7030000}"/>
    <cellStyle name="_Month Interest Working-Dec 04" xfId="953" xr:uid="{00000000-0005-0000-0000-0000B8030000}"/>
    <cellStyle name="_Month Interest Working-Mar 05" xfId="954" xr:uid="{00000000-0005-0000-0000-0000B9030000}"/>
    <cellStyle name="_Month Interest Working-Nov 04" xfId="955" xr:uid="{00000000-0005-0000-0000-0000BA030000}"/>
    <cellStyle name="_Monthly Signoff_Sep06_Delhi" xfId="956" xr:uid="{00000000-0005-0000-0000-0000BB030000}"/>
    <cellStyle name="_Monthly Signoff_Sep06_Delhi 2" xfId="957" xr:uid="{00000000-0005-0000-0000-0000BC030000}"/>
    <cellStyle name="_Movement of Fixed Assets-Final" xfId="958" xr:uid="{00000000-0005-0000-0000-0000BD030000}"/>
    <cellStyle name="_MP - Acc.Exp - Jan 05" xfId="959" xr:uid="{00000000-0005-0000-0000-0000BE030000}"/>
    <cellStyle name="_MP-PROVISION For Exp AUG'05" xfId="960" xr:uid="{00000000-0005-0000-0000-0000BF030000}"/>
    <cellStyle name="_MP-PROVISION For Exp AUG'05 2" xfId="961" xr:uid="{00000000-0005-0000-0000-0000C0030000}"/>
    <cellStyle name="_MTM - 31.12.04" xfId="962" xr:uid="{00000000-0005-0000-0000-0000C1030000}"/>
    <cellStyle name="_MTM - 31.12.04 - Sarin" xfId="963" xr:uid="{00000000-0005-0000-0000-0000C2030000}"/>
    <cellStyle name="_MTM - 31.12.04 - Sarin 2" xfId="964" xr:uid="{00000000-0005-0000-0000-0000C3030000}"/>
    <cellStyle name="_MUM 150 Mn" xfId="965" xr:uid="{00000000-0005-0000-0000-0000C4030000}"/>
    <cellStyle name="_MUM 150 Mn 2" xfId="966" xr:uid="{00000000-0005-0000-0000-0000C5030000}"/>
    <cellStyle name="_Mumbai" xfId="967" xr:uid="{00000000-0005-0000-0000-0000C6030000}"/>
    <cellStyle name="_Mumbai 2" xfId="968" xr:uid="{00000000-0005-0000-0000-0000C7030000}"/>
    <cellStyle name="_Natarajan_MAPA_April04" xfId="969" xr:uid="{00000000-0005-0000-0000-0000C8030000}"/>
    <cellStyle name="_N-East F" xfId="970" xr:uid="{00000000-0005-0000-0000-0000C9030000}"/>
    <cellStyle name="_Negative EIL Loader Working" xfId="971" xr:uid="{00000000-0005-0000-0000-0000CA030000}"/>
    <cellStyle name="_Negative EIL Loader Working for dec06" xfId="972" xr:uid="{00000000-0005-0000-0000-0000CB030000}"/>
    <cellStyle name="_New CBS Format_Ericsson_25th Aug'06_Rev1.0" xfId="973" xr:uid="{00000000-0005-0000-0000-0000CC030000}"/>
    <cellStyle name="_New lapu sheet" xfId="974" xr:uid="{00000000-0005-0000-0000-0000CD030000}"/>
    <cellStyle name="_New Modified Interim KPI Signoff Template_EIL.KB-06.0815_PA1" xfId="975" xr:uid="{00000000-0005-0000-0000-0000CE030000}"/>
    <cellStyle name="_New Modified Interim KPI Signoff Template_EIL.KB-06.0815_PA1 2" xfId="976" xr:uid="{00000000-0005-0000-0000-0000CF030000}"/>
    <cellStyle name="_New MS Signoff Format_IN CH KPI's_Nov'06" xfId="977" xr:uid="{00000000-0005-0000-0000-0000D0030000}"/>
    <cellStyle name="_New MS Signoff Format_IN KPI's_24th Aug'06" xfId="978" xr:uid="{00000000-0005-0000-0000-0000D1030000}"/>
    <cellStyle name="_New MS Signoff Format_IN KPI's_UPE" xfId="979" xr:uid="{00000000-0005-0000-0000-0000D2030000}"/>
    <cellStyle name="_New MS-Actual KPI Signoff Format_24th Aug'06_Rev 1 0" xfId="980" xr:uid="{00000000-0005-0000-0000-0000D3030000}"/>
    <cellStyle name="_NEW RF REPORT" xfId="981" xr:uid="{00000000-0005-0000-0000-0000D4030000}"/>
    <cellStyle name="_NEW RF REPORT 2" xfId="982" xr:uid="{00000000-0005-0000-0000-0000D5030000}"/>
    <cellStyle name="_New sites provisional capitalization - Jul06" xfId="983" xr:uid="{00000000-0005-0000-0000-0000D6030000}"/>
    <cellStyle name="_New sites provisional capitalization - Jul06 2" xfId="984" xr:uid="{00000000-0005-0000-0000-0000D7030000}"/>
    <cellStyle name="_nil value assets internet" xfId="985" xr:uid="{00000000-0005-0000-0000-0000D8030000}"/>
    <cellStyle name="_NLD Ageing 31 Oct-05" xfId="986" xr:uid="{00000000-0005-0000-0000-0000D9030000}"/>
    <cellStyle name="_Nokia corp reco-June-06" xfId="987" xr:uid="{00000000-0005-0000-0000-0000DA030000}"/>
    <cellStyle name="_Nokia corp reco-June-06 2" xfId="988" xr:uid="{00000000-0005-0000-0000-0000DB030000}"/>
    <cellStyle name="_North East 14" xfId="989" xr:uid="{00000000-0005-0000-0000-0000DC030000}"/>
    <cellStyle name="_North East 14 2" xfId="990" xr:uid="{00000000-0005-0000-0000-0000DD030000}"/>
    <cellStyle name="_OA - Income Tax FA Mar'08" xfId="991" xr:uid="{00000000-0005-0000-0000-0000DE030000}"/>
    <cellStyle name="_OA - Income Tax FA Mar'08 2" xfId="992" xr:uid="{00000000-0005-0000-0000-0000DF030000}"/>
    <cellStyle name="_OA adv query" xfId="993" xr:uid="{00000000-0005-0000-0000-0000E0030000}"/>
    <cellStyle name="_OA adv query 2" xfId="994" xr:uid="{00000000-0005-0000-0000-0000E1030000}"/>
    <cellStyle name="_On Air site Provision-after 26th Jun-06 to 30th" xfId="995" xr:uid="{00000000-0005-0000-0000-0000E2030000}"/>
    <cellStyle name="_On Air site Provision-after 26th Jun-06 to 30th 2" xfId="996" xr:uid="{00000000-0005-0000-0000-0000E3030000}"/>
    <cellStyle name="_onhlod april 2006 final sheet HONEY" xfId="997" xr:uid="{00000000-0005-0000-0000-0000E4030000}"/>
    <cellStyle name="_OPEX CREDITORS " xfId="998" xr:uid="{00000000-0005-0000-0000-0000E5030000}"/>
    <cellStyle name="_Opex_11" xfId="999" xr:uid="{00000000-0005-0000-0000-0000E6030000}"/>
    <cellStyle name="_Opex_11 2" xfId="1000" xr:uid="{00000000-0005-0000-0000-0000E7030000}"/>
    <cellStyle name="_OptimiserReport1-30.09.05" xfId="1001" xr:uid="{00000000-0005-0000-0000-0000E8030000}"/>
    <cellStyle name="_OptimiserReport1-30.09.05 2" xfId="1002" xr:uid="{00000000-0005-0000-0000-0000E9030000}"/>
    <cellStyle name="_Oracle advance provision one" xfId="1003" xr:uid="{00000000-0005-0000-0000-0000EA030000}"/>
    <cellStyle name="_Oracle advance provision one 2" xfId="1004" xr:uid="{00000000-0005-0000-0000-0000EB030000}"/>
    <cellStyle name="_Overdue Capex and Opex Creditors-Oct'05 mp" xfId="1005" xr:uid="{00000000-0005-0000-0000-0000EC030000}"/>
    <cellStyle name="_Overdue Capex and Opex Creditors-Sep'05" xfId="1006" xr:uid="{00000000-0005-0000-0000-0000ED030000}"/>
    <cellStyle name="_Overdue Creditors-MP_Opex &amp; Capex_Aug'05" xfId="1007" xr:uid="{00000000-0005-0000-0000-0000EE030000}"/>
    <cellStyle name="_Overdue_Creditors_TN_30.09.05" xfId="1008" xr:uid="{00000000-0005-0000-0000-0000EF030000}"/>
    <cellStyle name="_Overdue_Creditors_TN_31.10.2005" xfId="1009" xr:uid="{00000000-0005-0000-0000-0000F0030000}"/>
    <cellStyle name="_Payment Received Dec 05" xfId="1010" xr:uid="{00000000-0005-0000-0000-0000F1030000}"/>
    <cellStyle name="_Payment Received Dec 05 2" xfId="1011" xr:uid="{00000000-0005-0000-0000-0000F2030000}"/>
    <cellStyle name="_PAYMENTS TO BE MADE-TN" xfId="1012" xr:uid="{00000000-0005-0000-0000-0000F3030000}"/>
    <cellStyle name="_PAYROLL VARIANCE - HRY Nov'05" xfId="1013" xr:uid="{00000000-0005-0000-0000-0000F4030000}"/>
    <cellStyle name="_Pivot " xfId="1014" xr:uid="{00000000-0005-0000-0000-0000F5030000}"/>
    <cellStyle name="_PLI Mar-05" xfId="1015" xr:uid="{00000000-0005-0000-0000-0000F6030000}"/>
    <cellStyle name="_PLI Mar-05 2" xfId="1016" xr:uid="{00000000-0005-0000-0000-0000F7030000}"/>
    <cellStyle name="_PLI provisions June 04" xfId="1017" xr:uid="{00000000-0005-0000-0000-0000F8030000}"/>
    <cellStyle name="_PLI provisions June 04 2" xfId="1018" xr:uid="{00000000-0005-0000-0000-0000F9030000}"/>
    <cellStyle name="_Positive EIL Loader Working" xfId="1019" xr:uid="{00000000-0005-0000-0000-0000FA030000}"/>
    <cellStyle name="_Positive EIL Oct. Loader Working for dec06" xfId="1020" xr:uid="{00000000-0005-0000-0000-0000FB030000}"/>
    <cellStyle name="_Prepaid Activation and Processing Fees-Haryana-Summary-Mar 05" xfId="1021" xr:uid="{00000000-0005-0000-0000-0000FC030000}"/>
    <cellStyle name="_Prepaid Deffered Revenue as per  Option -5 Till April'06" xfId="1022" xr:uid="{00000000-0005-0000-0000-0000FD030000}"/>
    <cellStyle name="_Prepaid Deffered Revenue as per  Option -5 Till April'06 2" xfId="1023" xr:uid="{00000000-0005-0000-0000-0000FE030000}"/>
    <cellStyle name="_Prepaid Deffered Revenue as per  Option -5 Till May'06" xfId="1024" xr:uid="{00000000-0005-0000-0000-0000FF030000}"/>
    <cellStyle name="_Prepaid Deffered Revenue as per  Option -5 Till May'06 2" xfId="1025" xr:uid="{00000000-0005-0000-0000-000000040000}"/>
    <cellStyle name="_Prepaid Exp March -04" xfId="1026" xr:uid="{00000000-0005-0000-0000-000001040000}"/>
    <cellStyle name="_Prepaid expense DEC 06" xfId="1027" xr:uid="{00000000-0005-0000-0000-000002040000}"/>
    <cellStyle name="_Prepaid expense Nov 06" xfId="1028" xr:uid="{00000000-0005-0000-0000-000003040000}"/>
    <cellStyle name="_Prepaid Flash-Haryana May 2005" xfId="1029" xr:uid="{00000000-0005-0000-0000-000004040000}"/>
    <cellStyle name="_Prepaid Flash-Haryana May 2005 2" xfId="1030" xr:uid="{00000000-0005-0000-0000-000005040000}"/>
    <cellStyle name="_Presentation DL Ver.5" xfId="1031" xr:uid="{00000000-0005-0000-0000-000006040000}"/>
    <cellStyle name="_Processing Fee &amp; Activation Fee on Tertiary Basis-April 2006" xfId="1032" xr:uid="{00000000-0005-0000-0000-000007040000}"/>
    <cellStyle name="_Processing Fee &amp; Activation Fee on Tertiary Basis-Aug 2006-FINAL" xfId="1033" xr:uid="{00000000-0005-0000-0000-000008040000}"/>
    <cellStyle name="_Prov Cap-Others-PB-Jul-05-Final" xfId="1034" xr:uid="{00000000-0005-0000-0000-000009040000}"/>
    <cellStyle name="_Prov Cap-Others-PB-Jul-05-Final (version 1)" xfId="1035" xr:uid="{00000000-0005-0000-0000-00000A040000}"/>
    <cellStyle name="_Prov Cap-Others-PB-Jul-05-Final (version 1) 2" xfId="1036" xr:uid="{00000000-0005-0000-0000-00000B040000}"/>
    <cellStyle name="_Prov Cap-Others-PB-Jun-05-Final" xfId="1037" xr:uid="{00000000-0005-0000-0000-00000C040000}"/>
    <cellStyle name="_Prov Cap-Others-PB-Oct05" xfId="1038" xr:uid="{00000000-0005-0000-0000-00000D040000}"/>
    <cellStyle name="_Prov Cap-PB-May-05-Network-Revised Final" xfId="1039" xr:uid="{00000000-0005-0000-0000-00000E040000}"/>
    <cellStyle name="_Prov Cap-PB-MAY-05-Others-FINAL" xfId="1040" xr:uid="{00000000-0005-0000-0000-00000F040000}"/>
    <cellStyle name="_Prov Cap-PB-Nov-04" xfId="1041" xr:uid="{00000000-0005-0000-0000-000010040000}"/>
    <cellStyle name="_PROV FOR EXP_BIL_DELHI_31.03.05_08.04.05_PWC" xfId="1042" xr:uid="{00000000-0005-0000-0000-000011040000}"/>
    <cellStyle name="_Prov. Exp. Dec06" xfId="1043" xr:uid="{00000000-0005-0000-0000-000012040000}"/>
    <cellStyle name="_Prov. for Infra  _ Jan to Mar '05 _Del entry 20.04.2005" xfId="1044" xr:uid="{00000000-0005-0000-0000-000013040000}"/>
    <cellStyle name="_Provision adjusted against Advances-MP" xfId="1045" xr:uid="{00000000-0005-0000-0000-000014040000}"/>
    <cellStyle name="_PROVISION- APR-05-v1" xfId="1046" xr:uid="{00000000-0005-0000-0000-000015040000}"/>
    <cellStyle name="_Provision Dec 05" xfId="1047" xr:uid="{00000000-0005-0000-0000-000016040000}"/>
    <cellStyle name="_Provision Dec 05 2" xfId="1048" xr:uid="{00000000-0005-0000-0000-000017040000}"/>
    <cellStyle name="_provision for Capex creditors" xfId="1049" xr:uid="{00000000-0005-0000-0000-000018040000}"/>
    <cellStyle name="_provision for Capex creditors 2" xfId="1050" xr:uid="{00000000-0005-0000-0000-000019040000}"/>
    <cellStyle name="_Provision For Exp." xfId="1051" xr:uid="{00000000-0005-0000-0000-00001A040000}"/>
    <cellStyle name="_Provision for Infra Material August 05" xfId="1052" xr:uid="{00000000-0005-0000-0000-00001B040000}"/>
    <cellStyle name="_Provision for Infra Material July 05-FINAL" xfId="1053" xr:uid="{00000000-0005-0000-0000-00001C040000}"/>
    <cellStyle name="_Provision for Infra Material October 05" xfId="1054" xr:uid="{00000000-0005-0000-0000-00001D040000}"/>
    <cellStyle name="_Provision for Infra Material October 05 2" xfId="1055" xr:uid="{00000000-0005-0000-0000-00001E040000}"/>
    <cellStyle name="_Provision for Infra May-June-05" xfId="1056" xr:uid="{00000000-0005-0000-0000-00001F040000}"/>
    <cellStyle name="_Provision IT.xls Oct" xfId="1057" xr:uid="{00000000-0005-0000-0000-000020040000}"/>
    <cellStyle name="_Provision IT.xls Oct 2" xfId="1058" xr:uid="{00000000-0005-0000-0000-000021040000}"/>
    <cellStyle name="_Provision of Comm for Jun06" xfId="1059" xr:uid="{00000000-0005-0000-0000-000022040000}"/>
    <cellStyle name="_Provision Template_Haryana &amp; HP" xfId="1060" xr:uid="{00000000-0005-0000-0000-000023040000}"/>
    <cellStyle name="_Provision Template_Haryana &amp; HP 2" xfId="1061" xr:uid="{00000000-0005-0000-0000-000024040000}"/>
    <cellStyle name="_PROVISIONAL CAPITALISATION - 26-30th June" xfId="1062" xr:uid="{00000000-0005-0000-0000-000025040000}"/>
    <cellStyle name="_PROVISIONAL CAPITALISATION - 26-30th June 2" xfId="1063" xr:uid="{00000000-0005-0000-0000-000026040000}"/>
    <cellStyle name="_Provisional Capitalisation Detailed Feb  2007- Final" xfId="1064" xr:uid="{00000000-0005-0000-0000-000027040000}"/>
    <cellStyle name="_PROVISIONAL CAPITALISATION till 25th" xfId="1065" xr:uid="{00000000-0005-0000-0000-000028040000}"/>
    <cellStyle name="_PROVISIONAL CAPITALISATION till 25th 2" xfId="1066" xr:uid="{00000000-0005-0000-0000-000029040000}"/>
    <cellStyle name="_Provisional Capitalisation-PB-Sep-04" xfId="1067" xr:uid="{00000000-0005-0000-0000-00002A040000}"/>
    <cellStyle name="_PROVISION-NCR-NOV05" xfId="1068" xr:uid="{00000000-0005-0000-0000-00002B040000}"/>
    <cellStyle name="_PROVISION-NCR-NOV05 2" xfId="1069" xr:uid="{00000000-0005-0000-0000-00002C040000}"/>
    <cellStyle name="_Provisions - Dec '05" xfId="1070" xr:uid="{00000000-0005-0000-0000-00002D040000}"/>
    <cellStyle name="_Provisions - Dec '05 2" xfId="1071" xr:uid="{00000000-0005-0000-0000-00002E040000}"/>
    <cellStyle name="_Pun 10.93Mn" xfId="1072" xr:uid="{00000000-0005-0000-0000-00002F040000}"/>
    <cellStyle name="_Pun 10.93Mn 2" xfId="1073" xr:uid="{00000000-0005-0000-0000-000030040000}"/>
    <cellStyle name="_Punjab 15" xfId="1074" xr:uid="{00000000-0005-0000-0000-000031040000}"/>
    <cellStyle name="_Punjab SOA EIL" xfId="1075" xr:uid="{00000000-0005-0000-0000-000032040000}"/>
    <cellStyle name="_PWC Month Schedule Mar 2007" xfId="1076" xr:uid="{00000000-0005-0000-0000-000033040000}"/>
    <cellStyle name="_PWC Schedules Apr'06_Sumit" xfId="1077" xr:uid="{00000000-0005-0000-0000-000034040000}"/>
    <cellStyle name="_PWC Schedules Feb'06_Sumit" xfId="1078" xr:uid="{00000000-0005-0000-0000-000035040000}"/>
    <cellStyle name="_Q4 Expences" xfId="1079" xr:uid="{00000000-0005-0000-0000-000036040000}"/>
    <cellStyle name="_RAJ - Acc.Exp - Jan 05" xfId="1080" xr:uid="{00000000-0005-0000-0000-000037040000}"/>
    <cellStyle name="_RAJ 150Mn" xfId="1081" xr:uid="{00000000-0005-0000-0000-000038040000}"/>
    <cellStyle name="_Rajasthan 16" xfId="1082" xr:uid="{00000000-0005-0000-0000-000039040000}"/>
    <cellStyle name="_Rajasthan 16 2" xfId="1083" xr:uid="{00000000-0005-0000-0000-00003A040000}"/>
    <cellStyle name="_RAJESHH" xfId="1084" xr:uid="{00000000-0005-0000-0000-00003B040000}"/>
    <cellStyle name="_RAJESHH 2" xfId="1085" xr:uid="{00000000-0005-0000-0000-00003C040000}"/>
    <cellStyle name="_Reco of qty with listing - punjab may05" xfId="1086" xr:uid="{00000000-0005-0000-0000-00003D040000}"/>
    <cellStyle name="_Reco of qty with listing - punjab may05 2" xfId="1087" xr:uid="{00000000-0005-0000-0000-00003E040000}"/>
    <cellStyle name="_Reco-Daily" xfId="1088" xr:uid="{00000000-0005-0000-0000-00003F040000}"/>
    <cellStyle name="_Reco-Daily 2" xfId="1089" xr:uid="{00000000-0005-0000-0000-000040040000}"/>
    <cellStyle name="_Reco-Oracle" xfId="1090" xr:uid="{00000000-0005-0000-0000-000041040000}"/>
    <cellStyle name="_Reco-Oracle 2" xfId="1091" xr:uid="{00000000-0005-0000-0000-000042040000}"/>
    <cellStyle name="_Region wise HR provisions March 05" xfId="1092" xr:uid="{00000000-0005-0000-0000-000043040000}"/>
    <cellStyle name="_Region wise HR provisions March 05 2" xfId="1093" xr:uid="{00000000-0005-0000-0000-000044040000}"/>
    <cellStyle name="_Regulatory Tracksheet_August, 05" xfId="1094" xr:uid="{00000000-0005-0000-0000-000045040000}"/>
    <cellStyle name="_REIMB BALANCE DETAILS MOBILITY" xfId="1095" xr:uid="{00000000-0005-0000-0000-000046040000}"/>
    <cellStyle name="_REIMB BALANCE DETAILS MOBILITY 2" xfId="1096" xr:uid="{00000000-0005-0000-0000-000047040000}"/>
    <cellStyle name="_Reimbursement balances" xfId="1097" xr:uid="{00000000-0005-0000-0000-000048040000}"/>
    <cellStyle name="_Reimbursement balances 2" xfId="1098" xr:uid="{00000000-0005-0000-0000-000049040000}"/>
    <cellStyle name="_Reinstatement Delhi _Final_March'05.0.5xls" xfId="1099" xr:uid="{00000000-0005-0000-0000-00004A040000}"/>
    <cellStyle name="_Reinstatement Delhi _Final_March'05.0.5xls 2" xfId="1100" xr:uid="{00000000-0005-0000-0000-00004B040000}"/>
    <cellStyle name="_Reinstatement Foreign Creditors" xfId="1101" xr:uid="{00000000-0005-0000-0000-00004C040000}"/>
    <cellStyle name="_Reinstatement of Ericssion" xfId="1102" xr:uid="{00000000-0005-0000-0000-00004D040000}"/>
    <cellStyle name="_Reinstatement of Ericssion Jun-05 Delhi" xfId="1103" xr:uid="{00000000-0005-0000-0000-00004E040000}"/>
    <cellStyle name="_Reinstatement of Erlang Nov-05" xfId="1104" xr:uid="{00000000-0005-0000-0000-00004F040000}"/>
    <cellStyle name="_Reinstatement of Forex Creditors June'05_Delhi" xfId="1105" xr:uid="{00000000-0005-0000-0000-000050040000}"/>
    <cellStyle name="_Reinstatement of other vendors" xfId="1106" xr:uid="{00000000-0005-0000-0000-000051040000}"/>
    <cellStyle name="_Reinstatement of other vendors 2" xfId="1107" xr:uid="{00000000-0005-0000-0000-000052040000}"/>
    <cellStyle name="_Reinstatement of Other Vendorsxls" xfId="1108" xr:uid="{00000000-0005-0000-0000-000053040000}"/>
    <cellStyle name="_Reinstatement other vendors November 2005" xfId="1109" xr:uid="{00000000-0005-0000-0000-000054040000}"/>
    <cellStyle name="_Reinstatement Others Vendors - Aug 05" xfId="1110" xr:uid="{00000000-0005-0000-0000-000055040000}"/>
    <cellStyle name="_Reinstatement Others Vendors - Aug 05 2" xfId="1111" xr:uid="{00000000-0005-0000-0000-000056040000}"/>
    <cellStyle name="_Reinstatement Others Vendors - Sep 05" xfId="1112" xr:uid="{00000000-0005-0000-0000-000057040000}"/>
    <cellStyle name="_Reinstatement Others Vendors - Sep 05 2" xfId="1113" xr:uid="{00000000-0005-0000-0000-000058040000}"/>
    <cellStyle name="_Reinstatment Summary New Jul-05_Cls Rate 43.48" xfId="1114" xr:uid="{00000000-0005-0000-0000-000059040000}"/>
    <cellStyle name="_REINSTEMENT BACKUP" xfId="1115" xr:uid="{00000000-0005-0000-0000-00005A040000}"/>
    <cellStyle name="_Remimbursement closing balance as on 31- jan-2004" xfId="1116" xr:uid="{00000000-0005-0000-0000-00005B040000}"/>
    <cellStyle name="_Remimbursement closing balance as on 31- jan-2004 2" xfId="1117" xr:uid="{00000000-0005-0000-0000-00005C040000}"/>
    <cellStyle name="_Repayment Schedule Sep Closing" xfId="1118" xr:uid="{00000000-0005-0000-0000-00005D040000}"/>
    <cellStyle name="_report - june" xfId="1119" xr:uid="{00000000-0005-0000-0000-00005E040000}"/>
    <cellStyle name="_report - june 2" xfId="1120" xr:uid="{00000000-0005-0000-0000-00005F040000}"/>
    <cellStyle name="_report - nov" xfId="1121" xr:uid="{00000000-0005-0000-0000-000060040000}"/>
    <cellStyle name="_report - nov 2" xfId="1122" xr:uid="{00000000-0005-0000-0000-000061040000}"/>
    <cellStyle name="_Retirements &amp; trfrs" xfId="1123" xr:uid="{00000000-0005-0000-0000-000062040000}"/>
    <cellStyle name="_Retirements &amp; trfrs 2" xfId="1124" xr:uid="{00000000-0005-0000-0000-000063040000}"/>
    <cellStyle name="_Revenue April 2006" xfId="1125" xr:uid="{00000000-0005-0000-0000-000064040000}"/>
    <cellStyle name="_Reversal of Reinstatement Working" xfId="1126" xr:uid="{00000000-0005-0000-0000-000065040000}"/>
    <cellStyle name="_Revised Cash Flow July 05 MPCG " xfId="1127" xr:uid="{00000000-0005-0000-0000-000066040000}"/>
    <cellStyle name="_Revised Cash Flow July 05 MPCG  2" xfId="1128" xr:uid="{00000000-0005-0000-0000-000067040000}"/>
    <cellStyle name="_Revised ERA Reco" xfId="1129" xr:uid="{00000000-0005-0000-0000-000068040000}"/>
    <cellStyle name="_sa2003" xfId="1130" xr:uid="{00000000-0005-0000-0000-000069040000}"/>
    <cellStyle name="_sa2003 2" xfId="1131" xr:uid="{00000000-0005-0000-0000-00006A040000}"/>
    <cellStyle name="_Salary &amp; Wages Payable" xfId="1132" xr:uid="{00000000-0005-0000-0000-00006B040000}"/>
    <cellStyle name="_Salary &amp; Wages Payable 2" xfId="1133" xr:uid="{00000000-0005-0000-0000-00006C040000}"/>
    <cellStyle name="_Salary Data IT August 2003.xls aug29th" xfId="1134" xr:uid="{00000000-0005-0000-0000-00006D040000}"/>
    <cellStyle name="_Salary Data IT August 2003.xls aug29th 2" xfId="1135" xr:uid="{00000000-0005-0000-0000-00006E040000}"/>
    <cellStyle name="_Salary June 2004.xls-1" xfId="1136" xr:uid="{00000000-0005-0000-0000-00006F040000}"/>
    <cellStyle name="_Salary June 2004.xls-1 2" xfId="1137" xr:uid="{00000000-0005-0000-0000-000070040000}"/>
    <cellStyle name="_Salary reg May 04" xfId="1138" xr:uid="{00000000-0005-0000-0000-000071040000}"/>
    <cellStyle name="_Salary reg May 04 2" xfId="1139" xr:uid="{00000000-0005-0000-0000-000072040000}"/>
    <cellStyle name="_Sale Value_IT" xfId="1140" xr:uid="{00000000-0005-0000-0000-000073040000}"/>
    <cellStyle name="_Sales -Cut off" xfId="1141" xr:uid="{00000000-0005-0000-0000-000074040000}"/>
    <cellStyle name="_Sales -Cut off 2" xfId="1142" xr:uid="{00000000-0005-0000-0000-000075040000}"/>
    <cellStyle name="_SBM salry revised" xfId="1143" xr:uid="{00000000-0005-0000-0000-000076040000}"/>
    <cellStyle name="_SBM salry revised 2" xfId="1144" xr:uid="{00000000-0005-0000-0000-000077040000}"/>
    <cellStyle name="_Sch 4 &amp; IAS Delhi Aug _05 " xfId="1145" xr:uid="{00000000-0005-0000-0000-000078040000}"/>
    <cellStyle name="_Sch 4 &amp; IAS Delhi Aug _05  2" xfId="1146" xr:uid="{00000000-0005-0000-0000-000079040000}"/>
    <cellStyle name="_Sch 4 &amp; IAS Delhi JuL _05 " xfId="1147" xr:uid="{00000000-0005-0000-0000-00007A040000}"/>
    <cellStyle name="_Sch 4 &amp; IAS Delhi JuL _05  2" xfId="1148" xr:uid="{00000000-0005-0000-0000-00007B040000}"/>
    <cellStyle name="_Sch 4 &amp; IAS Delhi Jun _05 Revised Final Final  post audit" xfId="1149" xr:uid="{00000000-0005-0000-0000-00007C040000}"/>
    <cellStyle name="_Sch 4 &amp; IAS Delhi Jun _05 Revised Final Final  post audit 2" xfId="1150" xr:uid="{00000000-0005-0000-0000-00007D040000}"/>
    <cellStyle name="_Sch 4 &amp; IAS Delhi May -05" xfId="1151" xr:uid="{00000000-0005-0000-0000-00007E040000}"/>
    <cellStyle name="_Sch 4 &amp; IAS Delhi May -05 2" xfId="1152" xr:uid="{00000000-0005-0000-0000-00007F040000}"/>
    <cellStyle name="_Sch 4 &amp; IAS Delhi Nov _05" xfId="1153" xr:uid="{00000000-0005-0000-0000-000080040000}"/>
    <cellStyle name="_Sch 4 &amp; IAS Delhi Nov _05 2" xfId="1154" xr:uid="{00000000-0005-0000-0000-000081040000}"/>
    <cellStyle name="_Sch 4 &amp; IAS Delhi Oct _05" xfId="1155" xr:uid="{00000000-0005-0000-0000-000082040000}"/>
    <cellStyle name="_Sch 4 &amp; IAS Delhi Oct _05 2" xfId="1156" xr:uid="{00000000-0005-0000-0000-000083040000}"/>
    <cellStyle name="_Sch 4 &amp; IAS Delhi Sep _05 " xfId="1157" xr:uid="{00000000-0005-0000-0000-000084040000}"/>
    <cellStyle name="_Sch 4 &amp; IAS Delhi Sep _05  2" xfId="1158" xr:uid="{00000000-0005-0000-0000-000085040000}"/>
    <cellStyle name="_Sch 4 &amp; IAS Delhi Sep _05 ver 1" xfId="1159" xr:uid="{00000000-0005-0000-0000-000086040000}"/>
    <cellStyle name="_Sch 4 &amp; IAS Delhi Sep _05 ver 1 2" xfId="1160" xr:uid="{00000000-0005-0000-0000-000087040000}"/>
    <cellStyle name="_Sch-Aug'05-Anjali D" xfId="1161" xr:uid="{00000000-0005-0000-0000-000088040000}"/>
    <cellStyle name="_Sch-Aug'05-Anjali D 2" xfId="1162" xr:uid="{00000000-0005-0000-0000-000089040000}"/>
    <cellStyle name="_Schedule IV-Feb 06 ver 1" xfId="1163" xr:uid="{00000000-0005-0000-0000-00008A040000}"/>
    <cellStyle name="_Schedule IV-Feb 06 ver 1 2" xfId="1164" xr:uid="{00000000-0005-0000-0000-00008B040000}"/>
    <cellStyle name="_Schedule Template_AES - PWC" xfId="1165" xr:uid="{00000000-0005-0000-0000-00008C040000}"/>
    <cellStyle name="_Schedules - A" xfId="1166" xr:uid="{00000000-0005-0000-0000-00008D040000}"/>
    <cellStyle name="_SCHEDULES TEMPLATE MOBILITY_DEL" xfId="1167" xr:uid="{00000000-0005-0000-0000-00008E040000}"/>
    <cellStyle name="_SD BBIL schedule as on 30 Apr 06" xfId="1168" xr:uid="{00000000-0005-0000-0000-00008F040000}"/>
    <cellStyle name="_SD BBIL schedule as on 30 Jun 06" xfId="1169" xr:uid="{00000000-0005-0000-0000-000090040000}"/>
    <cellStyle name="_SD BBIL schedule as on 31 May 06" xfId="1170" xr:uid="{00000000-0005-0000-0000-000091040000}"/>
    <cellStyle name="_SD recd channel partner  in BCL May 2006" xfId="1171" xr:uid="{00000000-0005-0000-0000-000092040000}"/>
    <cellStyle name="_SD recd channel partnerBBIL schedule as on 31 May 06" xfId="1172" xr:uid="{00000000-0005-0000-0000-000093040000}"/>
    <cellStyle name="_SEB STATUS  PC-TC-DG" xfId="1173" xr:uid="{00000000-0005-0000-0000-000094040000}"/>
    <cellStyle name="_SEB STATUS  PC-TC-DG 2" xfId="1174" xr:uid="{00000000-0005-0000-0000-000095040000}"/>
    <cellStyle name="_SEC DEPOSIT2505" xfId="1175" xr:uid="{00000000-0005-0000-0000-000096040000}"/>
    <cellStyle name="_SEC DEPOSIT2505 2" xfId="1176" xr:uid="{00000000-0005-0000-0000-000097040000}"/>
    <cellStyle name="_Security Deposit CLA" xfId="1177" xr:uid="{00000000-0005-0000-0000-000098040000}"/>
    <cellStyle name="_Security Deposit CLA (2)" xfId="1178" xr:uid="{00000000-0005-0000-0000-000099040000}"/>
    <cellStyle name="_Security Deposit CLA (2) 2" xfId="1179" xr:uid="{00000000-0005-0000-0000-00009A040000}"/>
    <cellStyle name="_Security Deposit CLA 2" xfId="1180" xr:uid="{00000000-0005-0000-0000-00009B040000}"/>
    <cellStyle name="_Security Deposit CLA 3" xfId="1181" xr:uid="{00000000-0005-0000-0000-00009C040000}"/>
    <cellStyle name="_Security Deposit CLA 4" xfId="1182" xr:uid="{00000000-0005-0000-0000-00009D040000}"/>
    <cellStyle name="_Security Deposit CLA 5" xfId="1183" xr:uid="{00000000-0005-0000-0000-00009E040000}"/>
    <cellStyle name="_Security Deposit Schedule" xfId="1184" xr:uid="{00000000-0005-0000-0000-00009F040000}"/>
    <cellStyle name="_Sep06 Master_Roamin" xfId="1185" xr:uid="{00000000-0005-0000-0000-0000A0040000}"/>
    <cellStyle name="_Service Tax  Sheet Oct'05 Final" xfId="1186" xr:uid="{00000000-0005-0000-0000-0000A1040000}"/>
    <cellStyle name="_SERVICE TAX BBNL-ID-JUN-06" xfId="1187" xr:uid="{00000000-0005-0000-0000-0000A2040000}"/>
    <cellStyle name="_SERVICE TAX BBNL-SD- JUN-06" xfId="1188" xr:uid="{00000000-0005-0000-0000-0000A3040000}"/>
    <cellStyle name="_SERVICE TAX BCL-JUN-06" xfId="1189" xr:uid="{00000000-0005-0000-0000-0000A4040000}"/>
    <cellStyle name="_service tax FTM SEP'05 FINAL SHEET-1" xfId="1190" xr:uid="{00000000-0005-0000-0000-0000A5040000}"/>
    <cellStyle name="_Service Tax Haryana Apr 2006" xfId="1191" xr:uid="{00000000-0005-0000-0000-0000A6040000}"/>
    <cellStyle name="_Service Tax Haryana Apr 2006 2" xfId="1192" xr:uid="{00000000-0005-0000-0000-0000A7040000}"/>
    <cellStyle name="_Service Tax Haryana FEB 2006" xfId="1193" xr:uid="{00000000-0005-0000-0000-0000A8040000}"/>
    <cellStyle name="_Service Tax Haryana FEB 2006 2" xfId="1194" xr:uid="{00000000-0005-0000-0000-0000A9040000}"/>
    <cellStyle name="_Service Tax Haryana Jan 2006_Payment" xfId="1195" xr:uid="{00000000-0005-0000-0000-0000AA040000}"/>
    <cellStyle name="_Service Tax Haryana Jan 2006_Payment 2" xfId="1196" xr:uid="{00000000-0005-0000-0000-0000AB040000}"/>
    <cellStyle name="_Service Tax Haryana MAR 2006 28 Mar 2006" xfId="1197" xr:uid="{00000000-0005-0000-0000-0000AC040000}"/>
    <cellStyle name="_Service Tax Haryana MAR 2006 28 Mar 2006 2" xfId="1198" xr:uid="{00000000-0005-0000-0000-0000AD040000}"/>
    <cellStyle name="_Service Tax Payable Analytical" xfId="1199" xr:uid="{00000000-0005-0000-0000-0000AE040000}"/>
    <cellStyle name="_service Tax receivable Apr-Sep-06 - Print" xfId="1200" xr:uid="{00000000-0005-0000-0000-0000AF040000}"/>
    <cellStyle name="_service Tax receivable Apr-Sep-06 - Print 2" xfId="1201" xr:uid="{00000000-0005-0000-0000-0000B0040000}"/>
    <cellStyle name="_Service Tax Return Backup Working" xfId="1202" xr:uid="{00000000-0005-0000-0000-0000B1040000}"/>
    <cellStyle name="_Service Tax Return Backup Working 2" xfId="1203" xr:uid="{00000000-0005-0000-0000-0000B2040000}"/>
    <cellStyle name="_SERVICE TAX(JULY'05)" xfId="1204" xr:uid="{00000000-0005-0000-0000-0000B3040000}"/>
    <cellStyle name="_Service Tax_HAR_Dec 2005" xfId="1205" xr:uid="{00000000-0005-0000-0000-0000B4040000}"/>
    <cellStyle name="_Service Tax_HAR_Dec 2005 2" xfId="1206" xr:uid="{00000000-0005-0000-0000-0000B5040000}"/>
    <cellStyle name="_Sheet1" xfId="1207" xr:uid="{00000000-0005-0000-0000-0000B6040000}"/>
    <cellStyle name="_Sheet1_FA-GL Reco_Feb'07_MO" xfId="1208" xr:uid="{00000000-0005-0000-0000-0000B7040000}"/>
    <cellStyle name="_Sheet1_FA-GL Reco_Feb'07_MO 2" xfId="1209" xr:uid="{00000000-0005-0000-0000-0000B8040000}"/>
    <cellStyle name="_Sheet1_Vehicle Loan Mar 07 27 Mar 07 10.41am" xfId="1210" xr:uid="{00000000-0005-0000-0000-0000B9040000}"/>
    <cellStyle name="_Sheet2" xfId="1211" xr:uid="{00000000-0005-0000-0000-0000BA040000}"/>
    <cellStyle name="_Sheet2_1" xfId="1212" xr:uid="{00000000-0005-0000-0000-0000BB040000}"/>
    <cellStyle name="_Sheet2_1 2" xfId="1213" xr:uid="{00000000-0005-0000-0000-0000BC040000}"/>
    <cellStyle name="_Sheet2_Completed schedules" xfId="1214" xr:uid="{00000000-0005-0000-0000-0000BD040000}"/>
    <cellStyle name="_Sheet2_Completed schedules 2" xfId="1215" xr:uid="{00000000-0005-0000-0000-0000BE040000}"/>
    <cellStyle name="_Sheet3" xfId="1216" xr:uid="{00000000-0005-0000-0000-0000BF040000}"/>
    <cellStyle name="_Sheet3 2" xfId="1217" xr:uid="{00000000-0005-0000-0000-0000C0040000}"/>
    <cellStyle name="_Sheet3_Completed schedules" xfId="1218" xr:uid="{00000000-0005-0000-0000-0000C1040000}"/>
    <cellStyle name="_Sheet3_Completed schedules 2" xfId="1219" xr:uid="{00000000-0005-0000-0000-0000C2040000}"/>
    <cellStyle name="_Showcase" xfId="1220" xr:uid="{00000000-0005-0000-0000-0000C3040000}"/>
    <cellStyle name="_Showcase Master_R2" xfId="1221" xr:uid="{00000000-0005-0000-0000-0000C4040000}"/>
    <cellStyle name="_Showcase Master_R2 2" xfId="1222" xr:uid="{00000000-0005-0000-0000-0000C5040000}"/>
    <cellStyle name="_Showcase_Showcase" xfId="1223" xr:uid="{00000000-0005-0000-0000-0000C6040000}"/>
    <cellStyle name="_Siemense Outstanding" xfId="1224" xr:uid="{00000000-0005-0000-0000-0000C7040000}"/>
    <cellStyle name="_Sim March06" xfId="1225" xr:uid="{00000000-0005-0000-0000-0000C8040000}"/>
    <cellStyle name="_Sim March06 2" xfId="1226" xr:uid="{00000000-0005-0000-0000-0000C9040000}"/>
    <cellStyle name="_SIM Stock - Aug-06" xfId="1227" xr:uid="{00000000-0005-0000-0000-0000CA040000}"/>
    <cellStyle name="_SIM Stock - Aug-06 2" xfId="1228" xr:uid="{00000000-0005-0000-0000-0000CB040000}"/>
    <cellStyle name="_Sim Stock Details _Oct 06" xfId="1229" xr:uid="{00000000-0005-0000-0000-0000CC040000}"/>
    <cellStyle name="_SIM STOCK saurav jul06" xfId="1230" xr:uid="{00000000-0005-0000-0000-0000CD040000}"/>
    <cellStyle name="_SIM Stock_Dec 06_AP" xfId="1231" xr:uid="{00000000-0005-0000-0000-0000CE040000}"/>
    <cellStyle name="_SIM Stock_Dec 06_KK" xfId="1232" xr:uid="{00000000-0005-0000-0000-0000CF040000}"/>
    <cellStyle name="_SIM Stock_Dec 06_KK 2" xfId="1233" xr:uid="{00000000-0005-0000-0000-0000D0040000}"/>
    <cellStyle name="_SIM Stock_Dec 06_PB" xfId="1234" xr:uid="{00000000-0005-0000-0000-0000D1040000}"/>
    <cellStyle name="_SIM Stock_Dec 06_PB 2" xfId="1235" xr:uid="{00000000-0005-0000-0000-0000D2040000}"/>
    <cellStyle name="_Site Confirmation Report July'06" xfId="1236" xr:uid="{00000000-0005-0000-0000-0000D3040000}"/>
    <cellStyle name="_Site Confirmation Report July'06 2" xfId="1237" xr:uid="{00000000-0005-0000-0000-0000D4040000}"/>
    <cellStyle name="_Site Confirmation Report June" xfId="1238" xr:uid="{00000000-0005-0000-0000-0000D5040000}"/>
    <cellStyle name="_Site Confirmation Report June 2" xfId="1239" xr:uid="{00000000-0005-0000-0000-0000D6040000}"/>
    <cellStyle name="_Site Master_UPE" xfId="1240" xr:uid="{00000000-0005-0000-0000-0000D7040000}"/>
    <cellStyle name="_Site names _PWC Certificate for Mar06" xfId="1241" xr:uid="{00000000-0005-0000-0000-0000D8040000}"/>
    <cellStyle name="_Site names _PWC Certificate for Mar06 2" xfId="1242" xr:uid="{00000000-0005-0000-0000-0000D9040000}"/>
    <cellStyle name="_Site Sharing - Expense" xfId="1243" xr:uid="{00000000-0005-0000-0000-0000DA040000}"/>
    <cellStyle name="_Site Sharing - Expense 2" xfId="1244" xr:uid="{00000000-0005-0000-0000-0000DB040000}"/>
    <cellStyle name="_Site Shearing Master Data Sheet - Final (Lava)" xfId="1245" xr:uid="{00000000-0005-0000-0000-0000DC040000}"/>
    <cellStyle name="_Site Shearing Master Data Sheet - Final (Lava) 2" xfId="1246" xr:uid="{00000000-0005-0000-0000-0000DD040000}"/>
    <cellStyle name="_Site Wise Analysis-Jul to Sep05" xfId="1247" xr:uid="{00000000-0005-0000-0000-0000DE040000}"/>
    <cellStyle name="_Site Wise Analysis-Jul to Sep05 2" xfId="1248" xr:uid="{00000000-0005-0000-0000-0000DF040000}"/>
    <cellStyle name="_SitesOnAir_0506" xfId="1249" xr:uid="{00000000-0005-0000-0000-0000E0040000}"/>
    <cellStyle name="_SitesOnAir_0506 2" xfId="1250" xr:uid="{00000000-0005-0000-0000-0000E1040000}"/>
    <cellStyle name="_Sitewise Analysis June'05-Delhi" xfId="1251" xr:uid="{00000000-0005-0000-0000-0000E2040000}"/>
    <cellStyle name="_SOA EIL APR &amp; MAY 06" xfId="1252" xr:uid="{00000000-0005-0000-0000-0000E3040000}"/>
    <cellStyle name="_SOA for Raj as on 25th Sep. 05" xfId="1253" xr:uid="{00000000-0005-0000-0000-0000E4040000}"/>
    <cellStyle name="_software provision for August - 05 - new" xfId="1254" xr:uid="{00000000-0005-0000-0000-0000E5040000}"/>
    <cellStyle name="_software provision for August - 05 - new 2" xfId="1255" xr:uid="{00000000-0005-0000-0000-0000E6040000}"/>
    <cellStyle name="_software provision for October - 05 - Final" xfId="1256" xr:uid="{00000000-0005-0000-0000-0000E7040000}"/>
    <cellStyle name="_software provision for October - 05 - Final 2" xfId="1257" xr:uid="{00000000-0005-0000-0000-0000E8040000}"/>
    <cellStyle name="_software provision for September - 05" xfId="1258" xr:uid="{00000000-0005-0000-0000-0000E9040000}"/>
    <cellStyle name="_software provision for September - 05 2" xfId="1259" xr:uid="{00000000-0005-0000-0000-0000EA040000}"/>
    <cellStyle name="_Stale Cheque summary 1230002 and 1230004" xfId="1260" xr:uid="{00000000-0005-0000-0000-0000EB040000}"/>
    <cellStyle name="_stale Chq as on 31-05-06" xfId="1261" xr:uid="{00000000-0005-0000-0000-0000EC040000}"/>
    <cellStyle name="_stale Chq as on 31-05-06 2" xfId="1262" xr:uid="{00000000-0005-0000-0000-0000ED040000}"/>
    <cellStyle name="_Stale Chq As on March-06-BCL" xfId="1263" xr:uid="{00000000-0005-0000-0000-0000EE040000}"/>
    <cellStyle name="_Standard Rates" xfId="1264" xr:uid="{00000000-0005-0000-0000-0000EF040000}"/>
    <cellStyle name="_STATUS 1169" xfId="1265" xr:uid="{00000000-0005-0000-0000-0000F0040000}"/>
    <cellStyle name="_STATUS 1169 2" xfId="1266" xr:uid="{00000000-0005-0000-0000-0000F1040000}"/>
    <cellStyle name="_Status Of Bank Reco" xfId="1267" xr:uid="{00000000-0005-0000-0000-0000F2040000}"/>
    <cellStyle name="_Status_ Physical Verification of FA - 26th March 07" xfId="1268" xr:uid="{00000000-0005-0000-0000-0000F3040000}"/>
    <cellStyle name="_Statutory Payment Details" xfId="1269" xr:uid="{00000000-0005-0000-0000-0000F4040000}"/>
    <cellStyle name="_Subscriptions Sep 05" xfId="1270" xr:uid="{00000000-0005-0000-0000-0000F5040000}"/>
    <cellStyle name="_Subscriptions Sep 05 2" xfId="1271" xr:uid="{00000000-0005-0000-0000-0000F6040000}"/>
    <cellStyle name="_SUK Format-Haryana" xfId="1272" xr:uid="{00000000-0005-0000-0000-0000F7040000}"/>
    <cellStyle name="_SUK Format-Haryana 2" xfId="1273" xr:uid="{00000000-0005-0000-0000-0000F8040000}"/>
    <cellStyle name="_summaries of Earlang Entries dec06" xfId="1274" xr:uid="{00000000-0005-0000-0000-0000F9040000}"/>
    <cellStyle name="_summaries of Earlang Entries dec06 2" xfId="1275" xr:uid="{00000000-0005-0000-0000-0000FA040000}"/>
    <cellStyle name="_summary of Eil Credit Note Oct and Dec.06" xfId="1276" xr:uid="{00000000-0005-0000-0000-0000FB040000}"/>
    <cellStyle name="_summary of Eil Credit Note Oct and Dec.06 2" xfId="1277" xr:uid="{00000000-0005-0000-0000-0000FC040000}"/>
    <cellStyle name="_Superannution1" xfId="1278" xr:uid="{00000000-0005-0000-0000-0000FD040000}"/>
    <cellStyle name="_Superannution1 2" xfId="1279" xr:uid="{00000000-0005-0000-0000-0000FE040000}"/>
    <cellStyle name="_SWAP 20041130 - MAPA - new format" xfId="1280" xr:uid="{00000000-0005-0000-0000-0000FF040000}"/>
    <cellStyle name="_Swap Details - 20041130 - pos new" xfId="1281" xr:uid="{00000000-0005-0000-0000-000000050000}"/>
    <cellStyle name="_Swap Details - 20041231" xfId="1282" xr:uid="{00000000-0005-0000-0000-000001050000}"/>
    <cellStyle name="_Swap Details - 20041231 2" xfId="1283" xr:uid="{00000000-0005-0000-0000-000002050000}"/>
    <cellStyle name="_Swap Details - 20050131" xfId="1284" xr:uid="{00000000-0005-0000-0000-000003050000}"/>
    <cellStyle name="_Swap Details - 20050131 2" xfId="1285" xr:uid="{00000000-0005-0000-0000-000004050000}"/>
    <cellStyle name="_SWAP MTM-31.12.2004" xfId="1286" xr:uid="{00000000-0005-0000-0000-000005050000}"/>
    <cellStyle name="_SWAP MTM-31.12.2004 2" xfId="1287" xr:uid="{00000000-0005-0000-0000-000006050000}"/>
    <cellStyle name="_Tamilnadu 17" xfId="1288" xr:uid="{00000000-0005-0000-0000-000007050000}"/>
    <cellStyle name="_Tax working_BCL_Corporate_September'04" xfId="1289" xr:uid="{00000000-0005-0000-0000-000008050000}"/>
    <cellStyle name="_Tax working_BCL_Corporate_September'04 2" xfId="1290" xr:uid="{00000000-0005-0000-0000-000009050000}"/>
    <cellStyle name="_Tax working_Mobility_Haryana_Feb'07 final 4.08 am" xfId="1291" xr:uid="{00000000-0005-0000-0000-00000A050000}"/>
    <cellStyle name="_Tax working_Mobility_Haryana_Feb'07 final 4.08 am 2" xfId="1292" xr:uid="{00000000-0005-0000-0000-00000B050000}"/>
    <cellStyle name="_Tax working_Mobility_Haryana_March'07" xfId="1293" xr:uid="{00000000-0005-0000-0000-00000C050000}"/>
    <cellStyle name="_Tax working_Mobility_Haryana_March'07 2" xfId="1294" xr:uid="{00000000-0005-0000-0000-00000D050000}"/>
    <cellStyle name="_TB Mar-07_ Final" xfId="1295" xr:uid="{00000000-0005-0000-0000-00000E050000}"/>
    <cellStyle name="_TB_Veh_Salary" xfId="1296" xr:uid="{00000000-0005-0000-0000-00000F050000}"/>
    <cellStyle name="_TB_Veh_Salary 2" xfId="1297" xr:uid="{00000000-0005-0000-0000-000010050000}"/>
    <cellStyle name="_TOP5_TREND 14th Feb" xfId="1298" xr:uid="{00000000-0005-0000-0000-000011050000}"/>
    <cellStyle name="_TOP5_TREND 14th Feb 2" xfId="1299" xr:uid="{00000000-0005-0000-0000-000012050000}"/>
    <cellStyle name="_Towns Covered UP East Sep' 06" xfId="1300" xr:uid="{00000000-0005-0000-0000-000013050000}"/>
    <cellStyle name="_Towns Covered UP East Sep' 06 2" xfId="1301" xr:uid="{00000000-0005-0000-0000-000014050000}"/>
    <cellStyle name="_Transit Ageing" xfId="1302" xr:uid="{00000000-0005-0000-0000-000015050000}"/>
    <cellStyle name="_Trial - HRY" xfId="1303" xr:uid="{00000000-0005-0000-0000-000016050000}"/>
    <cellStyle name="_Trial HRY Mar'05 Final" xfId="1304" xr:uid="{00000000-0005-0000-0000-000017050000}"/>
    <cellStyle name="_UP East KPI CBS December06_PA1" xfId="1305" xr:uid="{00000000-0005-0000-0000-000018050000}"/>
    <cellStyle name="_UP East KPI CBS December06_PA1 2" xfId="1306" xr:uid="{00000000-0005-0000-0000-000019050000}"/>
    <cellStyle name="_UPEast 18" xfId="1307" xr:uid="{00000000-0005-0000-0000-00001A050000}"/>
    <cellStyle name="_UPEast 18 2" xfId="1308" xr:uid="{00000000-0005-0000-0000-00001B050000}"/>
    <cellStyle name="_UP-West 150Mn" xfId="1309" xr:uid="{00000000-0005-0000-0000-00001C050000}"/>
    <cellStyle name="_UP-West 150Mn 2" xfId="1310" xr:uid="{00000000-0005-0000-0000-00001D050000}"/>
    <cellStyle name="_UPWest 19" xfId="1311" xr:uid="{00000000-0005-0000-0000-00001E050000}"/>
    <cellStyle name="_UPWest 19 2" xfId="1312" xr:uid="{00000000-0005-0000-0000-00001F050000}"/>
    <cellStyle name="_UP-West F" xfId="1313" xr:uid="{00000000-0005-0000-0000-000020050000}"/>
    <cellStyle name="_UP-West F 2" xfId="1314" xr:uid="{00000000-0005-0000-0000-000021050000}"/>
    <cellStyle name="_Uti Bank Reco 2006 ( June ) FINAL" xfId="1315" xr:uid="{00000000-0005-0000-0000-000022050000}"/>
    <cellStyle name="_Uti Bank Reco 2006 ( May ) Final" xfId="1316" xr:uid="{00000000-0005-0000-0000-000023050000}"/>
    <cellStyle name="_UTI BBT-Jan-07" xfId="1317" xr:uid="{00000000-0005-0000-0000-000024050000}"/>
    <cellStyle name="_Vehicle Loan Mar 07 27 Mar 07 10.41am" xfId="1318" xr:uid="{00000000-0005-0000-0000-000025050000}"/>
    <cellStyle name="_Vehicle Loan Mar 07 27 Mar 07 10.41am 2" xfId="1319" xr:uid="{00000000-0005-0000-0000-000026050000}"/>
    <cellStyle name="_Vendor reconciliation-May-06" xfId="1320" xr:uid="{00000000-0005-0000-0000-000027050000}"/>
    <cellStyle name="_Vendor reconciliation-May-06 Ericsson" xfId="1321" xr:uid="{00000000-0005-0000-0000-000028050000}"/>
    <cellStyle name="_Virant Mapa_April04.xls_Revised" xfId="1322" xr:uid="{00000000-0005-0000-0000-000029050000}"/>
    <cellStyle name="_wct and prof tax payable oct 06" xfId="1323" xr:uid="{00000000-0005-0000-0000-00002A050000}"/>
    <cellStyle name="_wct and prof tax payable oct 06 2" xfId="1324" xr:uid="{00000000-0005-0000-0000-00002B050000}"/>
    <cellStyle name="_Working" xfId="1325" xr:uid="{00000000-0005-0000-0000-00002C050000}"/>
    <cellStyle name="_workings for forex-recalculation-JAN-07" xfId="1326" xr:uid="{00000000-0005-0000-0000-00002D050000}"/>
    <cellStyle name="_YTD Transit till SEPTEMBER-05-HAR" xfId="1327" xr:uid="{00000000-0005-0000-0000-00002E050000}"/>
    <cellStyle name="_YTD Transit till SEPTEMBER-05-HAR 2" xfId="1328" xr:uid="{00000000-0005-0000-0000-00002F050000}"/>
    <cellStyle name="_Zone wise total summary-02.03.2006 (FINAL)" xfId="1329" xr:uid="{00000000-0005-0000-0000-000030050000}"/>
    <cellStyle name="=C:\WINDOWS\SYSTEM32\COMMAND.COM" xfId="1330" xr:uid="{00000000-0005-0000-0000-000031050000}"/>
    <cellStyle name="=C:\WINDOWS\SYSTEM32\COMMAND.COM 2" xfId="1331" xr:uid="{00000000-0005-0000-0000-000032050000}"/>
    <cellStyle name="=C:\WINNT\SYSTEM32\COMMAND.COM" xfId="1332" xr:uid="{00000000-0005-0000-0000-000033050000}"/>
    <cellStyle name="=C:\WINNT\SYSTEM32\COMMAND.COM 2" xfId="1333" xr:uid="{00000000-0005-0000-0000-000034050000}"/>
    <cellStyle name="=F:\WINNT\SYSTEM32\COMMAND.COM" xfId="1334" xr:uid="{00000000-0005-0000-0000-000035050000}"/>
    <cellStyle name="=F:\WINNT\SYSTEM32\COMMAND.COM 2" xfId="1335" xr:uid="{00000000-0005-0000-0000-000036050000}"/>
    <cellStyle name="•W_laroux" xfId="1336" xr:uid="{00000000-0005-0000-0000-000037050000}"/>
    <cellStyle name="0,0_x000d__x000a_NA_x000d__x000a_" xfId="1337" xr:uid="{00000000-0005-0000-0000-000038050000}"/>
    <cellStyle name="0000" xfId="1338" xr:uid="{00000000-0005-0000-0000-000039050000}"/>
    <cellStyle name="000000" xfId="1339" xr:uid="{00000000-0005-0000-0000-00003A050000}"/>
    <cellStyle name="1" xfId="1340" xr:uid="{00000000-0005-0000-0000-00003B050000}"/>
    <cellStyle name="18" xfId="1341" xr:uid="{00000000-0005-0000-0000-00003C050000}"/>
    <cellStyle name="2" xfId="1342" xr:uid="{00000000-0005-0000-0000-00003D050000}"/>
    <cellStyle name="20% - Accent1" xfId="1996" builtinId="30" customBuiltin="1"/>
    <cellStyle name="20% - Accent1 2" xfId="1343" xr:uid="{00000000-0005-0000-0000-00003F050000}"/>
    <cellStyle name="20% - Accent1 2 2" xfId="1344" xr:uid="{00000000-0005-0000-0000-000040050000}"/>
    <cellStyle name="20% - Accent1 2 2 2" xfId="1345" xr:uid="{00000000-0005-0000-0000-000041050000}"/>
    <cellStyle name="20% - Accent1 2 2 2 2" xfId="2031" xr:uid="{00000000-0005-0000-0000-000042050000}"/>
    <cellStyle name="20% - Accent1 2 2 2 3" xfId="2030" xr:uid="{00000000-0005-0000-0000-000043050000}"/>
    <cellStyle name="20% - Accent1 2 2 3" xfId="2032" xr:uid="{00000000-0005-0000-0000-000044050000}"/>
    <cellStyle name="20% - Accent1 2 2 4" xfId="2029" xr:uid="{00000000-0005-0000-0000-000045050000}"/>
    <cellStyle name="20% - Accent1 2 3" xfId="1346" xr:uid="{00000000-0005-0000-0000-000046050000}"/>
    <cellStyle name="20% - Accent1 2 4" xfId="1347" xr:uid="{00000000-0005-0000-0000-000047050000}"/>
    <cellStyle name="20% - Accent1 2 4 2" xfId="2035" xr:uid="{00000000-0005-0000-0000-000048050000}"/>
    <cellStyle name="20% - Accent1 2 4 3" xfId="2034" xr:uid="{00000000-0005-0000-0000-000049050000}"/>
    <cellStyle name="20% - Accent1 2 5" xfId="2036" xr:uid="{00000000-0005-0000-0000-00004A050000}"/>
    <cellStyle name="20% - Accent1 2 6" xfId="2028" xr:uid="{00000000-0005-0000-0000-00004B050000}"/>
    <cellStyle name="20% - Accent1 3" xfId="1348" xr:uid="{00000000-0005-0000-0000-00004C050000}"/>
    <cellStyle name="20% - Accent1 4" xfId="1349" xr:uid="{00000000-0005-0000-0000-00004D050000}"/>
    <cellStyle name="20% - Accent2" xfId="1999" builtinId="34" customBuiltin="1"/>
    <cellStyle name="20% - Accent2 2" xfId="1350" xr:uid="{00000000-0005-0000-0000-00004F050000}"/>
    <cellStyle name="20% - Accent2 2 2" xfId="1351" xr:uid="{00000000-0005-0000-0000-000050050000}"/>
    <cellStyle name="20% - Accent2 2 2 2" xfId="1352" xr:uid="{00000000-0005-0000-0000-000051050000}"/>
    <cellStyle name="20% - Accent2 2 2 2 2" xfId="2040" xr:uid="{00000000-0005-0000-0000-000052050000}"/>
    <cellStyle name="20% - Accent2 2 2 2 3" xfId="2039" xr:uid="{00000000-0005-0000-0000-000053050000}"/>
    <cellStyle name="20% - Accent2 2 2 3" xfId="2041" xr:uid="{00000000-0005-0000-0000-000054050000}"/>
    <cellStyle name="20% - Accent2 2 2 4" xfId="2038" xr:uid="{00000000-0005-0000-0000-000055050000}"/>
    <cellStyle name="20% - Accent2 2 3" xfId="1353" xr:uid="{00000000-0005-0000-0000-000056050000}"/>
    <cellStyle name="20% - Accent2 2 4" xfId="1354" xr:uid="{00000000-0005-0000-0000-000057050000}"/>
    <cellStyle name="20% - Accent2 2 4 2" xfId="2043" xr:uid="{00000000-0005-0000-0000-000058050000}"/>
    <cellStyle name="20% - Accent2 2 4 3" xfId="2042" xr:uid="{00000000-0005-0000-0000-000059050000}"/>
    <cellStyle name="20% - Accent2 2 5" xfId="2044" xr:uid="{00000000-0005-0000-0000-00005A050000}"/>
    <cellStyle name="20% - Accent2 2 6" xfId="2037" xr:uid="{00000000-0005-0000-0000-00005B050000}"/>
    <cellStyle name="20% - Accent2 3" xfId="1355" xr:uid="{00000000-0005-0000-0000-00005C050000}"/>
    <cellStyle name="20% - Accent2 4" xfId="1356" xr:uid="{00000000-0005-0000-0000-00005D050000}"/>
    <cellStyle name="20% - Accent3" xfId="2002" builtinId="38" customBuiltin="1"/>
    <cellStyle name="20% - Accent3 2" xfId="1357" xr:uid="{00000000-0005-0000-0000-00005F050000}"/>
    <cellStyle name="20% - Accent3 2 2" xfId="1358" xr:uid="{00000000-0005-0000-0000-000060050000}"/>
    <cellStyle name="20% - Accent3 2 2 2" xfId="1359" xr:uid="{00000000-0005-0000-0000-000061050000}"/>
    <cellStyle name="20% - Accent3 2 2 2 2" xfId="2048" xr:uid="{00000000-0005-0000-0000-000062050000}"/>
    <cellStyle name="20% - Accent3 2 2 2 3" xfId="2047" xr:uid="{00000000-0005-0000-0000-000063050000}"/>
    <cellStyle name="20% - Accent3 2 2 3" xfId="2049" xr:uid="{00000000-0005-0000-0000-000064050000}"/>
    <cellStyle name="20% - Accent3 2 2 4" xfId="2046" xr:uid="{00000000-0005-0000-0000-000065050000}"/>
    <cellStyle name="20% - Accent3 2 3" xfId="1360" xr:uid="{00000000-0005-0000-0000-000066050000}"/>
    <cellStyle name="20% - Accent3 2 4" xfId="1361" xr:uid="{00000000-0005-0000-0000-000067050000}"/>
    <cellStyle name="20% - Accent3 2 4 2" xfId="2051" xr:uid="{00000000-0005-0000-0000-000068050000}"/>
    <cellStyle name="20% - Accent3 2 4 3" xfId="2050" xr:uid="{00000000-0005-0000-0000-000069050000}"/>
    <cellStyle name="20% - Accent3 2 5" xfId="2052" xr:uid="{00000000-0005-0000-0000-00006A050000}"/>
    <cellStyle name="20% - Accent3 2 6" xfId="2045" xr:uid="{00000000-0005-0000-0000-00006B050000}"/>
    <cellStyle name="20% - Accent3 3" xfId="1362" xr:uid="{00000000-0005-0000-0000-00006C050000}"/>
    <cellStyle name="20% - Accent3 4" xfId="1363" xr:uid="{00000000-0005-0000-0000-00006D050000}"/>
    <cellStyle name="20% - Accent4" xfId="2005" builtinId="42" customBuiltin="1"/>
    <cellStyle name="20% - Accent4 2" xfId="1364" xr:uid="{00000000-0005-0000-0000-00006F050000}"/>
    <cellStyle name="20% - Accent4 2 2" xfId="1365" xr:uid="{00000000-0005-0000-0000-000070050000}"/>
    <cellStyle name="20% - Accent4 2 2 2" xfId="1366" xr:uid="{00000000-0005-0000-0000-000071050000}"/>
    <cellStyle name="20% - Accent4 2 2 2 2" xfId="2056" xr:uid="{00000000-0005-0000-0000-000072050000}"/>
    <cellStyle name="20% - Accent4 2 2 2 3" xfId="2055" xr:uid="{00000000-0005-0000-0000-000073050000}"/>
    <cellStyle name="20% - Accent4 2 2 3" xfId="2057" xr:uid="{00000000-0005-0000-0000-000074050000}"/>
    <cellStyle name="20% - Accent4 2 2 4" xfId="2054" xr:uid="{00000000-0005-0000-0000-000075050000}"/>
    <cellStyle name="20% - Accent4 2 3" xfId="1367" xr:uid="{00000000-0005-0000-0000-000076050000}"/>
    <cellStyle name="20% - Accent4 2 4" xfId="1368" xr:uid="{00000000-0005-0000-0000-000077050000}"/>
    <cellStyle name="20% - Accent4 2 4 2" xfId="2059" xr:uid="{00000000-0005-0000-0000-000078050000}"/>
    <cellStyle name="20% - Accent4 2 4 3" xfId="2058" xr:uid="{00000000-0005-0000-0000-000079050000}"/>
    <cellStyle name="20% - Accent4 2 5" xfId="2060" xr:uid="{00000000-0005-0000-0000-00007A050000}"/>
    <cellStyle name="20% - Accent4 2 6" xfId="2053" xr:uid="{00000000-0005-0000-0000-00007B050000}"/>
    <cellStyle name="20% - Accent4 3" xfId="1369" xr:uid="{00000000-0005-0000-0000-00007C050000}"/>
    <cellStyle name="20% - Accent4 4" xfId="1370" xr:uid="{00000000-0005-0000-0000-00007D050000}"/>
    <cellStyle name="20% - Accent5" xfId="2008" builtinId="46" customBuiltin="1"/>
    <cellStyle name="20% - Accent5 2" xfId="1371" xr:uid="{00000000-0005-0000-0000-00007F050000}"/>
    <cellStyle name="20% - Accent5 2 2" xfId="1372" xr:uid="{00000000-0005-0000-0000-000080050000}"/>
    <cellStyle name="20% - Accent5 2 2 2" xfId="1373" xr:uid="{00000000-0005-0000-0000-000081050000}"/>
    <cellStyle name="20% - Accent5 2 2 2 2" xfId="2064" xr:uid="{00000000-0005-0000-0000-000082050000}"/>
    <cellStyle name="20% - Accent5 2 2 2 3" xfId="2063" xr:uid="{00000000-0005-0000-0000-000083050000}"/>
    <cellStyle name="20% - Accent5 2 2 3" xfId="2065" xr:uid="{00000000-0005-0000-0000-000084050000}"/>
    <cellStyle name="20% - Accent5 2 2 4" xfId="2062" xr:uid="{00000000-0005-0000-0000-000085050000}"/>
    <cellStyle name="20% - Accent5 2 3" xfId="1374" xr:uid="{00000000-0005-0000-0000-000086050000}"/>
    <cellStyle name="20% - Accent5 2 4" xfId="1375" xr:uid="{00000000-0005-0000-0000-000087050000}"/>
    <cellStyle name="20% - Accent5 2 4 2" xfId="2067" xr:uid="{00000000-0005-0000-0000-000088050000}"/>
    <cellStyle name="20% - Accent5 2 4 3" xfId="2066" xr:uid="{00000000-0005-0000-0000-000089050000}"/>
    <cellStyle name="20% - Accent5 2 5" xfId="2068" xr:uid="{00000000-0005-0000-0000-00008A050000}"/>
    <cellStyle name="20% - Accent5 2 6" xfId="2061" xr:uid="{00000000-0005-0000-0000-00008B050000}"/>
    <cellStyle name="20% - Accent5 3" xfId="1376" xr:uid="{00000000-0005-0000-0000-00008C050000}"/>
    <cellStyle name="20% - Accent5 4" xfId="1377" xr:uid="{00000000-0005-0000-0000-00008D050000}"/>
    <cellStyle name="20% - Accent6" xfId="2011" builtinId="50" customBuiltin="1"/>
    <cellStyle name="20% - Accent6 2" xfId="1378" xr:uid="{00000000-0005-0000-0000-00008F050000}"/>
    <cellStyle name="20% - Accent6 2 2" xfId="1379" xr:uid="{00000000-0005-0000-0000-000090050000}"/>
    <cellStyle name="20% - Accent6 2 2 2" xfId="1380" xr:uid="{00000000-0005-0000-0000-000091050000}"/>
    <cellStyle name="20% - Accent6 2 2 2 2" xfId="2072" xr:uid="{00000000-0005-0000-0000-000092050000}"/>
    <cellStyle name="20% - Accent6 2 2 2 3" xfId="2071" xr:uid="{00000000-0005-0000-0000-000093050000}"/>
    <cellStyle name="20% - Accent6 2 2 3" xfId="2073" xr:uid="{00000000-0005-0000-0000-000094050000}"/>
    <cellStyle name="20% - Accent6 2 2 4" xfId="2070" xr:uid="{00000000-0005-0000-0000-000095050000}"/>
    <cellStyle name="20% - Accent6 2 3" xfId="1381" xr:uid="{00000000-0005-0000-0000-000096050000}"/>
    <cellStyle name="20% - Accent6 2 4" xfId="1382" xr:uid="{00000000-0005-0000-0000-000097050000}"/>
    <cellStyle name="20% - Accent6 2 4 2" xfId="2075" xr:uid="{00000000-0005-0000-0000-000098050000}"/>
    <cellStyle name="20% - Accent6 2 4 3" xfId="2074" xr:uid="{00000000-0005-0000-0000-000099050000}"/>
    <cellStyle name="20% - Accent6 2 5" xfId="2076" xr:uid="{00000000-0005-0000-0000-00009A050000}"/>
    <cellStyle name="20% - Accent6 2 6" xfId="2069" xr:uid="{00000000-0005-0000-0000-00009B050000}"/>
    <cellStyle name="20% - Accent6 3" xfId="1383" xr:uid="{00000000-0005-0000-0000-00009C050000}"/>
    <cellStyle name="20% - Accent6 4" xfId="1384" xr:uid="{00000000-0005-0000-0000-00009D050000}"/>
    <cellStyle name="3" xfId="1385" xr:uid="{00000000-0005-0000-0000-00009E050000}"/>
    <cellStyle name="4" xfId="1386" xr:uid="{00000000-0005-0000-0000-00009F050000}"/>
    <cellStyle name="40% - Accent1" xfId="1997" builtinId="31" customBuiltin="1"/>
    <cellStyle name="40% - Accent1 2" xfId="1387" xr:uid="{00000000-0005-0000-0000-0000A1050000}"/>
    <cellStyle name="40% - Accent1 2 2" xfId="1388" xr:uid="{00000000-0005-0000-0000-0000A2050000}"/>
    <cellStyle name="40% - Accent1 2 2 2" xfId="1389" xr:uid="{00000000-0005-0000-0000-0000A3050000}"/>
    <cellStyle name="40% - Accent1 2 2 2 2" xfId="2080" xr:uid="{00000000-0005-0000-0000-0000A4050000}"/>
    <cellStyle name="40% - Accent1 2 2 2 3" xfId="2079" xr:uid="{00000000-0005-0000-0000-0000A5050000}"/>
    <cellStyle name="40% - Accent1 2 2 3" xfId="2081" xr:uid="{00000000-0005-0000-0000-0000A6050000}"/>
    <cellStyle name="40% - Accent1 2 2 4" xfId="2078" xr:uid="{00000000-0005-0000-0000-0000A7050000}"/>
    <cellStyle name="40% - Accent1 2 3" xfId="1390" xr:uid="{00000000-0005-0000-0000-0000A8050000}"/>
    <cellStyle name="40% - Accent1 2 4" xfId="1391" xr:uid="{00000000-0005-0000-0000-0000A9050000}"/>
    <cellStyle name="40% - Accent1 2 4 2" xfId="2083" xr:uid="{00000000-0005-0000-0000-0000AA050000}"/>
    <cellStyle name="40% - Accent1 2 4 3" xfId="2082" xr:uid="{00000000-0005-0000-0000-0000AB050000}"/>
    <cellStyle name="40% - Accent1 2 5" xfId="2084" xr:uid="{00000000-0005-0000-0000-0000AC050000}"/>
    <cellStyle name="40% - Accent1 2 6" xfId="2077" xr:uid="{00000000-0005-0000-0000-0000AD050000}"/>
    <cellStyle name="40% - Accent1 3" xfId="1392" xr:uid="{00000000-0005-0000-0000-0000AE050000}"/>
    <cellStyle name="40% - Accent1 4" xfId="1393" xr:uid="{00000000-0005-0000-0000-0000AF050000}"/>
    <cellStyle name="40% - Accent2" xfId="2000" builtinId="35" customBuiltin="1"/>
    <cellStyle name="40% - Accent2 2" xfId="1394" xr:uid="{00000000-0005-0000-0000-0000B1050000}"/>
    <cellStyle name="40% - Accent2 2 2" xfId="1395" xr:uid="{00000000-0005-0000-0000-0000B2050000}"/>
    <cellStyle name="40% - Accent2 2 2 2" xfId="1396" xr:uid="{00000000-0005-0000-0000-0000B3050000}"/>
    <cellStyle name="40% - Accent2 2 2 2 2" xfId="2088" xr:uid="{00000000-0005-0000-0000-0000B4050000}"/>
    <cellStyle name="40% - Accent2 2 2 2 3" xfId="2087" xr:uid="{00000000-0005-0000-0000-0000B5050000}"/>
    <cellStyle name="40% - Accent2 2 2 3" xfId="2089" xr:uid="{00000000-0005-0000-0000-0000B6050000}"/>
    <cellStyle name="40% - Accent2 2 2 4" xfId="2086" xr:uid="{00000000-0005-0000-0000-0000B7050000}"/>
    <cellStyle name="40% - Accent2 2 3" xfId="1397" xr:uid="{00000000-0005-0000-0000-0000B8050000}"/>
    <cellStyle name="40% - Accent2 2 4" xfId="1398" xr:uid="{00000000-0005-0000-0000-0000B9050000}"/>
    <cellStyle name="40% - Accent2 2 4 2" xfId="2091" xr:uid="{00000000-0005-0000-0000-0000BA050000}"/>
    <cellStyle name="40% - Accent2 2 4 3" xfId="2090" xr:uid="{00000000-0005-0000-0000-0000BB050000}"/>
    <cellStyle name="40% - Accent2 2 5" xfId="2092" xr:uid="{00000000-0005-0000-0000-0000BC050000}"/>
    <cellStyle name="40% - Accent2 2 6" xfId="2085" xr:uid="{00000000-0005-0000-0000-0000BD050000}"/>
    <cellStyle name="40% - Accent2 3" xfId="1399" xr:uid="{00000000-0005-0000-0000-0000BE050000}"/>
    <cellStyle name="40% - Accent2 4" xfId="1400" xr:uid="{00000000-0005-0000-0000-0000BF050000}"/>
    <cellStyle name="40% - Accent3" xfId="2003" builtinId="39" customBuiltin="1"/>
    <cellStyle name="40% - Accent3 2" xfId="1401" xr:uid="{00000000-0005-0000-0000-0000C1050000}"/>
    <cellStyle name="40% - Accent3 2 2" xfId="1402" xr:uid="{00000000-0005-0000-0000-0000C2050000}"/>
    <cellStyle name="40% - Accent3 2 2 2" xfId="1403" xr:uid="{00000000-0005-0000-0000-0000C3050000}"/>
    <cellStyle name="40% - Accent3 2 2 2 2" xfId="2096" xr:uid="{00000000-0005-0000-0000-0000C4050000}"/>
    <cellStyle name="40% - Accent3 2 2 2 3" xfId="2095" xr:uid="{00000000-0005-0000-0000-0000C5050000}"/>
    <cellStyle name="40% - Accent3 2 2 3" xfId="2097" xr:uid="{00000000-0005-0000-0000-0000C6050000}"/>
    <cellStyle name="40% - Accent3 2 2 4" xfId="2094" xr:uid="{00000000-0005-0000-0000-0000C7050000}"/>
    <cellStyle name="40% - Accent3 2 3" xfId="1404" xr:uid="{00000000-0005-0000-0000-0000C8050000}"/>
    <cellStyle name="40% - Accent3 2 4" xfId="1405" xr:uid="{00000000-0005-0000-0000-0000C9050000}"/>
    <cellStyle name="40% - Accent3 2 4 2" xfId="2099" xr:uid="{00000000-0005-0000-0000-0000CA050000}"/>
    <cellStyle name="40% - Accent3 2 4 3" xfId="2098" xr:uid="{00000000-0005-0000-0000-0000CB050000}"/>
    <cellStyle name="40% - Accent3 2 5" xfId="2100" xr:uid="{00000000-0005-0000-0000-0000CC050000}"/>
    <cellStyle name="40% - Accent3 2 6" xfId="2093" xr:uid="{00000000-0005-0000-0000-0000CD050000}"/>
    <cellStyle name="40% - Accent3 3" xfId="1406" xr:uid="{00000000-0005-0000-0000-0000CE050000}"/>
    <cellStyle name="40% - Accent3 4" xfId="1407" xr:uid="{00000000-0005-0000-0000-0000CF050000}"/>
    <cellStyle name="40% - Accent4" xfId="2006" builtinId="43" customBuiltin="1"/>
    <cellStyle name="40% - Accent4 2" xfId="1408" xr:uid="{00000000-0005-0000-0000-0000D1050000}"/>
    <cellStyle name="40% - Accent4 2 2" xfId="1409" xr:uid="{00000000-0005-0000-0000-0000D2050000}"/>
    <cellStyle name="40% - Accent4 2 2 2" xfId="1410" xr:uid="{00000000-0005-0000-0000-0000D3050000}"/>
    <cellStyle name="40% - Accent4 2 2 2 2" xfId="2104" xr:uid="{00000000-0005-0000-0000-0000D4050000}"/>
    <cellStyle name="40% - Accent4 2 2 2 3" xfId="2103" xr:uid="{00000000-0005-0000-0000-0000D5050000}"/>
    <cellStyle name="40% - Accent4 2 2 3" xfId="2105" xr:uid="{00000000-0005-0000-0000-0000D6050000}"/>
    <cellStyle name="40% - Accent4 2 2 4" xfId="2102" xr:uid="{00000000-0005-0000-0000-0000D7050000}"/>
    <cellStyle name="40% - Accent4 2 3" xfId="1411" xr:uid="{00000000-0005-0000-0000-0000D8050000}"/>
    <cellStyle name="40% - Accent4 2 4" xfId="1412" xr:uid="{00000000-0005-0000-0000-0000D9050000}"/>
    <cellStyle name="40% - Accent4 2 4 2" xfId="2107" xr:uid="{00000000-0005-0000-0000-0000DA050000}"/>
    <cellStyle name="40% - Accent4 2 4 3" xfId="2106" xr:uid="{00000000-0005-0000-0000-0000DB050000}"/>
    <cellStyle name="40% - Accent4 2 5" xfId="2108" xr:uid="{00000000-0005-0000-0000-0000DC050000}"/>
    <cellStyle name="40% - Accent4 2 6" xfId="2101" xr:uid="{00000000-0005-0000-0000-0000DD050000}"/>
    <cellStyle name="40% - Accent4 3" xfId="1413" xr:uid="{00000000-0005-0000-0000-0000DE050000}"/>
    <cellStyle name="40% - Accent4 4" xfId="1414" xr:uid="{00000000-0005-0000-0000-0000DF050000}"/>
    <cellStyle name="40% - Accent5" xfId="2009" builtinId="47" customBuiltin="1"/>
    <cellStyle name="40% - Accent5 2" xfId="1415" xr:uid="{00000000-0005-0000-0000-0000E1050000}"/>
    <cellStyle name="40% - Accent5 2 2" xfId="1416" xr:uid="{00000000-0005-0000-0000-0000E2050000}"/>
    <cellStyle name="40% - Accent5 2 2 2" xfId="1417" xr:uid="{00000000-0005-0000-0000-0000E3050000}"/>
    <cellStyle name="40% - Accent5 2 2 2 2" xfId="2112" xr:uid="{00000000-0005-0000-0000-0000E4050000}"/>
    <cellStyle name="40% - Accent5 2 2 2 3" xfId="2111" xr:uid="{00000000-0005-0000-0000-0000E5050000}"/>
    <cellStyle name="40% - Accent5 2 2 3" xfId="2113" xr:uid="{00000000-0005-0000-0000-0000E6050000}"/>
    <cellStyle name="40% - Accent5 2 2 4" xfId="2110" xr:uid="{00000000-0005-0000-0000-0000E7050000}"/>
    <cellStyle name="40% - Accent5 2 3" xfId="1418" xr:uid="{00000000-0005-0000-0000-0000E8050000}"/>
    <cellStyle name="40% - Accent5 2 4" xfId="1419" xr:uid="{00000000-0005-0000-0000-0000E9050000}"/>
    <cellStyle name="40% - Accent5 2 4 2" xfId="2115" xr:uid="{00000000-0005-0000-0000-0000EA050000}"/>
    <cellStyle name="40% - Accent5 2 4 3" xfId="2114" xr:uid="{00000000-0005-0000-0000-0000EB050000}"/>
    <cellStyle name="40% - Accent5 2 5" xfId="2116" xr:uid="{00000000-0005-0000-0000-0000EC050000}"/>
    <cellStyle name="40% - Accent5 2 6" xfId="2109" xr:uid="{00000000-0005-0000-0000-0000ED050000}"/>
    <cellStyle name="40% - Accent5 3" xfId="1420" xr:uid="{00000000-0005-0000-0000-0000EE050000}"/>
    <cellStyle name="40% - Accent5 4" xfId="1421" xr:uid="{00000000-0005-0000-0000-0000EF050000}"/>
    <cellStyle name="40% - Accent6" xfId="2012" builtinId="51" customBuiltin="1"/>
    <cellStyle name="40% - Accent6 2" xfId="1422" xr:uid="{00000000-0005-0000-0000-0000F1050000}"/>
    <cellStyle name="40% - Accent6 2 2" xfId="1423" xr:uid="{00000000-0005-0000-0000-0000F2050000}"/>
    <cellStyle name="40% - Accent6 2 2 2" xfId="1424" xr:uid="{00000000-0005-0000-0000-0000F3050000}"/>
    <cellStyle name="40% - Accent6 2 2 2 2" xfId="2120" xr:uid="{00000000-0005-0000-0000-0000F4050000}"/>
    <cellStyle name="40% - Accent6 2 2 2 3" xfId="2119" xr:uid="{00000000-0005-0000-0000-0000F5050000}"/>
    <cellStyle name="40% - Accent6 2 2 3" xfId="2121" xr:uid="{00000000-0005-0000-0000-0000F6050000}"/>
    <cellStyle name="40% - Accent6 2 2 4" xfId="2118" xr:uid="{00000000-0005-0000-0000-0000F7050000}"/>
    <cellStyle name="40% - Accent6 2 3" xfId="1425" xr:uid="{00000000-0005-0000-0000-0000F8050000}"/>
    <cellStyle name="40% - Accent6 2 4" xfId="1426" xr:uid="{00000000-0005-0000-0000-0000F9050000}"/>
    <cellStyle name="40% - Accent6 2 4 2" xfId="2123" xr:uid="{00000000-0005-0000-0000-0000FA050000}"/>
    <cellStyle name="40% - Accent6 2 4 3" xfId="2122" xr:uid="{00000000-0005-0000-0000-0000FB050000}"/>
    <cellStyle name="40% - Accent6 2 5" xfId="2124" xr:uid="{00000000-0005-0000-0000-0000FC050000}"/>
    <cellStyle name="40% - Accent6 2 6" xfId="2117" xr:uid="{00000000-0005-0000-0000-0000FD050000}"/>
    <cellStyle name="40% - Accent6 3" xfId="1427" xr:uid="{00000000-0005-0000-0000-0000FE050000}"/>
    <cellStyle name="40% - Accent6 4" xfId="1428" xr:uid="{00000000-0005-0000-0000-0000FF050000}"/>
    <cellStyle name="6" xfId="1429" xr:uid="{00000000-0005-0000-0000-000000060000}"/>
    <cellStyle name="60% - Accent1 2" xfId="1430" xr:uid="{00000000-0005-0000-0000-000001060000}"/>
    <cellStyle name="60% - Accent1 2 2" xfId="1431" xr:uid="{00000000-0005-0000-0000-000002060000}"/>
    <cellStyle name="60% - Accent1 2 3" xfId="1432" xr:uid="{00000000-0005-0000-0000-000003060000}"/>
    <cellStyle name="60% - Accent1 3" xfId="1433" xr:uid="{00000000-0005-0000-0000-000004060000}"/>
    <cellStyle name="60% - Accent1 4" xfId="1434" xr:uid="{00000000-0005-0000-0000-000005060000}"/>
    <cellStyle name="60% - Accent2 2" xfId="1435" xr:uid="{00000000-0005-0000-0000-000006060000}"/>
    <cellStyle name="60% - Accent2 2 2" xfId="1436" xr:uid="{00000000-0005-0000-0000-000007060000}"/>
    <cellStyle name="60% - Accent2 2 3" xfId="1437" xr:uid="{00000000-0005-0000-0000-000008060000}"/>
    <cellStyle name="60% - Accent2 3" xfId="1438" xr:uid="{00000000-0005-0000-0000-000009060000}"/>
    <cellStyle name="60% - Accent2 4" xfId="1439" xr:uid="{00000000-0005-0000-0000-00000A060000}"/>
    <cellStyle name="60% - Accent3 2" xfId="1440" xr:uid="{00000000-0005-0000-0000-00000B060000}"/>
    <cellStyle name="60% - Accent3 2 2" xfId="1441" xr:uid="{00000000-0005-0000-0000-00000C060000}"/>
    <cellStyle name="60% - Accent3 2 3" xfId="1442" xr:uid="{00000000-0005-0000-0000-00000D060000}"/>
    <cellStyle name="60% - Accent3 3" xfId="1443" xr:uid="{00000000-0005-0000-0000-00000E060000}"/>
    <cellStyle name="60% - Accent3 4" xfId="1444" xr:uid="{00000000-0005-0000-0000-00000F060000}"/>
    <cellStyle name="60% - Accent4 2" xfId="1445" xr:uid="{00000000-0005-0000-0000-000010060000}"/>
    <cellStyle name="60% - Accent4 2 2" xfId="1446" xr:uid="{00000000-0005-0000-0000-000011060000}"/>
    <cellStyle name="60% - Accent4 2 3" xfId="1447" xr:uid="{00000000-0005-0000-0000-000012060000}"/>
    <cellStyle name="60% - Accent4 3" xfId="1448" xr:uid="{00000000-0005-0000-0000-000013060000}"/>
    <cellStyle name="60% - Accent4 4" xfId="1449" xr:uid="{00000000-0005-0000-0000-000014060000}"/>
    <cellStyle name="60% - Accent5 2" xfId="1450" xr:uid="{00000000-0005-0000-0000-000015060000}"/>
    <cellStyle name="60% - Accent5 2 2" xfId="1451" xr:uid="{00000000-0005-0000-0000-000016060000}"/>
    <cellStyle name="60% - Accent5 2 3" xfId="1452" xr:uid="{00000000-0005-0000-0000-000017060000}"/>
    <cellStyle name="60% - Accent5 3" xfId="1453" xr:uid="{00000000-0005-0000-0000-000018060000}"/>
    <cellStyle name="60% - Accent5 4" xfId="1454" xr:uid="{00000000-0005-0000-0000-000019060000}"/>
    <cellStyle name="60% - Accent6 2" xfId="1455" xr:uid="{00000000-0005-0000-0000-00001A060000}"/>
    <cellStyle name="60% - Accent6 2 2" xfId="1456" xr:uid="{00000000-0005-0000-0000-00001B060000}"/>
    <cellStyle name="60% - Accent6 2 3" xfId="1457" xr:uid="{00000000-0005-0000-0000-00001C060000}"/>
    <cellStyle name="60% - Accent6 3" xfId="1458" xr:uid="{00000000-0005-0000-0000-00001D060000}"/>
    <cellStyle name="60% - Accent6 4" xfId="1459" xr:uid="{00000000-0005-0000-0000-00001E060000}"/>
    <cellStyle name="Accent1" xfId="1995" builtinId="29" customBuiltin="1"/>
    <cellStyle name="Accent1 2" xfId="1460" xr:uid="{00000000-0005-0000-0000-000020060000}"/>
    <cellStyle name="Accent1 2 2" xfId="1461" xr:uid="{00000000-0005-0000-0000-000021060000}"/>
    <cellStyle name="Accent1 2 3" xfId="1462" xr:uid="{00000000-0005-0000-0000-000022060000}"/>
    <cellStyle name="Accent1 3" xfId="1463" xr:uid="{00000000-0005-0000-0000-000023060000}"/>
    <cellStyle name="Accent1 4" xfId="1464" xr:uid="{00000000-0005-0000-0000-000024060000}"/>
    <cellStyle name="Accent2" xfId="1998" builtinId="33" customBuiltin="1"/>
    <cellStyle name="Accent2 2" xfId="1465" xr:uid="{00000000-0005-0000-0000-000026060000}"/>
    <cellStyle name="Accent2 2 2" xfId="1466" xr:uid="{00000000-0005-0000-0000-000027060000}"/>
    <cellStyle name="Accent2 2 3" xfId="1467" xr:uid="{00000000-0005-0000-0000-000028060000}"/>
    <cellStyle name="Accent2 3" xfId="1468" xr:uid="{00000000-0005-0000-0000-000029060000}"/>
    <cellStyle name="Accent2 4" xfId="1469" xr:uid="{00000000-0005-0000-0000-00002A060000}"/>
    <cellStyle name="Accent3" xfId="2001" builtinId="37" customBuiltin="1"/>
    <cellStyle name="Accent3 2" xfId="1470" xr:uid="{00000000-0005-0000-0000-00002C060000}"/>
    <cellStyle name="Accent3 2 2" xfId="1471" xr:uid="{00000000-0005-0000-0000-00002D060000}"/>
    <cellStyle name="Accent3 2 3" xfId="1472" xr:uid="{00000000-0005-0000-0000-00002E060000}"/>
    <cellStyle name="Accent3 3" xfId="1473" xr:uid="{00000000-0005-0000-0000-00002F060000}"/>
    <cellStyle name="Accent3 4" xfId="1474" xr:uid="{00000000-0005-0000-0000-000030060000}"/>
    <cellStyle name="Accent4" xfId="2004" builtinId="41" customBuiltin="1"/>
    <cellStyle name="Accent4 2" xfId="1475" xr:uid="{00000000-0005-0000-0000-000032060000}"/>
    <cellStyle name="Accent4 2 2" xfId="1476" xr:uid="{00000000-0005-0000-0000-000033060000}"/>
    <cellStyle name="Accent4 2 3" xfId="1477" xr:uid="{00000000-0005-0000-0000-000034060000}"/>
    <cellStyle name="Accent4 3" xfId="1478" xr:uid="{00000000-0005-0000-0000-000035060000}"/>
    <cellStyle name="Accent4 4" xfId="1479" xr:uid="{00000000-0005-0000-0000-000036060000}"/>
    <cellStyle name="Accent5" xfId="2007" builtinId="45" customBuiltin="1"/>
    <cellStyle name="Accent5 2" xfId="1480" xr:uid="{00000000-0005-0000-0000-000038060000}"/>
    <cellStyle name="Accent5 2 2" xfId="1481" xr:uid="{00000000-0005-0000-0000-000039060000}"/>
    <cellStyle name="Accent5 2 3" xfId="1482" xr:uid="{00000000-0005-0000-0000-00003A060000}"/>
    <cellStyle name="Accent5 3" xfId="1483" xr:uid="{00000000-0005-0000-0000-00003B060000}"/>
    <cellStyle name="Accent5 4" xfId="1484" xr:uid="{00000000-0005-0000-0000-00003C060000}"/>
    <cellStyle name="Accent6" xfId="2010" builtinId="49" customBuiltin="1"/>
    <cellStyle name="Accent6 2" xfId="1485" xr:uid="{00000000-0005-0000-0000-00003E060000}"/>
    <cellStyle name="Accent6 2 2" xfId="1486" xr:uid="{00000000-0005-0000-0000-00003F060000}"/>
    <cellStyle name="Accent6 2 3" xfId="1487" xr:uid="{00000000-0005-0000-0000-000040060000}"/>
    <cellStyle name="Accent6 3" xfId="1488" xr:uid="{00000000-0005-0000-0000-000041060000}"/>
    <cellStyle name="Accent6 4" xfId="1489" xr:uid="{00000000-0005-0000-0000-000042060000}"/>
    <cellStyle name="ÅëÈ­ [0]_¿ì¹°Åë" xfId="1490" xr:uid="{00000000-0005-0000-0000-000043060000}"/>
    <cellStyle name="AeE­ [0]_INQUIRY ¿µ¾÷AßAø " xfId="1491" xr:uid="{00000000-0005-0000-0000-000044060000}"/>
    <cellStyle name="ÅëÈ­ [0]_S" xfId="1492" xr:uid="{00000000-0005-0000-0000-000045060000}"/>
    <cellStyle name="ÅëÈ­_¿ì¹°Åë" xfId="1493" xr:uid="{00000000-0005-0000-0000-000046060000}"/>
    <cellStyle name="AeE­_INQUIRY ¿µ¾÷AßAø " xfId="1494" xr:uid="{00000000-0005-0000-0000-000047060000}"/>
    <cellStyle name="ÅëÈ­_S" xfId="1495" xr:uid="{00000000-0005-0000-0000-000048060000}"/>
    <cellStyle name="amount" xfId="1496" xr:uid="{00000000-0005-0000-0000-000049060000}"/>
    <cellStyle name="ANNEX" xfId="1497" xr:uid="{00000000-0005-0000-0000-00004A060000}"/>
    <cellStyle name="APPEAR" xfId="1498" xr:uid="{00000000-0005-0000-0000-00004B060000}"/>
    <cellStyle name="ÄÞ¸¶ [0]_¿ì¹°Åë" xfId="1499" xr:uid="{00000000-0005-0000-0000-00004C060000}"/>
    <cellStyle name="AÞ¸¶ [0]_INQUIRY ¿?¾÷AßAø " xfId="1500" xr:uid="{00000000-0005-0000-0000-00004D060000}"/>
    <cellStyle name="ÄÞ¸¶ [0]_S" xfId="1501" xr:uid="{00000000-0005-0000-0000-00004E060000}"/>
    <cellStyle name="ÄÞ¸¶_¿ì¹°Åë" xfId="1502" xr:uid="{00000000-0005-0000-0000-00004F060000}"/>
    <cellStyle name="AÞ¸¶_INQUIRY ¿?¾÷AßAø " xfId="1503" xr:uid="{00000000-0005-0000-0000-000050060000}"/>
    <cellStyle name="ÄÞ¸¶_S" xfId="1504" xr:uid="{00000000-0005-0000-0000-000051060000}"/>
    <cellStyle name="Bad" xfId="1985" builtinId="27" customBuiltin="1"/>
    <cellStyle name="Bad 2" xfId="1505" xr:uid="{00000000-0005-0000-0000-000053060000}"/>
    <cellStyle name="Bad 2 2" xfId="1506" xr:uid="{00000000-0005-0000-0000-000054060000}"/>
    <cellStyle name="Bad 2 3" xfId="1507" xr:uid="{00000000-0005-0000-0000-000055060000}"/>
    <cellStyle name="Bad 3" xfId="1508" xr:uid="{00000000-0005-0000-0000-000056060000}"/>
    <cellStyle name="Bad 4" xfId="1509" xr:uid="{00000000-0005-0000-0000-000057060000}"/>
    <cellStyle name="BKWmas" xfId="1510" xr:uid="{00000000-0005-0000-0000-000058060000}"/>
    <cellStyle name="BKWmas 2" xfId="1511" xr:uid="{00000000-0005-0000-0000-000059060000}"/>
    <cellStyle name="blank" xfId="1512" xr:uid="{00000000-0005-0000-0000-00005A060000}"/>
    <cellStyle name="Body" xfId="1513" xr:uid="{00000000-0005-0000-0000-00005B060000}"/>
    <cellStyle name="Boxed" xfId="1514" xr:uid="{00000000-0005-0000-0000-00005C060000}"/>
    <cellStyle name="C?AØ_¿?¾÷CoE² " xfId="1515" xr:uid="{00000000-0005-0000-0000-00005D060000}"/>
    <cellStyle name="Ç¥ÁØ_´çÃÊ±¸ÀÔ»ý»ê" xfId="1516" xr:uid="{00000000-0005-0000-0000-00005E060000}"/>
    <cellStyle name="C￥AØ_¿μ¾÷CoE² " xfId="1517" xr:uid="{00000000-0005-0000-0000-00005F060000}"/>
    <cellStyle name="Ç¥ÁØ_S" xfId="1518" xr:uid="{00000000-0005-0000-0000-000060060000}"/>
    <cellStyle name="C01_Page_head" xfId="1519" xr:uid="{00000000-0005-0000-0000-000061060000}"/>
    <cellStyle name="Calc Currency (0)" xfId="1520" xr:uid="{00000000-0005-0000-0000-000062060000}"/>
    <cellStyle name="Calc Currency (2)" xfId="1521" xr:uid="{00000000-0005-0000-0000-000063060000}"/>
    <cellStyle name="Calc Percent (0)" xfId="1522" xr:uid="{00000000-0005-0000-0000-000064060000}"/>
    <cellStyle name="Calc Percent (1)" xfId="1523" xr:uid="{00000000-0005-0000-0000-000065060000}"/>
    <cellStyle name="Calc Percent (2)" xfId="1524" xr:uid="{00000000-0005-0000-0000-000066060000}"/>
    <cellStyle name="Calc Percent (2) 2" xfId="1525" xr:uid="{00000000-0005-0000-0000-000067060000}"/>
    <cellStyle name="Calc Units (0)" xfId="1526" xr:uid="{00000000-0005-0000-0000-000068060000}"/>
    <cellStyle name="Calc Units (1)" xfId="1527" xr:uid="{00000000-0005-0000-0000-000069060000}"/>
    <cellStyle name="Calc Units (1) 2" xfId="1528" xr:uid="{00000000-0005-0000-0000-00006A060000}"/>
    <cellStyle name="Calc Units (2)" xfId="1529" xr:uid="{00000000-0005-0000-0000-00006B060000}"/>
    <cellStyle name="Calculation" xfId="1988" builtinId="22" customBuiltin="1"/>
    <cellStyle name="Calculation 2" xfId="1530" xr:uid="{00000000-0005-0000-0000-00006D060000}"/>
    <cellStyle name="Calculation 2 2" xfId="1531" xr:uid="{00000000-0005-0000-0000-00006E060000}"/>
    <cellStyle name="Calculation 2 3" xfId="1532" xr:uid="{00000000-0005-0000-0000-00006F060000}"/>
    <cellStyle name="Calculation 3" xfId="1533" xr:uid="{00000000-0005-0000-0000-000070060000}"/>
    <cellStyle name="Calculation 4" xfId="1534" xr:uid="{00000000-0005-0000-0000-000071060000}"/>
    <cellStyle name="Check Cell" xfId="1990" builtinId="23" customBuiltin="1"/>
    <cellStyle name="Check Cell 2" xfId="1535" xr:uid="{00000000-0005-0000-0000-000073060000}"/>
    <cellStyle name="Check Cell 2 2" xfId="1536" xr:uid="{00000000-0005-0000-0000-000074060000}"/>
    <cellStyle name="Check Cell 2 3" xfId="1537" xr:uid="{00000000-0005-0000-0000-000075060000}"/>
    <cellStyle name="Check Cell 3" xfId="1538" xr:uid="{00000000-0005-0000-0000-000076060000}"/>
    <cellStyle name="Check Cell 4" xfId="1539" xr:uid="{00000000-0005-0000-0000-000077060000}"/>
    <cellStyle name="ColHeading" xfId="1540" xr:uid="{00000000-0005-0000-0000-000078060000}"/>
    <cellStyle name="Colour" xfId="1541" xr:uid="{00000000-0005-0000-0000-000079060000}"/>
    <cellStyle name="Column Heading" xfId="1542" xr:uid="{00000000-0005-0000-0000-00007A060000}"/>
    <cellStyle name="Comma" xfId="1543" builtinId="3"/>
    <cellStyle name="Comma  - Style1" xfId="1544" xr:uid="{00000000-0005-0000-0000-00007C060000}"/>
    <cellStyle name="Comma  - Style2" xfId="1545" xr:uid="{00000000-0005-0000-0000-00007D060000}"/>
    <cellStyle name="Comma  - Style3" xfId="1546" xr:uid="{00000000-0005-0000-0000-00007E060000}"/>
    <cellStyle name="Comma  - Style4" xfId="1547" xr:uid="{00000000-0005-0000-0000-00007F060000}"/>
    <cellStyle name="Comma  - Style5" xfId="1548" xr:uid="{00000000-0005-0000-0000-000080060000}"/>
    <cellStyle name="Comma  - Style6" xfId="1549" xr:uid="{00000000-0005-0000-0000-000081060000}"/>
    <cellStyle name="Comma  - Style7" xfId="1550" xr:uid="{00000000-0005-0000-0000-000082060000}"/>
    <cellStyle name="Comma  - Style8" xfId="1551" xr:uid="{00000000-0005-0000-0000-000083060000}"/>
    <cellStyle name="Comma [00]" xfId="1552" xr:uid="{00000000-0005-0000-0000-000084060000}"/>
    <cellStyle name="Comma 10" xfId="1553" xr:uid="{00000000-0005-0000-0000-000085060000}"/>
    <cellStyle name="Comma 10 2" xfId="1554" xr:uid="{00000000-0005-0000-0000-000086060000}"/>
    <cellStyle name="Comma 10 3" xfId="2127" xr:uid="{00000000-0005-0000-0000-000087060000}"/>
    <cellStyle name="Comma 10 4" xfId="2126" xr:uid="{00000000-0005-0000-0000-000088060000}"/>
    <cellStyle name="Comma 11" xfId="1555" xr:uid="{00000000-0005-0000-0000-000089060000}"/>
    <cellStyle name="Comma 12" xfId="1556" xr:uid="{00000000-0005-0000-0000-00008A060000}"/>
    <cellStyle name="Comma 12 2" xfId="2129" xr:uid="{00000000-0005-0000-0000-00008B060000}"/>
    <cellStyle name="Comma 12 3" xfId="2128" xr:uid="{00000000-0005-0000-0000-00008C060000}"/>
    <cellStyle name="Comma 13" xfId="1557" xr:uid="{00000000-0005-0000-0000-00008D060000}"/>
    <cellStyle name="Comma 13 2" xfId="2131" xr:uid="{00000000-0005-0000-0000-00008E060000}"/>
    <cellStyle name="Comma 13 3" xfId="2130" xr:uid="{00000000-0005-0000-0000-00008F060000}"/>
    <cellStyle name="Comma 14" xfId="1558" xr:uid="{00000000-0005-0000-0000-000090060000}"/>
    <cellStyle name="Comma 14 2" xfId="2133" xr:uid="{00000000-0005-0000-0000-000091060000}"/>
    <cellStyle name="Comma 14 3" xfId="2132" xr:uid="{00000000-0005-0000-0000-000092060000}"/>
    <cellStyle name="Comma 149 3" xfId="1559" xr:uid="{00000000-0005-0000-0000-000093060000}"/>
    <cellStyle name="Comma 15" xfId="1560" xr:uid="{00000000-0005-0000-0000-000094060000}"/>
    <cellStyle name="Comma 16" xfId="1976" xr:uid="{00000000-0005-0000-0000-000095060000}"/>
    <cellStyle name="Comma 16 2" xfId="2134" xr:uid="{00000000-0005-0000-0000-000096060000}"/>
    <cellStyle name="Comma 17" xfId="2125" xr:uid="{00000000-0005-0000-0000-000097060000}"/>
    <cellStyle name="Comma 18" xfId="2021" xr:uid="{00000000-0005-0000-0000-000098060000}"/>
    <cellStyle name="Comma 19" xfId="2022" xr:uid="{00000000-0005-0000-0000-000099060000}"/>
    <cellStyle name="Comma 2" xfId="1561" xr:uid="{00000000-0005-0000-0000-00009A060000}"/>
    <cellStyle name="Comma 2 10" xfId="1562" xr:uid="{00000000-0005-0000-0000-00009B060000}"/>
    <cellStyle name="Comma 2 2" xfId="1563" xr:uid="{00000000-0005-0000-0000-00009C060000}"/>
    <cellStyle name="Comma 2 2 2" xfId="1564" xr:uid="{00000000-0005-0000-0000-00009D060000}"/>
    <cellStyle name="Comma 2 2 2 2" xfId="2136" xr:uid="{00000000-0005-0000-0000-00009E060000}"/>
    <cellStyle name="Comma 2 2 2 3" xfId="2135" xr:uid="{00000000-0005-0000-0000-00009F060000}"/>
    <cellStyle name="Comma 2 2 3" xfId="1565" xr:uid="{00000000-0005-0000-0000-0000A0060000}"/>
    <cellStyle name="Comma 2 2 3 2" xfId="2138" xr:uid="{00000000-0005-0000-0000-0000A1060000}"/>
    <cellStyle name="Comma 2 2 3 3" xfId="2137" xr:uid="{00000000-0005-0000-0000-0000A2060000}"/>
    <cellStyle name="Comma 2 2 4" xfId="1566" xr:uid="{00000000-0005-0000-0000-0000A3060000}"/>
    <cellStyle name="Comma 2 3" xfId="1567" xr:uid="{00000000-0005-0000-0000-0000A4060000}"/>
    <cellStyle name="Comma 2 3 2" xfId="2140" xr:uid="{00000000-0005-0000-0000-0000A5060000}"/>
    <cellStyle name="Comma 2 3 3" xfId="2139" xr:uid="{00000000-0005-0000-0000-0000A6060000}"/>
    <cellStyle name="Comma 2 4" xfId="1568" xr:uid="{00000000-0005-0000-0000-0000A7060000}"/>
    <cellStyle name="Comma 2 4 2" xfId="2142" xr:uid="{00000000-0005-0000-0000-0000A8060000}"/>
    <cellStyle name="Comma 2 4 3" xfId="2141" xr:uid="{00000000-0005-0000-0000-0000A9060000}"/>
    <cellStyle name="Comma 2 5" xfId="1569" xr:uid="{00000000-0005-0000-0000-0000AA060000}"/>
    <cellStyle name="Comma 2 5 2" xfId="2144" xr:uid="{00000000-0005-0000-0000-0000AB060000}"/>
    <cellStyle name="Comma 2 5 3" xfId="2143" xr:uid="{00000000-0005-0000-0000-0000AC060000}"/>
    <cellStyle name="Comma 2 6" xfId="1570" xr:uid="{00000000-0005-0000-0000-0000AD060000}"/>
    <cellStyle name="Comma 2 6 2" xfId="1571" xr:uid="{00000000-0005-0000-0000-0000AE060000}"/>
    <cellStyle name="Comma 2 7" xfId="1572" xr:uid="{00000000-0005-0000-0000-0000AF060000}"/>
    <cellStyle name="Comma 2 8" xfId="1978" xr:uid="{00000000-0005-0000-0000-0000B0060000}"/>
    <cellStyle name="Comma 2_CLOSE HOTEL PVT LTD Mar, 2011" xfId="1573" xr:uid="{00000000-0005-0000-0000-0000B1060000}"/>
    <cellStyle name="Comma 20" xfId="2020" xr:uid="{00000000-0005-0000-0000-0000B2060000}"/>
    <cellStyle name="Comma 21" xfId="2023" xr:uid="{00000000-0005-0000-0000-0000B3060000}"/>
    <cellStyle name="Comma 22" xfId="2019" xr:uid="{00000000-0005-0000-0000-0000B4060000}"/>
    <cellStyle name="Comma 23" xfId="2024" xr:uid="{00000000-0005-0000-0000-0000B5060000}"/>
    <cellStyle name="Comma 24" xfId="2018" xr:uid="{00000000-0005-0000-0000-0000B6060000}"/>
    <cellStyle name="Comma 25" xfId="2025" xr:uid="{00000000-0005-0000-0000-0000B7060000}"/>
    <cellStyle name="Comma 26" xfId="2017" xr:uid="{00000000-0005-0000-0000-0000B8060000}"/>
    <cellStyle name="Comma 27" xfId="2026" xr:uid="{00000000-0005-0000-0000-0000B9060000}"/>
    <cellStyle name="Comma 28" xfId="2014" xr:uid="{00000000-0005-0000-0000-0000BA060000}"/>
    <cellStyle name="Comma 29" xfId="2033" xr:uid="{00000000-0005-0000-0000-0000BB060000}"/>
    <cellStyle name="Comma 3" xfId="1574" xr:uid="{00000000-0005-0000-0000-0000BC060000}"/>
    <cellStyle name="Comma 3 2" xfId="2146" xr:uid="{00000000-0005-0000-0000-0000BD060000}"/>
    <cellStyle name="Comma 3 3" xfId="2145" xr:uid="{00000000-0005-0000-0000-0000BE060000}"/>
    <cellStyle name="Comma 30" xfId="2016" xr:uid="{00000000-0005-0000-0000-0000BF060000}"/>
    <cellStyle name="Comma 31" xfId="2027" xr:uid="{00000000-0005-0000-0000-0000C0060000}"/>
    <cellStyle name="Comma 32" xfId="2015" xr:uid="{00000000-0005-0000-0000-0000C1060000}"/>
    <cellStyle name="Comma 4" xfId="1575" xr:uid="{00000000-0005-0000-0000-0000C2060000}"/>
    <cellStyle name="Comma 4 2" xfId="1977" xr:uid="{00000000-0005-0000-0000-0000C3060000}"/>
    <cellStyle name="Comma 4 2 2" xfId="2148" xr:uid="{00000000-0005-0000-0000-0000C4060000}"/>
    <cellStyle name="Comma 4 3" xfId="2147" xr:uid="{00000000-0005-0000-0000-0000C5060000}"/>
    <cellStyle name="Comma 5" xfId="1576" xr:uid="{00000000-0005-0000-0000-0000C6060000}"/>
    <cellStyle name="Comma 6" xfId="1577" xr:uid="{00000000-0005-0000-0000-0000C7060000}"/>
    <cellStyle name="Comma 6 2" xfId="1578" xr:uid="{00000000-0005-0000-0000-0000C8060000}"/>
    <cellStyle name="Comma 6 2 2" xfId="2150" xr:uid="{00000000-0005-0000-0000-0000C9060000}"/>
    <cellStyle name="Comma 6 2 3" xfId="2149" xr:uid="{00000000-0005-0000-0000-0000CA060000}"/>
    <cellStyle name="Comma 7" xfId="1579" xr:uid="{00000000-0005-0000-0000-0000CB060000}"/>
    <cellStyle name="Comma 7 2" xfId="1580" xr:uid="{00000000-0005-0000-0000-0000CC060000}"/>
    <cellStyle name="Comma 7 2 2" xfId="2152" xr:uid="{00000000-0005-0000-0000-0000CD060000}"/>
    <cellStyle name="Comma 7 2 3" xfId="2151" xr:uid="{00000000-0005-0000-0000-0000CE060000}"/>
    <cellStyle name="Comma 8" xfId="1581" xr:uid="{00000000-0005-0000-0000-0000CF060000}"/>
    <cellStyle name="Comma 9" xfId="1582" xr:uid="{00000000-0005-0000-0000-0000D0060000}"/>
    <cellStyle name="Comma0" xfId="1583" xr:uid="{00000000-0005-0000-0000-0000D1060000}"/>
    <cellStyle name="Comma0 2" xfId="1584" xr:uid="{00000000-0005-0000-0000-0000D2060000}"/>
    <cellStyle name="Company" xfId="1585" xr:uid="{00000000-0005-0000-0000-0000D3060000}"/>
    <cellStyle name="COMPS" xfId="1586" xr:uid="{00000000-0005-0000-0000-0000D4060000}"/>
    <cellStyle name="CurRatio" xfId="1587" xr:uid="{00000000-0005-0000-0000-0000D5060000}"/>
    <cellStyle name="Curren - Style2" xfId="1588" xr:uid="{00000000-0005-0000-0000-0000D6060000}"/>
    <cellStyle name="Currency [00]" xfId="1589" xr:uid="{00000000-0005-0000-0000-0000D7060000}"/>
    <cellStyle name="Currency0" xfId="1590" xr:uid="{00000000-0005-0000-0000-0000D8060000}"/>
    <cellStyle name="Currency0 2" xfId="1591" xr:uid="{00000000-0005-0000-0000-0000D9060000}"/>
    <cellStyle name="Custom - Style8" xfId="1592" xr:uid="{00000000-0005-0000-0000-0000DA060000}"/>
    <cellStyle name="Data   - Style2" xfId="1593" xr:uid="{00000000-0005-0000-0000-0000DB060000}"/>
    <cellStyle name="DATA_ENT" xfId="1594" xr:uid="{00000000-0005-0000-0000-0000DC060000}"/>
    <cellStyle name="Date" xfId="1595" xr:uid="{00000000-0005-0000-0000-0000DD060000}"/>
    <cellStyle name="Date Short" xfId="1596" xr:uid="{00000000-0005-0000-0000-0000DE060000}"/>
    <cellStyle name="Date_~1989094" xfId="1597" xr:uid="{00000000-0005-0000-0000-0000DF060000}"/>
    <cellStyle name="DELTA" xfId="1598" xr:uid="{00000000-0005-0000-0000-0000E0060000}"/>
    <cellStyle name="Dezimal [0]_Compiling Utility Macros" xfId="1599" xr:uid="{00000000-0005-0000-0000-0000E1060000}"/>
    <cellStyle name="Dezimal_Compiling Utility Macros" xfId="1600" xr:uid="{00000000-0005-0000-0000-0000E2060000}"/>
    <cellStyle name="discount" xfId="1601" xr:uid="{00000000-0005-0000-0000-0000E3060000}"/>
    <cellStyle name="DOWNFOOT" xfId="1602" xr:uid="{00000000-0005-0000-0000-0000E4060000}"/>
    <cellStyle name="e xerox" xfId="1603" xr:uid="{00000000-0005-0000-0000-0000E5060000}"/>
    <cellStyle name="Enter Currency (0)" xfId="1604" xr:uid="{00000000-0005-0000-0000-0000E6060000}"/>
    <cellStyle name="Enter Currency (2)" xfId="1605" xr:uid="{00000000-0005-0000-0000-0000E7060000}"/>
    <cellStyle name="Enter Units (0)" xfId="1606" xr:uid="{00000000-0005-0000-0000-0000E8060000}"/>
    <cellStyle name="Enter Units (1)" xfId="1607" xr:uid="{00000000-0005-0000-0000-0000E9060000}"/>
    <cellStyle name="Enter Units (1) 2" xfId="1608" xr:uid="{00000000-0005-0000-0000-0000EA060000}"/>
    <cellStyle name="Enter Units (2)" xfId="1609" xr:uid="{00000000-0005-0000-0000-0000EB060000}"/>
    <cellStyle name="Euro" xfId="1610" xr:uid="{00000000-0005-0000-0000-0000EC060000}"/>
    <cellStyle name="Euro 2" xfId="1611" xr:uid="{00000000-0005-0000-0000-0000ED060000}"/>
    <cellStyle name="Explanatory Text" xfId="1993" builtinId="53" customBuiltin="1"/>
    <cellStyle name="Explanatory Text 2" xfId="1612" xr:uid="{00000000-0005-0000-0000-0000EF060000}"/>
    <cellStyle name="Explanatory Text 2 2" xfId="1613" xr:uid="{00000000-0005-0000-0000-0000F0060000}"/>
    <cellStyle name="Explanatory Text 2 3" xfId="1614" xr:uid="{00000000-0005-0000-0000-0000F1060000}"/>
    <cellStyle name="Explanatory Text 3" xfId="1615" xr:uid="{00000000-0005-0000-0000-0000F2060000}"/>
    <cellStyle name="Explanatory Text 4" xfId="1616" xr:uid="{00000000-0005-0000-0000-0000F3060000}"/>
    <cellStyle name="Fixed" xfId="1617" xr:uid="{00000000-0005-0000-0000-0000F4060000}"/>
    <cellStyle name="Good" xfId="1984" builtinId="26" customBuiltin="1"/>
    <cellStyle name="Good 2" xfId="1618" xr:uid="{00000000-0005-0000-0000-0000F6060000}"/>
    <cellStyle name="Good 2 2" xfId="1619" xr:uid="{00000000-0005-0000-0000-0000F7060000}"/>
    <cellStyle name="Good 2 3" xfId="1620" xr:uid="{00000000-0005-0000-0000-0000F8060000}"/>
    <cellStyle name="Good 3" xfId="1621" xr:uid="{00000000-0005-0000-0000-0000F9060000}"/>
    <cellStyle name="Good 4" xfId="1622" xr:uid="{00000000-0005-0000-0000-0000FA060000}"/>
    <cellStyle name="Grey" xfId="1623" xr:uid="{00000000-0005-0000-0000-0000FB060000}"/>
    <cellStyle name="HEADER" xfId="1624" xr:uid="{00000000-0005-0000-0000-0000FC060000}"/>
    <cellStyle name="Header - Style1" xfId="1625" xr:uid="{00000000-0005-0000-0000-0000FD060000}"/>
    <cellStyle name="HEADER_AES- corporate Consolidated BS Final" xfId="1626" xr:uid="{00000000-0005-0000-0000-0000FE060000}"/>
    <cellStyle name="Header1" xfId="1627" xr:uid="{00000000-0005-0000-0000-0000FF060000}"/>
    <cellStyle name="Header2" xfId="1628" xr:uid="{00000000-0005-0000-0000-000000070000}"/>
    <cellStyle name="Header3" xfId="1629" xr:uid="{00000000-0005-0000-0000-000001070000}"/>
    <cellStyle name="Heading 1" xfId="1980" builtinId="16" customBuiltin="1"/>
    <cellStyle name="Heading 1 2" xfId="1630" xr:uid="{00000000-0005-0000-0000-000003070000}"/>
    <cellStyle name="Heading 1 2 2" xfId="1631" xr:uid="{00000000-0005-0000-0000-000004070000}"/>
    <cellStyle name="Heading 1 2 3" xfId="1632" xr:uid="{00000000-0005-0000-0000-000005070000}"/>
    <cellStyle name="Heading 1 3" xfId="1633" xr:uid="{00000000-0005-0000-0000-000006070000}"/>
    <cellStyle name="Heading 1 4" xfId="1634" xr:uid="{00000000-0005-0000-0000-000007070000}"/>
    <cellStyle name="Heading 2" xfId="1981" builtinId="17" customBuiltin="1"/>
    <cellStyle name="Heading 2 2" xfId="1635" xr:uid="{00000000-0005-0000-0000-000009070000}"/>
    <cellStyle name="Heading 2 2 2" xfId="1636" xr:uid="{00000000-0005-0000-0000-00000A070000}"/>
    <cellStyle name="Heading 2 2 3" xfId="1637" xr:uid="{00000000-0005-0000-0000-00000B070000}"/>
    <cellStyle name="Heading 2 3" xfId="1638" xr:uid="{00000000-0005-0000-0000-00000C070000}"/>
    <cellStyle name="Heading 2 4" xfId="1639" xr:uid="{00000000-0005-0000-0000-00000D070000}"/>
    <cellStyle name="Heading 3" xfId="1982" builtinId="18" customBuiltin="1"/>
    <cellStyle name="Heading 3 2" xfId="1640" xr:uid="{00000000-0005-0000-0000-00000F070000}"/>
    <cellStyle name="Heading 3 2 2" xfId="1641" xr:uid="{00000000-0005-0000-0000-000010070000}"/>
    <cellStyle name="Heading 3 2 3" xfId="1642" xr:uid="{00000000-0005-0000-0000-000011070000}"/>
    <cellStyle name="Heading 3 3" xfId="1643" xr:uid="{00000000-0005-0000-0000-000012070000}"/>
    <cellStyle name="Heading 3 4" xfId="1644" xr:uid="{00000000-0005-0000-0000-000013070000}"/>
    <cellStyle name="Heading 4" xfId="1983" builtinId="19" customBuiltin="1"/>
    <cellStyle name="Heading 4 2" xfId="1645" xr:uid="{00000000-0005-0000-0000-000015070000}"/>
    <cellStyle name="Heading 4 2 2" xfId="1646" xr:uid="{00000000-0005-0000-0000-000016070000}"/>
    <cellStyle name="Heading 4 2 3" xfId="1647" xr:uid="{00000000-0005-0000-0000-000017070000}"/>
    <cellStyle name="Heading 4 3" xfId="1648" xr:uid="{00000000-0005-0000-0000-000018070000}"/>
    <cellStyle name="Heading 4 4" xfId="1649" xr:uid="{00000000-0005-0000-0000-000019070000}"/>
    <cellStyle name="Heading1" xfId="1650" xr:uid="{00000000-0005-0000-0000-00001A070000}"/>
    <cellStyle name="Heading2" xfId="1651" xr:uid="{00000000-0005-0000-0000-00001B070000}"/>
    <cellStyle name="helv" xfId="1652" xr:uid="{00000000-0005-0000-0000-00001C070000}"/>
    <cellStyle name="HIDE" xfId="1653" xr:uid="{00000000-0005-0000-0000-00001D070000}"/>
    <cellStyle name="Hyperlink 2" xfId="1654" xr:uid="{00000000-0005-0000-0000-00001E070000}"/>
    <cellStyle name="Input" xfId="1986" builtinId="20" customBuiltin="1"/>
    <cellStyle name="Input [yellow]" xfId="1655" xr:uid="{00000000-0005-0000-0000-000020070000}"/>
    <cellStyle name="Input 2" xfId="1656" xr:uid="{00000000-0005-0000-0000-000021070000}"/>
    <cellStyle name="Input 2 2" xfId="1657" xr:uid="{00000000-0005-0000-0000-000022070000}"/>
    <cellStyle name="Input 2 3" xfId="1658" xr:uid="{00000000-0005-0000-0000-000023070000}"/>
    <cellStyle name="Input 3" xfId="1659" xr:uid="{00000000-0005-0000-0000-000024070000}"/>
    <cellStyle name="Input 4" xfId="1660" xr:uid="{00000000-0005-0000-0000-000025070000}"/>
    <cellStyle name="Integer" xfId="1661" xr:uid="{00000000-0005-0000-0000-000026070000}"/>
    <cellStyle name="Item" xfId="1662" xr:uid="{00000000-0005-0000-0000-000027070000}"/>
    <cellStyle name="ItemTypeClass" xfId="1663" xr:uid="{00000000-0005-0000-0000-000028070000}"/>
    <cellStyle name="Komma [0]_RESULTS" xfId="1664" xr:uid="{00000000-0005-0000-0000-000029070000}"/>
    <cellStyle name="Komma_RESULTS" xfId="1665" xr:uid="{00000000-0005-0000-0000-00002A070000}"/>
    <cellStyle name="Labels - Style3" xfId="1666" xr:uid="{00000000-0005-0000-0000-00002B070000}"/>
    <cellStyle name="Legal 8½ x 14 in" xfId="1667" xr:uid="{00000000-0005-0000-0000-00002C070000}"/>
    <cellStyle name="Link Currency (0)" xfId="1668" xr:uid="{00000000-0005-0000-0000-00002D070000}"/>
    <cellStyle name="Link Currency (2)" xfId="1669" xr:uid="{00000000-0005-0000-0000-00002E070000}"/>
    <cellStyle name="Link Units (0)" xfId="1670" xr:uid="{00000000-0005-0000-0000-00002F070000}"/>
    <cellStyle name="Link Units (1)" xfId="1671" xr:uid="{00000000-0005-0000-0000-000030070000}"/>
    <cellStyle name="Link Units (1) 2" xfId="1672" xr:uid="{00000000-0005-0000-0000-000031070000}"/>
    <cellStyle name="Link Units (2)" xfId="1673" xr:uid="{00000000-0005-0000-0000-000032070000}"/>
    <cellStyle name="Linked Cell" xfId="1989" builtinId="24" customBuiltin="1"/>
    <cellStyle name="Linked Cell 2" xfId="1674" xr:uid="{00000000-0005-0000-0000-000034070000}"/>
    <cellStyle name="Linked Cell 2 2" xfId="1675" xr:uid="{00000000-0005-0000-0000-000035070000}"/>
    <cellStyle name="Linked Cell 2 3" xfId="1676" xr:uid="{00000000-0005-0000-0000-000036070000}"/>
    <cellStyle name="Linked Cell 3" xfId="1677" xr:uid="{00000000-0005-0000-0000-000037070000}"/>
    <cellStyle name="Linked Cell 4" xfId="1678" xr:uid="{00000000-0005-0000-0000-000038070000}"/>
    <cellStyle name="MAND_x000a_CHECK.COMMAND_x000e_RENAME.COMMAND_x0008_SHOW.BAR_x000b_DELETE.MENU_x000e_DELETE.COMMAND_x000e_GET.CHA" xfId="1679" xr:uid="{00000000-0005-0000-0000-000039070000}"/>
    <cellStyle name="MARK" xfId="1680" xr:uid="{00000000-0005-0000-0000-00003A070000}"/>
    <cellStyle name="Milliers [0]_A1_96VX" xfId="1681" xr:uid="{00000000-0005-0000-0000-00003B070000}"/>
    <cellStyle name="Milliers_A1_96VX" xfId="1682" xr:uid="{00000000-0005-0000-0000-00003C070000}"/>
    <cellStyle name="Monétaire [0]_A1_96VX" xfId="1683" xr:uid="{00000000-0005-0000-0000-00003D070000}"/>
    <cellStyle name="Monétaire_A1_96VX" xfId="1684" xr:uid="{00000000-0005-0000-0000-00003E070000}"/>
    <cellStyle name="n" xfId="1685" xr:uid="{00000000-0005-0000-0000-00003F070000}"/>
    <cellStyle name="Neutral 2" xfId="1686" xr:uid="{00000000-0005-0000-0000-000040070000}"/>
    <cellStyle name="Neutral 2 2" xfId="1687" xr:uid="{00000000-0005-0000-0000-000041070000}"/>
    <cellStyle name="Neutral 2 3" xfId="1688" xr:uid="{00000000-0005-0000-0000-000042070000}"/>
    <cellStyle name="Neutral 3" xfId="1689" xr:uid="{00000000-0005-0000-0000-000043070000}"/>
    <cellStyle name="Neutral 4" xfId="1690" xr:uid="{00000000-0005-0000-0000-000044070000}"/>
    <cellStyle name="no dec" xfId="1691" xr:uid="{00000000-0005-0000-0000-000045070000}"/>
    <cellStyle name="Nor}al" xfId="1692" xr:uid="{00000000-0005-0000-0000-000046070000}"/>
    <cellStyle name="Nor}al 2" xfId="1693" xr:uid="{00000000-0005-0000-0000-000047070000}"/>
    <cellStyle name="Normal" xfId="0" builtinId="0"/>
    <cellStyle name="Normal - Style1" xfId="1694" xr:uid="{00000000-0005-0000-0000-000049070000}"/>
    <cellStyle name="Normal - Style2" xfId="1695" xr:uid="{00000000-0005-0000-0000-00004A070000}"/>
    <cellStyle name="Normal 10" xfId="1696" xr:uid="{00000000-0005-0000-0000-00004B070000}"/>
    <cellStyle name="Normal 100" xfId="1697" xr:uid="{00000000-0005-0000-0000-00004C070000}"/>
    <cellStyle name="Normal 100 2" xfId="2154" xr:uid="{00000000-0005-0000-0000-00004D070000}"/>
    <cellStyle name="Normal 100 3" xfId="2153" xr:uid="{00000000-0005-0000-0000-00004E070000}"/>
    <cellStyle name="Normal 101" xfId="1698" xr:uid="{00000000-0005-0000-0000-00004F070000}"/>
    <cellStyle name="Normal 102" xfId="1699" xr:uid="{00000000-0005-0000-0000-000050070000}"/>
    <cellStyle name="Normal 102 2" xfId="2156" xr:uid="{00000000-0005-0000-0000-000051070000}"/>
    <cellStyle name="Normal 102 3" xfId="2155" xr:uid="{00000000-0005-0000-0000-000052070000}"/>
    <cellStyle name="Normal 103" xfId="1700" xr:uid="{00000000-0005-0000-0000-000053070000}"/>
    <cellStyle name="Normal 103 2" xfId="2158" xr:uid="{00000000-0005-0000-0000-000054070000}"/>
    <cellStyle name="Normal 103 3" xfId="2157" xr:uid="{00000000-0005-0000-0000-000055070000}"/>
    <cellStyle name="Normal 104" xfId="1701" xr:uid="{00000000-0005-0000-0000-000056070000}"/>
    <cellStyle name="Normal 104 2" xfId="2160" xr:uid="{00000000-0005-0000-0000-000057070000}"/>
    <cellStyle name="Normal 104 3" xfId="2159" xr:uid="{00000000-0005-0000-0000-000058070000}"/>
    <cellStyle name="Normal 105" xfId="1702" xr:uid="{00000000-0005-0000-0000-000059070000}"/>
    <cellStyle name="Normal 105 2" xfId="2162" xr:uid="{00000000-0005-0000-0000-00005A070000}"/>
    <cellStyle name="Normal 105 3" xfId="2161" xr:uid="{00000000-0005-0000-0000-00005B070000}"/>
    <cellStyle name="Normal 108" xfId="1703" xr:uid="{00000000-0005-0000-0000-00005C070000}"/>
    <cellStyle name="Normal 108 2" xfId="2164" xr:uid="{00000000-0005-0000-0000-00005D070000}"/>
    <cellStyle name="Normal 108 3" xfId="2163" xr:uid="{00000000-0005-0000-0000-00005E070000}"/>
    <cellStyle name="Normal 109" xfId="1704" xr:uid="{00000000-0005-0000-0000-00005F070000}"/>
    <cellStyle name="Normal 109 2" xfId="2166" xr:uid="{00000000-0005-0000-0000-000060070000}"/>
    <cellStyle name="Normal 109 3" xfId="2165" xr:uid="{00000000-0005-0000-0000-000061070000}"/>
    <cellStyle name="Normal 11" xfId="1705" xr:uid="{00000000-0005-0000-0000-000062070000}"/>
    <cellStyle name="Normal 11 2" xfId="1706" xr:uid="{00000000-0005-0000-0000-000063070000}"/>
    <cellStyle name="Normal 11 3" xfId="1707" xr:uid="{00000000-0005-0000-0000-000064070000}"/>
    <cellStyle name="Normal 110" xfId="1708" xr:uid="{00000000-0005-0000-0000-000065070000}"/>
    <cellStyle name="Normal 110 2" xfId="2168" xr:uid="{00000000-0005-0000-0000-000066070000}"/>
    <cellStyle name="Normal 110 3" xfId="2167" xr:uid="{00000000-0005-0000-0000-000067070000}"/>
    <cellStyle name="Normal 111" xfId="1709" xr:uid="{00000000-0005-0000-0000-000068070000}"/>
    <cellStyle name="Normal 112" xfId="1710" xr:uid="{00000000-0005-0000-0000-000069070000}"/>
    <cellStyle name="Normal 112 2" xfId="2170" xr:uid="{00000000-0005-0000-0000-00006A070000}"/>
    <cellStyle name="Normal 112 3" xfId="2169" xr:uid="{00000000-0005-0000-0000-00006B070000}"/>
    <cellStyle name="Normal 113" xfId="1711" xr:uid="{00000000-0005-0000-0000-00006C070000}"/>
    <cellStyle name="Normal 113 2" xfId="2172" xr:uid="{00000000-0005-0000-0000-00006D070000}"/>
    <cellStyle name="Normal 113 3" xfId="2171" xr:uid="{00000000-0005-0000-0000-00006E070000}"/>
    <cellStyle name="Normal 114" xfId="1712" xr:uid="{00000000-0005-0000-0000-00006F070000}"/>
    <cellStyle name="Normal 114 2" xfId="2174" xr:uid="{00000000-0005-0000-0000-000070070000}"/>
    <cellStyle name="Normal 114 3" xfId="2173" xr:uid="{00000000-0005-0000-0000-000071070000}"/>
    <cellStyle name="Normal 115" xfId="1713" xr:uid="{00000000-0005-0000-0000-000072070000}"/>
    <cellStyle name="Normal 117" xfId="1714" xr:uid="{00000000-0005-0000-0000-000073070000}"/>
    <cellStyle name="Normal 118" xfId="1715" xr:uid="{00000000-0005-0000-0000-000074070000}"/>
    <cellStyle name="Normal 118 2" xfId="2176" xr:uid="{00000000-0005-0000-0000-000075070000}"/>
    <cellStyle name="Normal 118 3" xfId="2175" xr:uid="{00000000-0005-0000-0000-000076070000}"/>
    <cellStyle name="Normal 119" xfId="1716" xr:uid="{00000000-0005-0000-0000-000077070000}"/>
    <cellStyle name="Normal 12" xfId="1717" xr:uid="{00000000-0005-0000-0000-000078070000}"/>
    <cellStyle name="Normal 13" xfId="1718" xr:uid="{00000000-0005-0000-0000-000079070000}"/>
    <cellStyle name="Normal 14" xfId="1719" xr:uid="{00000000-0005-0000-0000-00007A070000}"/>
    <cellStyle name="Normal 15" xfId="1720" xr:uid="{00000000-0005-0000-0000-00007B070000}"/>
    <cellStyle name="Normal 16" xfId="1721" xr:uid="{00000000-0005-0000-0000-00007C070000}"/>
    <cellStyle name="Normal 17" xfId="1722" xr:uid="{00000000-0005-0000-0000-00007D070000}"/>
    <cellStyle name="Normal 18" xfId="1975" xr:uid="{00000000-0005-0000-0000-00007E070000}"/>
    <cellStyle name="Normal 2" xfId="1723" xr:uid="{00000000-0005-0000-0000-00007F070000}"/>
    <cellStyle name="Normal 2 10" xfId="2013" xr:uid="{00000000-0005-0000-0000-000080070000}"/>
    <cellStyle name="Normal 2 11" xfId="1724" xr:uid="{00000000-0005-0000-0000-000081070000}"/>
    <cellStyle name="Normal 2 2" xfId="1725" xr:uid="{00000000-0005-0000-0000-000082070000}"/>
    <cellStyle name="Normal 2 2 2" xfId="1726" xr:uid="{00000000-0005-0000-0000-000083070000}"/>
    <cellStyle name="Normal 2 2 2 2" xfId="1727" xr:uid="{00000000-0005-0000-0000-000084070000}"/>
    <cellStyle name="Normal 2 2 2 2 2" xfId="1728" xr:uid="{00000000-0005-0000-0000-000085070000}"/>
    <cellStyle name="Normal 2 2 2 2 2 2" xfId="1729" xr:uid="{00000000-0005-0000-0000-000086070000}"/>
    <cellStyle name="Normal 2 2 2 2 2 2 2" xfId="2181" xr:uid="{00000000-0005-0000-0000-000087070000}"/>
    <cellStyle name="Normal 2 2 2 2 2 2 3" xfId="2180" xr:uid="{00000000-0005-0000-0000-000088070000}"/>
    <cellStyle name="Normal 2 2 2 2 2 3" xfId="2182" xr:uid="{00000000-0005-0000-0000-000089070000}"/>
    <cellStyle name="Normal 2 2 2 2 2 4" xfId="2179" xr:uid="{00000000-0005-0000-0000-00008A070000}"/>
    <cellStyle name="Normal 2 2 2 2 3" xfId="1730" xr:uid="{00000000-0005-0000-0000-00008B070000}"/>
    <cellStyle name="Normal 2 2 2 2 3 2" xfId="2184" xr:uid="{00000000-0005-0000-0000-00008C070000}"/>
    <cellStyle name="Normal 2 2 2 2 3 3" xfId="2183" xr:uid="{00000000-0005-0000-0000-00008D070000}"/>
    <cellStyle name="Normal 2 2 2 2 4" xfId="2185" xr:uid="{00000000-0005-0000-0000-00008E070000}"/>
    <cellStyle name="Normal 2 2 2 2 5" xfId="2178" xr:uid="{00000000-0005-0000-0000-00008F070000}"/>
    <cellStyle name="Normal 2 2 2 3" xfId="1731" xr:uid="{00000000-0005-0000-0000-000090070000}"/>
    <cellStyle name="Normal 2 2 2 3 2" xfId="1732" xr:uid="{00000000-0005-0000-0000-000091070000}"/>
    <cellStyle name="Normal 2 2 2 3 2 2" xfId="2188" xr:uid="{00000000-0005-0000-0000-000092070000}"/>
    <cellStyle name="Normal 2 2 2 3 2 3" xfId="2187" xr:uid="{00000000-0005-0000-0000-000093070000}"/>
    <cellStyle name="Normal 2 2 2 3 3" xfId="2189" xr:uid="{00000000-0005-0000-0000-000094070000}"/>
    <cellStyle name="Normal 2 2 2 3 4" xfId="2186" xr:uid="{00000000-0005-0000-0000-000095070000}"/>
    <cellStyle name="Normal 2 2 2 4" xfId="1733" xr:uid="{00000000-0005-0000-0000-000096070000}"/>
    <cellStyle name="Normal 2 2 3" xfId="1734" xr:uid="{00000000-0005-0000-0000-000097070000}"/>
    <cellStyle name="Normal 2 2 3 2" xfId="1735" xr:uid="{00000000-0005-0000-0000-000098070000}"/>
    <cellStyle name="Normal 2 2 3 2 2" xfId="2192" xr:uid="{00000000-0005-0000-0000-000099070000}"/>
    <cellStyle name="Normal 2 2 3 2 3" xfId="2191" xr:uid="{00000000-0005-0000-0000-00009A070000}"/>
    <cellStyle name="Normal 2 2 3 3" xfId="2193" xr:uid="{00000000-0005-0000-0000-00009B070000}"/>
    <cellStyle name="Normal 2 2 3 4" xfId="2190" xr:uid="{00000000-0005-0000-0000-00009C070000}"/>
    <cellStyle name="Normal 2 2 4" xfId="1736" xr:uid="{00000000-0005-0000-0000-00009D070000}"/>
    <cellStyle name="Normal 2 2 4 2" xfId="1737" xr:uid="{00000000-0005-0000-0000-00009E070000}"/>
    <cellStyle name="Normal 2 2 4 2 2" xfId="2196" xr:uid="{00000000-0005-0000-0000-00009F070000}"/>
    <cellStyle name="Normal 2 2 4 2 3" xfId="2195" xr:uid="{00000000-0005-0000-0000-0000A0070000}"/>
    <cellStyle name="Normal 2 2 4 3" xfId="2197" xr:uid="{00000000-0005-0000-0000-0000A1070000}"/>
    <cellStyle name="Normal 2 2 4 4" xfId="2194" xr:uid="{00000000-0005-0000-0000-0000A2070000}"/>
    <cellStyle name="Normal 2 2 5" xfId="1738" xr:uid="{00000000-0005-0000-0000-0000A3070000}"/>
    <cellStyle name="Normal 2 2 5 2" xfId="1739" xr:uid="{00000000-0005-0000-0000-0000A4070000}"/>
    <cellStyle name="Normal 2 2 5 2 2" xfId="2200" xr:uid="{00000000-0005-0000-0000-0000A5070000}"/>
    <cellStyle name="Normal 2 2 5 2 3" xfId="2199" xr:uid="{00000000-0005-0000-0000-0000A6070000}"/>
    <cellStyle name="Normal 2 2 5 3" xfId="2201" xr:uid="{00000000-0005-0000-0000-0000A7070000}"/>
    <cellStyle name="Normal 2 2 5 4" xfId="2198" xr:uid="{00000000-0005-0000-0000-0000A8070000}"/>
    <cellStyle name="Normal 2 2 6" xfId="1740" xr:uid="{00000000-0005-0000-0000-0000A9070000}"/>
    <cellStyle name="Normal 2 2 6 2" xfId="1741" xr:uid="{00000000-0005-0000-0000-0000AA070000}"/>
    <cellStyle name="Normal 2 2 7" xfId="1742" xr:uid="{00000000-0005-0000-0000-0000AB070000}"/>
    <cellStyle name="Normal 2 2 7 2" xfId="2203" xr:uid="{00000000-0005-0000-0000-0000AC070000}"/>
    <cellStyle name="Normal 2 2 7 3" xfId="2202" xr:uid="{00000000-0005-0000-0000-0000AD070000}"/>
    <cellStyle name="Normal 2 2 8" xfId="2204" xr:uid="{00000000-0005-0000-0000-0000AE070000}"/>
    <cellStyle name="Normal 2 2 9" xfId="2177" xr:uid="{00000000-0005-0000-0000-0000AF070000}"/>
    <cellStyle name="Normal 2 3" xfId="1743" xr:uid="{00000000-0005-0000-0000-0000B0070000}"/>
    <cellStyle name="Normal 2 3 2" xfId="1744" xr:uid="{00000000-0005-0000-0000-0000B1070000}"/>
    <cellStyle name="Normal 2 3_Sls  31-03-2012" xfId="1745" xr:uid="{00000000-0005-0000-0000-0000B2070000}"/>
    <cellStyle name="Normal 2 4" xfId="1746" xr:uid="{00000000-0005-0000-0000-0000B3070000}"/>
    <cellStyle name="Normal 2 4 2" xfId="1747" xr:uid="{00000000-0005-0000-0000-0000B4070000}"/>
    <cellStyle name="Normal 2 5" xfId="1748" xr:uid="{00000000-0005-0000-0000-0000B5070000}"/>
    <cellStyle name="Normal 2 5 2" xfId="1749" xr:uid="{00000000-0005-0000-0000-0000B6070000}"/>
    <cellStyle name="Normal 2 6" xfId="1750" xr:uid="{00000000-0005-0000-0000-0000B7070000}"/>
    <cellStyle name="Normal 2 6 2" xfId="1751" xr:uid="{00000000-0005-0000-0000-0000B8070000}"/>
    <cellStyle name="Normal 2 7" xfId="1752" xr:uid="{00000000-0005-0000-0000-0000B9070000}"/>
    <cellStyle name="Normal 2 8" xfId="1753" xr:uid="{00000000-0005-0000-0000-0000BA070000}"/>
    <cellStyle name="Normal 2 9" xfId="1754" xr:uid="{00000000-0005-0000-0000-0000BB070000}"/>
    <cellStyle name="Normal 24" xfId="1755" xr:uid="{00000000-0005-0000-0000-0000BC070000}"/>
    <cellStyle name="Normal 24 2" xfId="2206" xr:uid="{00000000-0005-0000-0000-0000BD070000}"/>
    <cellStyle name="Normal 24 3" xfId="2205" xr:uid="{00000000-0005-0000-0000-0000BE070000}"/>
    <cellStyle name="Normal 27" xfId="1756" xr:uid="{00000000-0005-0000-0000-0000BF070000}"/>
    <cellStyle name="Normal 27 2" xfId="2208" xr:uid="{00000000-0005-0000-0000-0000C0070000}"/>
    <cellStyle name="Normal 27 3" xfId="2207" xr:uid="{00000000-0005-0000-0000-0000C1070000}"/>
    <cellStyle name="Normal 28" xfId="1757" xr:uid="{00000000-0005-0000-0000-0000C2070000}"/>
    <cellStyle name="Normal 29" xfId="1758" xr:uid="{00000000-0005-0000-0000-0000C3070000}"/>
    <cellStyle name="Normal 29 2" xfId="2210" xr:uid="{00000000-0005-0000-0000-0000C4070000}"/>
    <cellStyle name="Normal 29 3" xfId="2209" xr:uid="{00000000-0005-0000-0000-0000C5070000}"/>
    <cellStyle name="Normal 3" xfId="1759" xr:uid="{00000000-0005-0000-0000-0000C6070000}"/>
    <cellStyle name="Normal 3 10" xfId="1760" xr:uid="{00000000-0005-0000-0000-0000C7070000}"/>
    <cellStyle name="Normal 3 2" xfId="1761" xr:uid="{00000000-0005-0000-0000-0000C8070000}"/>
    <cellStyle name="Normal 3 2 2" xfId="1762" xr:uid="{00000000-0005-0000-0000-0000C9070000}"/>
    <cellStyle name="Normal 3 3" xfId="1763" xr:uid="{00000000-0005-0000-0000-0000CA070000}"/>
    <cellStyle name="Normal 3 3 2" xfId="1764" xr:uid="{00000000-0005-0000-0000-0000CB070000}"/>
    <cellStyle name="Normal 3 6" xfId="1765" xr:uid="{00000000-0005-0000-0000-0000CC070000}"/>
    <cellStyle name="Normal 33" xfId="1766" xr:uid="{00000000-0005-0000-0000-0000CD070000}"/>
    <cellStyle name="Normal 34" xfId="1767" xr:uid="{00000000-0005-0000-0000-0000CE070000}"/>
    <cellStyle name="Normal 34 2" xfId="2212" xr:uid="{00000000-0005-0000-0000-0000CF070000}"/>
    <cellStyle name="Normal 34 3" xfId="2211" xr:uid="{00000000-0005-0000-0000-0000D0070000}"/>
    <cellStyle name="Normal 36" xfId="1768" xr:uid="{00000000-0005-0000-0000-0000D1070000}"/>
    <cellStyle name="Normal 39" xfId="1769" xr:uid="{00000000-0005-0000-0000-0000D2070000}"/>
    <cellStyle name="Normal 39 2" xfId="2214" xr:uid="{00000000-0005-0000-0000-0000D3070000}"/>
    <cellStyle name="Normal 39 3" xfId="2213" xr:uid="{00000000-0005-0000-0000-0000D4070000}"/>
    <cellStyle name="Normal 4" xfId="1770" xr:uid="{00000000-0005-0000-0000-0000D5070000}"/>
    <cellStyle name="Normal 43" xfId="1771" xr:uid="{00000000-0005-0000-0000-0000D6070000}"/>
    <cellStyle name="Normal 48" xfId="1772" xr:uid="{00000000-0005-0000-0000-0000D7070000}"/>
    <cellStyle name="Normal 49" xfId="1773" xr:uid="{00000000-0005-0000-0000-0000D8070000}"/>
    <cellStyle name="Normal 49 2" xfId="2216" xr:uid="{00000000-0005-0000-0000-0000D9070000}"/>
    <cellStyle name="Normal 49 3" xfId="2215" xr:uid="{00000000-0005-0000-0000-0000DA070000}"/>
    <cellStyle name="Normal 5" xfId="1774" xr:uid="{00000000-0005-0000-0000-0000DB070000}"/>
    <cellStyle name="Normal 5 2" xfId="1775" xr:uid="{00000000-0005-0000-0000-0000DC070000}"/>
    <cellStyle name="Normal 5 3" xfId="1776" xr:uid="{00000000-0005-0000-0000-0000DD070000}"/>
    <cellStyle name="Normal 51" xfId="1777" xr:uid="{00000000-0005-0000-0000-0000DE070000}"/>
    <cellStyle name="Normal 53" xfId="1778" xr:uid="{00000000-0005-0000-0000-0000DF070000}"/>
    <cellStyle name="Normal 54" xfId="1779" xr:uid="{00000000-0005-0000-0000-0000E0070000}"/>
    <cellStyle name="Normal 55" xfId="1780" xr:uid="{00000000-0005-0000-0000-0000E1070000}"/>
    <cellStyle name="Normal 56" xfId="1781" xr:uid="{00000000-0005-0000-0000-0000E2070000}"/>
    <cellStyle name="Normal 56 2" xfId="2218" xr:uid="{00000000-0005-0000-0000-0000E3070000}"/>
    <cellStyle name="Normal 56 3" xfId="2217" xr:uid="{00000000-0005-0000-0000-0000E4070000}"/>
    <cellStyle name="Normal 57" xfId="1782" xr:uid="{00000000-0005-0000-0000-0000E5070000}"/>
    <cellStyle name="Normal 57 2" xfId="2220" xr:uid="{00000000-0005-0000-0000-0000E6070000}"/>
    <cellStyle name="Normal 57 3" xfId="2219" xr:uid="{00000000-0005-0000-0000-0000E7070000}"/>
    <cellStyle name="Normal 58" xfId="1783" xr:uid="{00000000-0005-0000-0000-0000E8070000}"/>
    <cellStyle name="Normal 59" xfId="1784" xr:uid="{00000000-0005-0000-0000-0000E9070000}"/>
    <cellStyle name="Normal 6" xfId="1785" xr:uid="{00000000-0005-0000-0000-0000EA070000}"/>
    <cellStyle name="Normal 6 2" xfId="1786" xr:uid="{00000000-0005-0000-0000-0000EB070000}"/>
    <cellStyle name="Normal 6 2 2" xfId="1787" xr:uid="{00000000-0005-0000-0000-0000EC070000}"/>
    <cellStyle name="Normal 6 3" xfId="1788" xr:uid="{00000000-0005-0000-0000-0000ED070000}"/>
    <cellStyle name="Normal 6 3 2" xfId="1789" xr:uid="{00000000-0005-0000-0000-0000EE070000}"/>
    <cellStyle name="Normal 6 4" xfId="1790" xr:uid="{00000000-0005-0000-0000-0000EF070000}"/>
    <cellStyle name="Normal 61" xfId="1791" xr:uid="{00000000-0005-0000-0000-0000F0070000}"/>
    <cellStyle name="Normal 62" xfId="1792" xr:uid="{00000000-0005-0000-0000-0000F1070000}"/>
    <cellStyle name="Normal 63" xfId="1793" xr:uid="{00000000-0005-0000-0000-0000F2070000}"/>
    <cellStyle name="Normal 65" xfId="1794" xr:uid="{00000000-0005-0000-0000-0000F3070000}"/>
    <cellStyle name="Normal 66" xfId="1795" xr:uid="{00000000-0005-0000-0000-0000F4070000}"/>
    <cellStyle name="Normal 66 2" xfId="2222" xr:uid="{00000000-0005-0000-0000-0000F5070000}"/>
    <cellStyle name="Normal 66 3" xfId="2221" xr:uid="{00000000-0005-0000-0000-0000F6070000}"/>
    <cellStyle name="Normal 67" xfId="1796" xr:uid="{00000000-0005-0000-0000-0000F7070000}"/>
    <cellStyle name="Normal 67 2" xfId="2224" xr:uid="{00000000-0005-0000-0000-0000F8070000}"/>
    <cellStyle name="Normal 67 3" xfId="2223" xr:uid="{00000000-0005-0000-0000-0000F9070000}"/>
    <cellStyle name="Normal 68" xfId="1797" xr:uid="{00000000-0005-0000-0000-0000FA070000}"/>
    <cellStyle name="Normal 69" xfId="1798" xr:uid="{00000000-0005-0000-0000-0000FB070000}"/>
    <cellStyle name="Normal 69 2" xfId="2226" xr:uid="{00000000-0005-0000-0000-0000FC070000}"/>
    <cellStyle name="Normal 69 3" xfId="2225" xr:uid="{00000000-0005-0000-0000-0000FD070000}"/>
    <cellStyle name="Normal 7" xfId="1799" xr:uid="{00000000-0005-0000-0000-0000FE070000}"/>
    <cellStyle name="Normal 7 2" xfId="1800" xr:uid="{00000000-0005-0000-0000-0000FF070000}"/>
    <cellStyle name="Normal 7 2 2" xfId="1801" xr:uid="{00000000-0005-0000-0000-000000080000}"/>
    <cellStyle name="Normal 7 3" xfId="1802" xr:uid="{00000000-0005-0000-0000-000001080000}"/>
    <cellStyle name="Normal 7 3 2" xfId="1803" xr:uid="{00000000-0005-0000-0000-000002080000}"/>
    <cellStyle name="Normal 70" xfId="1804" xr:uid="{00000000-0005-0000-0000-000003080000}"/>
    <cellStyle name="Normal 70 2" xfId="2228" xr:uid="{00000000-0005-0000-0000-000004080000}"/>
    <cellStyle name="Normal 70 3" xfId="2227" xr:uid="{00000000-0005-0000-0000-000005080000}"/>
    <cellStyle name="Normal 71" xfId="1805" xr:uid="{00000000-0005-0000-0000-000006080000}"/>
    <cellStyle name="Normal 71 2" xfId="1806" xr:uid="{00000000-0005-0000-0000-000007080000}"/>
    <cellStyle name="Normal 72" xfId="1807" xr:uid="{00000000-0005-0000-0000-000008080000}"/>
    <cellStyle name="Normal 73" xfId="1808" xr:uid="{00000000-0005-0000-0000-000009080000}"/>
    <cellStyle name="Normal 73 2" xfId="2230" xr:uid="{00000000-0005-0000-0000-00000A080000}"/>
    <cellStyle name="Normal 73 3" xfId="2229" xr:uid="{00000000-0005-0000-0000-00000B080000}"/>
    <cellStyle name="Normal 74" xfId="1809" xr:uid="{00000000-0005-0000-0000-00000C080000}"/>
    <cellStyle name="Normal 75" xfId="1810" xr:uid="{00000000-0005-0000-0000-00000D080000}"/>
    <cellStyle name="Normal 75 2" xfId="2232" xr:uid="{00000000-0005-0000-0000-00000E080000}"/>
    <cellStyle name="Normal 75 3" xfId="2231" xr:uid="{00000000-0005-0000-0000-00000F080000}"/>
    <cellStyle name="Normal 76" xfId="1811" xr:uid="{00000000-0005-0000-0000-000010080000}"/>
    <cellStyle name="Normal 76 2" xfId="2234" xr:uid="{00000000-0005-0000-0000-000011080000}"/>
    <cellStyle name="Normal 76 3" xfId="2233" xr:uid="{00000000-0005-0000-0000-000012080000}"/>
    <cellStyle name="Normal 77" xfId="1812" xr:uid="{00000000-0005-0000-0000-000013080000}"/>
    <cellStyle name="Normal 77 2" xfId="2236" xr:uid="{00000000-0005-0000-0000-000014080000}"/>
    <cellStyle name="Normal 77 3" xfId="2235" xr:uid="{00000000-0005-0000-0000-000015080000}"/>
    <cellStyle name="Normal 78" xfId="1813" xr:uid="{00000000-0005-0000-0000-000016080000}"/>
    <cellStyle name="Normal 78 2" xfId="2238" xr:uid="{00000000-0005-0000-0000-000017080000}"/>
    <cellStyle name="Normal 78 3" xfId="2237" xr:uid="{00000000-0005-0000-0000-000018080000}"/>
    <cellStyle name="Normal 79" xfId="1814" xr:uid="{00000000-0005-0000-0000-000019080000}"/>
    <cellStyle name="Normal 8" xfId="1815" xr:uid="{00000000-0005-0000-0000-00001A080000}"/>
    <cellStyle name="Normal 8 2" xfId="1816" xr:uid="{00000000-0005-0000-0000-00001B080000}"/>
    <cellStyle name="Normal 8 2 2" xfId="1817" xr:uid="{00000000-0005-0000-0000-00001C080000}"/>
    <cellStyle name="Normal 8 3" xfId="1818" xr:uid="{00000000-0005-0000-0000-00001D080000}"/>
    <cellStyle name="Normal 8 3 2" xfId="1819" xr:uid="{00000000-0005-0000-0000-00001E080000}"/>
    <cellStyle name="Normal 80" xfId="1820" xr:uid="{00000000-0005-0000-0000-00001F080000}"/>
    <cellStyle name="Normal 80 2" xfId="2240" xr:uid="{00000000-0005-0000-0000-000020080000}"/>
    <cellStyle name="Normal 80 3" xfId="2239" xr:uid="{00000000-0005-0000-0000-000021080000}"/>
    <cellStyle name="Normal 81" xfId="1821" xr:uid="{00000000-0005-0000-0000-000022080000}"/>
    <cellStyle name="Normal 81 2" xfId="2242" xr:uid="{00000000-0005-0000-0000-000023080000}"/>
    <cellStyle name="Normal 81 3" xfId="2241" xr:uid="{00000000-0005-0000-0000-000024080000}"/>
    <cellStyle name="Normal 82" xfId="1822" xr:uid="{00000000-0005-0000-0000-000025080000}"/>
    <cellStyle name="Normal 82 2" xfId="2244" xr:uid="{00000000-0005-0000-0000-000026080000}"/>
    <cellStyle name="Normal 82 3" xfId="2243" xr:uid="{00000000-0005-0000-0000-000027080000}"/>
    <cellStyle name="Normal 83" xfId="1823" xr:uid="{00000000-0005-0000-0000-000028080000}"/>
    <cellStyle name="Normal 83 2" xfId="2246" xr:uid="{00000000-0005-0000-0000-000029080000}"/>
    <cellStyle name="Normal 83 3" xfId="2245" xr:uid="{00000000-0005-0000-0000-00002A080000}"/>
    <cellStyle name="Normal 84" xfId="1824" xr:uid="{00000000-0005-0000-0000-00002B080000}"/>
    <cellStyle name="Normal 85" xfId="1825" xr:uid="{00000000-0005-0000-0000-00002C080000}"/>
    <cellStyle name="Normal 85 2" xfId="2248" xr:uid="{00000000-0005-0000-0000-00002D080000}"/>
    <cellStyle name="Normal 85 3" xfId="2247" xr:uid="{00000000-0005-0000-0000-00002E080000}"/>
    <cellStyle name="Normal 86" xfId="1826" xr:uid="{00000000-0005-0000-0000-00002F080000}"/>
    <cellStyle name="Normal 86 2" xfId="2250" xr:uid="{00000000-0005-0000-0000-000030080000}"/>
    <cellStyle name="Normal 86 3" xfId="2249" xr:uid="{00000000-0005-0000-0000-000031080000}"/>
    <cellStyle name="Normal 87" xfId="1827" xr:uid="{00000000-0005-0000-0000-000032080000}"/>
    <cellStyle name="Normal 88" xfId="1828" xr:uid="{00000000-0005-0000-0000-000033080000}"/>
    <cellStyle name="Normal 88 2" xfId="2252" xr:uid="{00000000-0005-0000-0000-000034080000}"/>
    <cellStyle name="Normal 88 3" xfId="2251" xr:uid="{00000000-0005-0000-0000-000035080000}"/>
    <cellStyle name="Normal 89" xfId="1829" xr:uid="{00000000-0005-0000-0000-000036080000}"/>
    <cellStyle name="Normal 89 2" xfId="2254" xr:uid="{00000000-0005-0000-0000-000037080000}"/>
    <cellStyle name="Normal 89 3" xfId="2253" xr:uid="{00000000-0005-0000-0000-000038080000}"/>
    <cellStyle name="Normal 9" xfId="1830" xr:uid="{00000000-0005-0000-0000-000039080000}"/>
    <cellStyle name="Normal 9 2" xfId="1831" xr:uid="{00000000-0005-0000-0000-00003A080000}"/>
    <cellStyle name="Normal 90" xfId="1832" xr:uid="{00000000-0005-0000-0000-00003B080000}"/>
    <cellStyle name="Normal 91" xfId="1833" xr:uid="{00000000-0005-0000-0000-00003C080000}"/>
    <cellStyle name="Normal 91 2" xfId="2256" xr:uid="{00000000-0005-0000-0000-00003D080000}"/>
    <cellStyle name="Normal 91 3" xfId="2255" xr:uid="{00000000-0005-0000-0000-00003E080000}"/>
    <cellStyle name="Normal 93" xfId="1834" xr:uid="{00000000-0005-0000-0000-00003F080000}"/>
    <cellStyle name="Normal 93 2" xfId="2258" xr:uid="{00000000-0005-0000-0000-000040080000}"/>
    <cellStyle name="Normal 93 3" xfId="2257" xr:uid="{00000000-0005-0000-0000-000041080000}"/>
    <cellStyle name="Normal 94" xfId="1835" xr:uid="{00000000-0005-0000-0000-000042080000}"/>
    <cellStyle name="Normal 94 2" xfId="2260" xr:uid="{00000000-0005-0000-0000-000043080000}"/>
    <cellStyle name="Normal 94 3" xfId="2259" xr:uid="{00000000-0005-0000-0000-000044080000}"/>
    <cellStyle name="Normal 95" xfId="1836" xr:uid="{00000000-0005-0000-0000-000045080000}"/>
    <cellStyle name="Normal 95 2" xfId="2262" xr:uid="{00000000-0005-0000-0000-000046080000}"/>
    <cellStyle name="Normal 95 3" xfId="2261" xr:uid="{00000000-0005-0000-0000-000047080000}"/>
    <cellStyle name="Normal 96" xfId="1837" xr:uid="{00000000-0005-0000-0000-000048080000}"/>
    <cellStyle name="Normal 97" xfId="1838" xr:uid="{00000000-0005-0000-0000-000049080000}"/>
    <cellStyle name="Normal 98" xfId="1839" xr:uid="{00000000-0005-0000-0000-00004A080000}"/>
    <cellStyle name="Normal 99" xfId="1840" xr:uid="{00000000-0005-0000-0000-00004B080000}"/>
    <cellStyle name="Normal 99 2" xfId="2264" xr:uid="{00000000-0005-0000-0000-00004C080000}"/>
    <cellStyle name="Normal 99 3" xfId="2263" xr:uid="{00000000-0005-0000-0000-00004D080000}"/>
    <cellStyle name="Normal_kamsri05" xfId="2292" xr:uid="{00000000-0005-0000-0000-00004E080000}"/>
    <cellStyle name="Normal_YUVARAJA" xfId="2293" xr:uid="{00000000-0005-0000-0000-00004F080000}"/>
    <cellStyle name="Note" xfId="1992" builtinId="10" customBuiltin="1"/>
    <cellStyle name="Note 2 2" xfId="1841" xr:uid="{00000000-0005-0000-0000-000051080000}"/>
    <cellStyle name="Note 2 2 2" xfId="2266" xr:uid="{00000000-0005-0000-0000-000052080000}"/>
    <cellStyle name="Note 2 2 3" xfId="2265" xr:uid="{00000000-0005-0000-0000-000053080000}"/>
    <cellStyle name="Note 2 3" xfId="1842" xr:uid="{00000000-0005-0000-0000-000054080000}"/>
    <cellStyle name="Note 2 3 2" xfId="2268" xr:uid="{00000000-0005-0000-0000-000055080000}"/>
    <cellStyle name="Note 2 3 3" xfId="2267" xr:uid="{00000000-0005-0000-0000-000056080000}"/>
    <cellStyle name="Note 3 2" xfId="1843" xr:uid="{00000000-0005-0000-0000-000057080000}"/>
    <cellStyle name="Note 3 2 2" xfId="2270" xr:uid="{00000000-0005-0000-0000-000058080000}"/>
    <cellStyle name="Note 3 2 3" xfId="2269" xr:uid="{00000000-0005-0000-0000-000059080000}"/>
    <cellStyle name="Note 3 3" xfId="1844" xr:uid="{00000000-0005-0000-0000-00005A080000}"/>
    <cellStyle name="Note 3 3 2" xfId="2272" xr:uid="{00000000-0005-0000-0000-00005B080000}"/>
    <cellStyle name="Note 3 3 3" xfId="2271" xr:uid="{00000000-0005-0000-0000-00005C080000}"/>
    <cellStyle name="Note 4" xfId="1845" xr:uid="{00000000-0005-0000-0000-00005D080000}"/>
    <cellStyle name="Note 4 2" xfId="2274" xr:uid="{00000000-0005-0000-0000-00005E080000}"/>
    <cellStyle name="Note 4 3" xfId="2273" xr:uid="{00000000-0005-0000-0000-00005F080000}"/>
    <cellStyle name="Note 5" xfId="1846" xr:uid="{00000000-0005-0000-0000-000060080000}"/>
    <cellStyle name="Note 5 2" xfId="2276" xr:uid="{00000000-0005-0000-0000-000061080000}"/>
    <cellStyle name="Note 5 3" xfId="2275" xr:uid="{00000000-0005-0000-0000-000062080000}"/>
    <cellStyle name="Number (0)" xfId="1847" xr:uid="{00000000-0005-0000-0000-000063080000}"/>
    <cellStyle name="Number (0) 2" xfId="1848" xr:uid="{00000000-0005-0000-0000-000064080000}"/>
    <cellStyle name="Obsolete" xfId="1849" xr:uid="{00000000-0005-0000-0000-000065080000}"/>
    <cellStyle name="Œ…‹æØ‚è [0.00]_laroux" xfId="1850" xr:uid="{00000000-0005-0000-0000-000066080000}"/>
    <cellStyle name="Œ…‹æØ‚è_laroux" xfId="1851" xr:uid="{00000000-0005-0000-0000-000067080000}"/>
    <cellStyle name="oft Excel]_x000d__x000a_Comment=The open=/f lines load custom functions into the Paste Function list._x000d__x000a_Maximized=2_x000d__x000a_Basics=1_x000d__x000a_A" xfId="1852" xr:uid="{00000000-0005-0000-0000-000068080000}"/>
    <cellStyle name="oft Excel]_x000d__x000a_Comment=The open=/f lines load custom functions into the Paste Function list._x000d__x000a_Maximized=3_x000d__x000a_Basics=1_x000d__x000a_A" xfId="1853" xr:uid="{00000000-0005-0000-0000-000069080000}"/>
    <cellStyle name="Output" xfId="1987" builtinId="21" customBuiltin="1"/>
    <cellStyle name="Output 2" xfId="1854" xr:uid="{00000000-0005-0000-0000-00006B080000}"/>
    <cellStyle name="Output 2 2" xfId="1855" xr:uid="{00000000-0005-0000-0000-00006C080000}"/>
    <cellStyle name="Output 2 3" xfId="1856" xr:uid="{00000000-0005-0000-0000-00006D080000}"/>
    <cellStyle name="Output 3" xfId="1857" xr:uid="{00000000-0005-0000-0000-00006E080000}"/>
    <cellStyle name="Output 4" xfId="1858" xr:uid="{00000000-0005-0000-0000-00006F080000}"/>
    <cellStyle name="Output Amounts" xfId="1859" xr:uid="{00000000-0005-0000-0000-000070080000}"/>
    <cellStyle name="Output Column Headings" xfId="1860" xr:uid="{00000000-0005-0000-0000-000071080000}"/>
    <cellStyle name="Output Line Items" xfId="1861" xr:uid="{00000000-0005-0000-0000-000072080000}"/>
    <cellStyle name="Output Report Heading" xfId="1862" xr:uid="{00000000-0005-0000-0000-000073080000}"/>
    <cellStyle name="Output Report Title" xfId="1863" xr:uid="{00000000-0005-0000-0000-000074080000}"/>
    <cellStyle name="Percent" xfId="1864" builtinId="5"/>
    <cellStyle name="Percent (0)" xfId="1865" xr:uid="{00000000-0005-0000-0000-000076080000}"/>
    <cellStyle name="Percent (0) 2" xfId="1866" xr:uid="{00000000-0005-0000-0000-000077080000}"/>
    <cellStyle name="Percent [0]" xfId="1867" xr:uid="{00000000-0005-0000-0000-000078080000}"/>
    <cellStyle name="Percent [0] 2" xfId="1868" xr:uid="{00000000-0005-0000-0000-000079080000}"/>
    <cellStyle name="Percent [00]" xfId="1869" xr:uid="{00000000-0005-0000-0000-00007A080000}"/>
    <cellStyle name="Percent [00] 2" xfId="1870" xr:uid="{00000000-0005-0000-0000-00007B080000}"/>
    <cellStyle name="Percent [2]" xfId="1871" xr:uid="{00000000-0005-0000-0000-00007C080000}"/>
    <cellStyle name="Percent [2] 2" xfId="1872" xr:uid="{00000000-0005-0000-0000-00007D080000}"/>
    <cellStyle name="Percent [2] 2 2" xfId="1873" xr:uid="{00000000-0005-0000-0000-00007E080000}"/>
    <cellStyle name="Percent [2] 3" xfId="1874" xr:uid="{00000000-0005-0000-0000-00007F080000}"/>
    <cellStyle name="Percent [2] 3 2" xfId="1875" xr:uid="{00000000-0005-0000-0000-000080080000}"/>
    <cellStyle name="Percent 10" xfId="2278" xr:uid="{00000000-0005-0000-0000-000081080000}"/>
    <cellStyle name="Percent 11" xfId="2297" xr:uid="{00000000-0005-0000-0000-000082080000}"/>
    <cellStyle name="Percent 12" xfId="2279" xr:uid="{00000000-0005-0000-0000-000083080000}"/>
    <cellStyle name="Percent 13" xfId="2298" xr:uid="{00000000-0005-0000-0000-000084080000}"/>
    <cellStyle name="Percent 14" xfId="2280" xr:uid="{00000000-0005-0000-0000-000085080000}"/>
    <cellStyle name="Percent 15" xfId="2299" xr:uid="{00000000-0005-0000-0000-000086080000}"/>
    <cellStyle name="Percent 16" xfId="2281" xr:uid="{00000000-0005-0000-0000-000087080000}"/>
    <cellStyle name="Percent 17" xfId="2302" xr:uid="{00000000-0005-0000-0000-000088080000}"/>
    <cellStyle name="Percent 18" xfId="2284" xr:uid="{00000000-0005-0000-0000-000089080000}"/>
    <cellStyle name="Percent 19" xfId="2300" xr:uid="{00000000-0005-0000-0000-00008A080000}"/>
    <cellStyle name="Percent 2" xfId="1876" xr:uid="{00000000-0005-0000-0000-00008B080000}"/>
    <cellStyle name="Percent 2 2" xfId="2286" xr:uid="{00000000-0005-0000-0000-00008C080000}"/>
    <cellStyle name="Percent 2 2 2" xfId="2303" xr:uid="{5381745D-7FAA-4F8B-BAF5-5F5C649077B9}"/>
    <cellStyle name="Percent 2 3" xfId="2285" xr:uid="{00000000-0005-0000-0000-00008D080000}"/>
    <cellStyle name="Percent 20" xfId="2282" xr:uid="{00000000-0005-0000-0000-00008E080000}"/>
    <cellStyle name="Percent 21" xfId="2301" xr:uid="{00000000-0005-0000-0000-00008F080000}"/>
    <cellStyle name="Percent 22" xfId="2294" xr:uid="{00000000-0005-0000-0000-000090080000}"/>
    <cellStyle name="Percent 3" xfId="1877" xr:uid="{00000000-0005-0000-0000-000091080000}"/>
    <cellStyle name="Percent 3 2" xfId="2288" xr:uid="{00000000-0005-0000-0000-000092080000}"/>
    <cellStyle name="Percent 3 3" xfId="2287" xr:uid="{00000000-0005-0000-0000-000093080000}"/>
    <cellStyle name="Percent 4" xfId="1878" xr:uid="{00000000-0005-0000-0000-000094080000}"/>
    <cellStyle name="Percent 4 2" xfId="2290" xr:uid="{00000000-0005-0000-0000-000095080000}"/>
    <cellStyle name="Percent 4 3" xfId="2289" xr:uid="{00000000-0005-0000-0000-000096080000}"/>
    <cellStyle name="Percent 5" xfId="2291" xr:uid="{00000000-0005-0000-0000-000097080000}"/>
    <cellStyle name="Percent 6" xfId="2283" xr:uid="{00000000-0005-0000-0000-000098080000}"/>
    <cellStyle name="Percent 7" xfId="2295" xr:uid="{00000000-0005-0000-0000-000099080000}"/>
    <cellStyle name="Percent 8" xfId="2277" xr:uid="{00000000-0005-0000-0000-00009A080000}"/>
    <cellStyle name="Percent 9" xfId="2296" xr:uid="{00000000-0005-0000-0000-00009B080000}"/>
    <cellStyle name="PercentChange" xfId="1879" xr:uid="{00000000-0005-0000-0000-00009C080000}"/>
    <cellStyle name="PrePop Currency (0)" xfId="1880" xr:uid="{00000000-0005-0000-0000-00009D080000}"/>
    <cellStyle name="PrePop Currency (2)" xfId="1881" xr:uid="{00000000-0005-0000-0000-00009E080000}"/>
    <cellStyle name="PrePop Units (0)" xfId="1882" xr:uid="{00000000-0005-0000-0000-00009F080000}"/>
    <cellStyle name="PrePop Units (1)" xfId="1883" xr:uid="{00000000-0005-0000-0000-0000A0080000}"/>
    <cellStyle name="PrePop Units (1) 2" xfId="1884" xr:uid="{00000000-0005-0000-0000-0000A1080000}"/>
    <cellStyle name="PrePop Units (2)" xfId="1885" xr:uid="{00000000-0005-0000-0000-0000A2080000}"/>
    <cellStyle name="PropGenCurrencyFormat" xfId="1886" xr:uid="{00000000-0005-0000-0000-0000A3080000}"/>
    <cellStyle name="PropGenCurrencyFormat 2" xfId="1887" xr:uid="{00000000-0005-0000-0000-0000A4080000}"/>
    <cellStyle name="PSChar" xfId="1888" xr:uid="{00000000-0005-0000-0000-0000A5080000}"/>
    <cellStyle name="PSDate" xfId="1889" xr:uid="{00000000-0005-0000-0000-0000A6080000}"/>
    <cellStyle name="PSDec" xfId="1890" xr:uid="{00000000-0005-0000-0000-0000A7080000}"/>
    <cellStyle name="PSHeading" xfId="1891" xr:uid="{00000000-0005-0000-0000-0000A8080000}"/>
    <cellStyle name="PSInt" xfId="1892" xr:uid="{00000000-0005-0000-0000-0000A9080000}"/>
    <cellStyle name="PSSpacer" xfId="1893" xr:uid="{00000000-0005-0000-0000-0000AA080000}"/>
    <cellStyle name="RatioX" xfId="1894" xr:uid="{00000000-0005-0000-0000-0000AB080000}"/>
    <cellStyle name="Reset  - Style7" xfId="1895" xr:uid="{00000000-0005-0000-0000-0000AC080000}"/>
    <cellStyle name="s]_x000d__x000a_spooler=yes_x000d__x000a_load=_x000d__x000a_Beep=yes_x000d__x000a_NullPort=None_x000d__x000a_BorderWidth=3_x000d__x000a_CursorBlinkRate=1200_x000d__x000a_DoubleClickSpeed=452_x000d__x000a_Programs=co" xfId="1896" xr:uid="{00000000-0005-0000-0000-0000AD080000}"/>
    <cellStyle name="ScripFactor" xfId="1897" xr:uid="{00000000-0005-0000-0000-0000AE080000}"/>
    <cellStyle name="Standard_Anpassen der Amortisation" xfId="1898" xr:uid="{00000000-0005-0000-0000-0000AF080000}"/>
    <cellStyle name="Style 1" xfId="1899" xr:uid="{00000000-0005-0000-0000-0000B0080000}"/>
    <cellStyle name="Style 1 2" xfId="1900" xr:uid="{00000000-0005-0000-0000-0000B1080000}"/>
    <cellStyle name="Style 1 2 2" xfId="1901" xr:uid="{00000000-0005-0000-0000-0000B2080000}"/>
    <cellStyle name="Style 1 3" xfId="1902" xr:uid="{00000000-0005-0000-0000-0000B3080000}"/>
    <cellStyle name="Style 1 3 2" xfId="1903" xr:uid="{00000000-0005-0000-0000-0000B4080000}"/>
    <cellStyle name="Table  - Style6" xfId="1904" xr:uid="{00000000-0005-0000-0000-0000B5080000}"/>
    <cellStyle name="taples Plaza" xfId="1905" xr:uid="{00000000-0005-0000-0000-0000B6080000}"/>
    <cellStyle name="Text" xfId="1906" xr:uid="{00000000-0005-0000-0000-0000B7080000}"/>
    <cellStyle name="Text Indent A" xfId="1907" xr:uid="{00000000-0005-0000-0000-0000B8080000}"/>
    <cellStyle name="Text Indent B" xfId="1908" xr:uid="{00000000-0005-0000-0000-0000B9080000}"/>
    <cellStyle name="Text Indent B 2" xfId="1909" xr:uid="{00000000-0005-0000-0000-0000BA080000}"/>
    <cellStyle name="Text Indent C" xfId="1910" xr:uid="{00000000-0005-0000-0000-0000BB080000}"/>
    <cellStyle name="Text Indent C 2" xfId="1911" xr:uid="{00000000-0005-0000-0000-0000BC080000}"/>
    <cellStyle name="TextData" xfId="1912" xr:uid="{00000000-0005-0000-0000-0000BD080000}"/>
    <cellStyle name="TextDataFlag" xfId="1913" xr:uid="{00000000-0005-0000-0000-0000BE080000}"/>
    <cellStyle name="TextDataLong" xfId="1914" xr:uid="{00000000-0005-0000-0000-0000BF080000}"/>
    <cellStyle name="þ_x001d_ð·_x000c_æþ'_x000d_ßþU_x0001_Ø_x0005_ü_x0014__x0007__x0001__x0001_" xfId="1915" xr:uid="{00000000-0005-0000-0000-0000C0080000}"/>
    <cellStyle name="Times New Roman" xfId="1916" xr:uid="{00000000-0005-0000-0000-0000C1080000}"/>
    <cellStyle name="Title" xfId="1979" builtinId="15" customBuiltin="1"/>
    <cellStyle name="Title  - Style1" xfId="1917" xr:uid="{00000000-0005-0000-0000-0000C3080000}"/>
    <cellStyle name="Title 2" xfId="1918" xr:uid="{00000000-0005-0000-0000-0000C4080000}"/>
    <cellStyle name="Title2" xfId="1919" xr:uid="{00000000-0005-0000-0000-0000C5080000}"/>
    <cellStyle name="Titles" xfId="1920" xr:uid="{00000000-0005-0000-0000-0000C6080000}"/>
    <cellStyle name="TitleVertical" xfId="1921" xr:uid="{00000000-0005-0000-0000-0000C7080000}"/>
    <cellStyle name="Total" xfId="1994" builtinId="25" customBuiltin="1"/>
    <cellStyle name="Total 2 2" xfId="1922" xr:uid="{00000000-0005-0000-0000-0000C9080000}"/>
    <cellStyle name="Total 2 2 2" xfId="1923" xr:uid="{00000000-0005-0000-0000-0000CA080000}"/>
    <cellStyle name="Total 2 2 3" xfId="1924" xr:uid="{00000000-0005-0000-0000-0000CB080000}"/>
    <cellStyle name="Total 2 3" xfId="1925" xr:uid="{00000000-0005-0000-0000-0000CC080000}"/>
    <cellStyle name="Total 2 4" xfId="1926" xr:uid="{00000000-0005-0000-0000-0000CD080000}"/>
    <cellStyle name="Total 2 5" xfId="1927" xr:uid="{00000000-0005-0000-0000-0000CE080000}"/>
    <cellStyle name="Total 2 6" xfId="1928" xr:uid="{00000000-0005-0000-0000-0000CF080000}"/>
    <cellStyle name="Total 3 2" xfId="1929" xr:uid="{00000000-0005-0000-0000-0000D0080000}"/>
    <cellStyle name="Total 3 3" xfId="1930" xr:uid="{00000000-0005-0000-0000-0000D1080000}"/>
    <cellStyle name="Total 4" xfId="1931" xr:uid="{00000000-0005-0000-0000-0000D2080000}"/>
    <cellStyle name="Total 5" xfId="1932" xr:uid="{00000000-0005-0000-0000-0000D3080000}"/>
    <cellStyle name="Total 6" xfId="1933" xr:uid="{00000000-0005-0000-0000-0000D4080000}"/>
    <cellStyle name="TotCol - Style5" xfId="1934" xr:uid="{00000000-0005-0000-0000-0000D5080000}"/>
    <cellStyle name="TotRow - Style4" xfId="1935" xr:uid="{00000000-0005-0000-0000-0000D6080000}"/>
    <cellStyle name="Tusental (0)_pldt" xfId="1936" xr:uid="{00000000-0005-0000-0000-0000D7080000}"/>
    <cellStyle name="Tusental_NPV" xfId="1937" xr:uid="{00000000-0005-0000-0000-0000D8080000}"/>
    <cellStyle name="Valuta (0)_pldt" xfId="1938" xr:uid="{00000000-0005-0000-0000-0000D9080000}"/>
    <cellStyle name="Valuta [0]_RESULTS" xfId="1939" xr:uid="{00000000-0005-0000-0000-0000DA080000}"/>
    <cellStyle name="Valuta_NPV" xfId="1940" xr:uid="{00000000-0005-0000-0000-0000DB080000}"/>
    <cellStyle name="Währung [0]_Compiling Utility Macros" xfId="1941" xr:uid="{00000000-0005-0000-0000-0000DC080000}"/>
    <cellStyle name="Währung_Compiling Utility Macros" xfId="1942" xr:uid="{00000000-0005-0000-0000-0000DD080000}"/>
    <cellStyle name="Warning Text" xfId="1991" builtinId="11" customBuiltin="1"/>
    <cellStyle name="Warning Text 2" xfId="1943" xr:uid="{00000000-0005-0000-0000-0000DF080000}"/>
    <cellStyle name="Warning Text 2 2" xfId="1944" xr:uid="{00000000-0005-0000-0000-0000E0080000}"/>
    <cellStyle name="Warning Text 2 3" xfId="1945" xr:uid="{00000000-0005-0000-0000-0000E1080000}"/>
    <cellStyle name="Warning Text 3" xfId="1946" xr:uid="{00000000-0005-0000-0000-0000E2080000}"/>
    <cellStyle name="Warning Text 4" xfId="1947" xr:uid="{00000000-0005-0000-0000-0000E3080000}"/>
    <cellStyle name="WHead - Style2" xfId="1948" xr:uid="{00000000-0005-0000-0000-0000E4080000}"/>
    <cellStyle name="xuan" xfId="1949" xr:uid="{00000000-0005-0000-0000-0000E5080000}"/>
    <cellStyle name=" [0.00]_ Att. 1- Cover" xfId="1950" xr:uid="{00000000-0005-0000-0000-0000E6080000}"/>
    <cellStyle name="_ Att. 1- Cover" xfId="1951" xr:uid="{00000000-0005-0000-0000-0000E7080000}"/>
    <cellStyle name="?_ Att. 1- Cover" xfId="1952" xr:uid="{00000000-0005-0000-0000-0000E8080000}"/>
    <cellStyle name="똿뗦먛귟 [0.00]_PRODUCT DETAIL Q1" xfId="1953" xr:uid="{00000000-0005-0000-0000-0000E9080000}"/>
    <cellStyle name="똿뗦먛귟_PRODUCT DETAIL Q1" xfId="1954" xr:uid="{00000000-0005-0000-0000-0000EA080000}"/>
    <cellStyle name="믅됞 [0.00]_PRODUCT DETAIL Q1" xfId="1955" xr:uid="{00000000-0005-0000-0000-0000EB080000}"/>
    <cellStyle name="믅됞_PRODUCT DETAIL Q1" xfId="1956" xr:uid="{00000000-0005-0000-0000-0000EC080000}"/>
    <cellStyle name="백분율_95" xfId="1957" xr:uid="{00000000-0005-0000-0000-0000ED080000}"/>
    <cellStyle name="뷭?_BOOKSHIP" xfId="1958" xr:uid="{00000000-0005-0000-0000-0000EE080000}"/>
    <cellStyle name="콤마 [0]_1202" xfId="1959" xr:uid="{00000000-0005-0000-0000-0000EF080000}"/>
    <cellStyle name="콤마_1202" xfId="1960" xr:uid="{00000000-0005-0000-0000-0000F0080000}"/>
    <cellStyle name="통화 [0]_1202" xfId="1961" xr:uid="{00000000-0005-0000-0000-0000F1080000}"/>
    <cellStyle name="통화_1202" xfId="1962" xr:uid="{00000000-0005-0000-0000-0000F2080000}"/>
    <cellStyle name="표준_(정보부문)월별인원계획" xfId="1963" xr:uid="{00000000-0005-0000-0000-0000F3080000}"/>
    <cellStyle name="一般_00Q3902REV.1" xfId="1964" xr:uid="{00000000-0005-0000-0000-0000F4080000}"/>
    <cellStyle name="千分位[0]_00Q3902REV.1" xfId="1965" xr:uid="{00000000-0005-0000-0000-0000F5080000}"/>
    <cellStyle name="千分位_00Q3902REV.1" xfId="1966" xr:uid="{00000000-0005-0000-0000-0000F6080000}"/>
    <cellStyle name="桁区切り [0.00]_7月5日提出（HZM）" xfId="1967" xr:uid="{00000000-0005-0000-0000-0000F7080000}"/>
    <cellStyle name="桁区切り_08-00 NET Summary" xfId="1968" xr:uid="{00000000-0005-0000-0000-0000F8080000}"/>
    <cellStyle name="標準_(A1)BOQ " xfId="1969" xr:uid="{00000000-0005-0000-0000-0000F9080000}"/>
    <cellStyle name="貨幣 [0]_00Q3902REV.1" xfId="1970" xr:uid="{00000000-0005-0000-0000-0000FA080000}"/>
    <cellStyle name="貨幣[0]_BRE" xfId="1971" xr:uid="{00000000-0005-0000-0000-0000FB080000}"/>
    <cellStyle name="貨幣_00Q3902REV.1" xfId="1972" xr:uid="{00000000-0005-0000-0000-0000FC080000}"/>
    <cellStyle name="通貨 [0.00]_NTT G.Lite Pricing Jan 25th" xfId="1973" xr:uid="{00000000-0005-0000-0000-0000FD080000}"/>
    <cellStyle name="非表示" xfId="1974" xr:uid="{00000000-0005-0000-0000-0000FE08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2.10.7\VNS%20Reports\MMK_FINAL\TAXAUDIT0607\FINAL\SKG%20CE\C\Skg_Block-IMIL\Block-Depre-IMIL-2003-04\Block-Assetcodewise-IMI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192.10.7\VNS%20Reports\DOCUME~1\SPENCE~1\LOCALS~1\Temp\SKG%20CE\C\Skg_Block-IMIL\Block-Depre-IMIL-2003-04\Block-Assetcodewise-IMI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Ojserver\d%20drive\Documents%20and%20Settings\rajadurai\Desktop\CRD%20Files\Final%20Accounts%202007-08\albert\Desktop\final-05-06%20sent%20to%20auditor\2005_2006_Final_Result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Documents%20and%20Settings\mhnh\My%20Documents\2001\Asia%20Pacific\Plan\5Y_v2.1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192.10.7\VNS%20Reports\WINDOWS\TEMP\C.Lotus.Notes.Data\My%20Documents\Balance%20Sheet\Balance%20Sheet\Balance%20Sheet\Balance%20Sheet%2030090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d\Users\kushal\AppData\Local\Microsoft\Windows\Temporary%20Internet%20Files\Content.Outlook\WL4UKU4I\ARSSBL%20MARCH%20201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ncheint01\itd\Impulse%20Reports\Jul-Aug\August%20Stock%20Valuation\Stockstatus-31%20Aug%20Marke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d\2002-03%20AUDIT%20SCHE\FINANCIALS%20-%20APR02-MAR03INCL%20&amp;%20EXC.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Users\FG0070\Desktop\SMPL%20BS%202017-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Documents%20and%20Settings\administrator\Local%20Settings\Temporary%20Internet%20Files\Content.IE5\7C88GHDK\march2002-tax%20accoun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92.10.7\VNS%20Reports\MMK_FINAL\TAXAUDIT0607\FINAL\sunil\SEPT03%20on%20p-!!!%20at%20bf%20acc...%20(Sunil%20tokarawat)\sunil\22092003\WINDOWS\TEMP\site\My%20Documents\Balance%20Sheet\Balance%20Sheet\Balance%20Sheet\Balance%20Sheet%203009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Documents%20and%20Settings\Praveen\Desktop\FINANCIALS%20-%20APR02-MAR0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MMK_FINAL\TAXAUDIT0607\FINAL\sunil\SEPT03%20on%20p-!!!%20at%20bf%20acc...%20(Sunil%20tokarawat)\sunil\22092003\WINDOWS\TEMP\site\My%20Documents\Balance%20Sheet\Balance%20Sheet\Balance%20Sheet\Balance%20Sheet%203009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0.1\d\Spreadsheets\Users\r.sripriya\Desktop\Copy%20of%20Mar-11%20-%20Final%20-%20Copy%20(2)%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Retail\ARSPLHome\Documents%20and%20Settings\sivaguru\Local%20Settings\Temporary%20Internet%20Files\Content.IE5\OFXNYAJL\PP_Master%20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etail\ARSPLHome\accounts\Common\quarterly%20tds\Q_TDS_26Q2\ARSPL\ARSPL_Q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Ojserver\d%20drive\Users\venkatesan\AppData\Local\Microsoft\Windows\Temporary%20Internet%20Files\Content.Outlook\EGT7ZCZ1\JK\2008-09\CAPEX\Asset%20Register%20Final%202604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Inst"/>
      <sheetName val="Plan&amp;Mach"/>
      <sheetName val="Railway"/>
      <sheetName val="Buildings"/>
      <sheetName val="Final-Asset-Depre-SKG"/>
      <sheetName val="AssetMaster-Final"/>
      <sheetName val="Sch-3-fixedAssets"/>
      <sheetName val="Final-Allocation-SKG"/>
      <sheetName val="fluct-2yrs"/>
      <sheetName val="Frgn-Exch-Diff"/>
      <sheetName val="CWIP-Tally"/>
      <sheetName val="cwip-proj"/>
      <sheetName val="CWIP-remain"/>
      <sheetName val="CWIP-detl-AUC"/>
      <sheetName val="Final data for DEP."/>
      <sheetName val="Main data for Dep"/>
      <sheetName val="Final Allocation Summary"/>
      <sheetName val="SINTER+CHFES+COAL INJ."/>
      <sheetName val="Tally with SAP"/>
      <sheetName val="ORIGINAL Sint+CHFES+Coal Inj"/>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Inst"/>
      <sheetName val="Plan&amp;Mach"/>
      <sheetName val="Railway"/>
      <sheetName val="Buildings"/>
      <sheetName val="Final-Asset-Depre-SKG"/>
      <sheetName val="AssetMaster-Final"/>
      <sheetName val="Sch-3-fixedAssets"/>
      <sheetName val="Final-Allocation-SKG"/>
      <sheetName val="fluct-2yrs"/>
      <sheetName val="Frgn-Exch-Diff"/>
      <sheetName val="CWIP-Tally"/>
      <sheetName val="cwip-proj"/>
      <sheetName val="CWIP-remain"/>
      <sheetName val="CWIP-detl-AUC"/>
      <sheetName val="Final data for DEP."/>
      <sheetName val="Main data for Dep"/>
      <sheetName val="Final Allocation Summary"/>
      <sheetName val="SINTER+CHFES+COAL INJ."/>
      <sheetName val="Tally with SAP"/>
      <sheetName val="ORIGINAL Sint+CHFES+Coal Inj"/>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W"/>
      <sheetName val="OPS_asia"/>
      <sheetName val="Production"/>
      <sheetName val="PRICE"/>
      <sheetName val="Data"/>
      <sheetName val="OPS_SIMPLIFIE"/>
      <sheetName val="CESSION"/>
      <sheetName val="ORDER"/>
      <sheetName val="income"/>
      <sheetName val="AP RA99-06"/>
      <sheetName val="HV RA99-06"/>
      <sheetName val="IN RA99-06"/>
      <sheetName val="CH RA99-06"/>
      <sheetName val="TH RA99-06"/>
      <sheetName val="HZ RA99-06"/>
      <sheetName val="Total MG "/>
      <sheetName val="IOPlan"/>
      <sheetName val="Consol"/>
      <sheetName val="MAPPINGS"/>
      <sheetName val="Op Plan Sales"/>
      <sheetName val="Lists"/>
      <sheetName val="IT Only"/>
      <sheetName val="Sheet1"/>
      <sheetName val="M B-QtyRecn"/>
      <sheetName val="Rates"/>
      <sheetName val="COA-IPCL"/>
      <sheetName val="TB"/>
      <sheetName val="Schedule"/>
      <sheetName val="RES"/>
      <sheetName val="Chart of Accounts"/>
      <sheetName val="Control"/>
    </sheetNames>
    <sheetDataSet>
      <sheetData sheetId="0" refreshError="1"/>
      <sheetData sheetId="1" refreshError="1"/>
      <sheetData sheetId="2" refreshError="1"/>
      <sheetData sheetId="3" refreshError="1"/>
      <sheetData sheetId="4" refreshError="1">
        <row r="10">
          <cell r="D10">
            <v>8.3000000000000007</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bsvertical"/>
      <sheetName val="sch1"/>
      <sheetName val="Sheet1"/>
      <sheetName val="sch2"/>
      <sheetName val="sch3"/>
      <sheetName val="sch4"/>
      <sheetName val="sch5"/>
      <sheetName val="sch6-btd"/>
      <sheetName val="sch8,9,10,11"/>
      <sheetName val="sch12,13,14"/>
      <sheetName val="B Sheet"/>
      <sheetName val="PreOp"/>
      <sheetName val="DET0900"/>
      <sheetName val="Lo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Details"/>
      <sheetName val="Cash Flow"/>
      <sheetName val="BS SCH VI"/>
      <sheetName val="P&amp;L SCH VI"/>
      <sheetName val="Significant Accounting Policy"/>
      <sheetName val="NOTES_BS  P&amp;L"/>
      <sheetName val="Sch Fixed Asset"/>
      <sheetName val="Sch Fixed Asset (In Lacs)"/>
      <sheetName val="PL Group"/>
      <sheetName val="BS Group"/>
      <sheetName val="DrCr"/>
      <sheetName val="TRIAL"/>
      <sheetName val="Short Term- Long term"/>
      <sheetName val="Provision"/>
      <sheetName val="DEP.IT"/>
      <sheetName val="Sheet4"/>
      <sheetName val="COMP"/>
      <sheetName val="DEFFERED "/>
      <sheetName val="Sheet2"/>
      <sheetName val="Sheet1"/>
      <sheetName val="Interest"/>
      <sheetName val="Sheet5"/>
      <sheetName val="Sale Detai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_status2001"/>
      <sheetName val="worksheet"/>
    </sheetNames>
    <sheetDataSet>
      <sheetData sheetId="0" refreshError="1"/>
      <sheetData sheetId="1" refreshError="1">
        <row r="1">
          <cell r="A1" t="str">
            <v>LF</v>
          </cell>
          <cell r="B1" t="str">
            <v>VPN</v>
          </cell>
          <cell r="C1" t="str">
            <v>SKU</v>
          </cell>
          <cell r="E1" t="str">
            <v>Description</v>
          </cell>
          <cell r="F1" t="str">
            <v>BRANCH</v>
          </cell>
          <cell r="G1" t="str">
            <v>UNIT_COST</v>
          </cell>
          <cell r="H1" t="str">
            <v>IN_TRANSIT</v>
          </cell>
          <cell r="I1" t="str">
            <v>TRANS_VAL</v>
          </cell>
          <cell r="J1" t="str">
            <v>BOH</v>
          </cell>
          <cell r="K1" t="str">
            <v>BOH_VALUE</v>
          </cell>
          <cell r="L1" t="str">
            <v>ICP600 Cost</v>
          </cell>
          <cell r="M1" t="str">
            <v>Avg Price</v>
          </cell>
          <cell r="N1" t="str">
            <v>Good Stock Cost</v>
          </cell>
          <cell r="O1" t="str">
            <v>Nedu's Cost</v>
          </cell>
          <cell r="P1" t="str">
            <v>Total</v>
          </cell>
        </row>
        <row r="2">
          <cell r="A2" t="str">
            <v>006271EE124040R18</v>
          </cell>
          <cell r="B2" t="str">
            <v>006271EE</v>
          </cell>
          <cell r="C2" t="str">
            <v>124040R</v>
          </cell>
          <cell r="D2" t="str">
            <v>124040R</v>
          </cell>
          <cell r="E2" t="str">
            <v>DLT 4000 EXT 20/40GB TAPE DRIVE</v>
          </cell>
          <cell r="F2">
            <v>18</v>
          </cell>
          <cell r="G2">
            <v>52408.4</v>
          </cell>
          <cell r="J2">
            <v>1</v>
          </cell>
          <cell r="K2">
            <v>52408.4</v>
          </cell>
          <cell r="L2">
            <v>52408.4</v>
          </cell>
          <cell r="M2">
            <v>106750.39</v>
          </cell>
          <cell r="O2">
            <v>52000</v>
          </cell>
          <cell r="P2">
            <v>52000</v>
          </cell>
        </row>
        <row r="3">
          <cell r="A3" t="str">
            <v>006271EE124040R59</v>
          </cell>
          <cell r="B3" t="str">
            <v>006271EE</v>
          </cell>
          <cell r="C3" t="str">
            <v>124040R</v>
          </cell>
          <cell r="D3" t="str">
            <v>124040R</v>
          </cell>
          <cell r="E3" t="str">
            <v>DLT 4000 EXT 20/40GB TAPE DRIVE</v>
          </cell>
          <cell r="F3">
            <v>59</v>
          </cell>
          <cell r="G3">
            <v>52408.4</v>
          </cell>
          <cell r="J3">
            <v>1</v>
          </cell>
          <cell r="K3">
            <v>52408.4</v>
          </cell>
          <cell r="L3">
            <v>52408.4</v>
          </cell>
          <cell r="M3">
            <v>106750.39</v>
          </cell>
          <cell r="O3">
            <v>0</v>
          </cell>
          <cell r="P3">
            <v>0</v>
          </cell>
        </row>
        <row r="4">
          <cell r="A4" t="str">
            <v>006273EE124044R18</v>
          </cell>
          <cell r="B4" t="str">
            <v>006273EE</v>
          </cell>
          <cell r="C4" t="str">
            <v>124044R</v>
          </cell>
          <cell r="D4" t="str">
            <v>124044R</v>
          </cell>
          <cell r="E4" t="str">
            <v>DLT 7000 EXT 35/70GB TAPE DRIVE</v>
          </cell>
          <cell r="F4">
            <v>18</v>
          </cell>
          <cell r="G4">
            <v>26062.45</v>
          </cell>
          <cell r="J4">
            <v>2</v>
          </cell>
          <cell r="K4">
            <v>52124.9</v>
          </cell>
          <cell r="L4">
            <v>26062.45</v>
          </cell>
          <cell r="O4">
            <v>26000</v>
          </cell>
          <cell r="P4">
            <v>52000</v>
          </cell>
        </row>
        <row r="5">
          <cell r="A5" t="str">
            <v>062-00038116289R18</v>
          </cell>
          <cell r="B5" t="str">
            <v>062-00038</v>
          </cell>
          <cell r="C5" t="str">
            <v>116289R</v>
          </cell>
          <cell r="D5" t="str">
            <v>116289R</v>
          </cell>
          <cell r="E5" t="str">
            <v>MICROSOFT TREKKER WHEEL MOUSE.</v>
          </cell>
          <cell r="F5">
            <v>18</v>
          </cell>
          <cell r="G5">
            <v>33.71</v>
          </cell>
          <cell r="J5">
            <v>13</v>
          </cell>
          <cell r="K5">
            <v>438.26</v>
          </cell>
          <cell r="L5">
            <v>33.71</v>
          </cell>
          <cell r="M5">
            <v>560</v>
          </cell>
          <cell r="O5">
            <v>400</v>
          </cell>
          <cell r="P5">
            <v>5200</v>
          </cell>
        </row>
        <row r="6">
          <cell r="A6" t="str">
            <v>062-00038116289X19</v>
          </cell>
          <cell r="B6" t="str">
            <v>062-00038</v>
          </cell>
          <cell r="C6" t="str">
            <v>116289X</v>
          </cell>
          <cell r="D6" t="str">
            <v>116289X</v>
          </cell>
          <cell r="E6" t="str">
            <v>MICROSOFT TREKKER WHEEL MOUSE</v>
          </cell>
          <cell r="F6">
            <v>19</v>
          </cell>
          <cell r="G6">
            <v>0</v>
          </cell>
          <cell r="J6">
            <v>3</v>
          </cell>
          <cell r="L6">
            <v>0</v>
          </cell>
          <cell r="O6">
            <v>400</v>
          </cell>
          <cell r="P6">
            <v>1200</v>
          </cell>
        </row>
        <row r="7">
          <cell r="A7" t="str">
            <v>1070001503145001X19</v>
          </cell>
          <cell r="B7" t="str">
            <v>1070001503</v>
          </cell>
          <cell r="C7" t="str">
            <v>145001X</v>
          </cell>
          <cell r="D7" t="str">
            <v>145001X</v>
          </cell>
          <cell r="E7" t="str">
            <v>REVO 8M EURO..........*****.**</v>
          </cell>
          <cell r="F7">
            <v>19</v>
          </cell>
          <cell r="G7">
            <v>0</v>
          </cell>
          <cell r="J7">
            <v>3</v>
          </cell>
          <cell r="L7">
            <v>0</v>
          </cell>
          <cell r="N7">
            <v>14057.8</v>
          </cell>
          <cell r="O7">
            <v>14000</v>
          </cell>
          <cell r="P7">
            <v>42000</v>
          </cell>
        </row>
        <row r="8">
          <cell r="A8" t="str">
            <v>1070003402145002X19</v>
          </cell>
          <cell r="B8" t="str">
            <v>1070003402</v>
          </cell>
          <cell r="C8" t="str">
            <v>145002X</v>
          </cell>
          <cell r="D8" t="str">
            <v>145002X</v>
          </cell>
          <cell r="E8" t="str">
            <v>REVO PLUS 16MB INT EURO****.**</v>
          </cell>
          <cell r="F8">
            <v>19</v>
          </cell>
          <cell r="G8">
            <v>0</v>
          </cell>
          <cell r="J8">
            <v>2</v>
          </cell>
          <cell r="L8">
            <v>0</v>
          </cell>
          <cell r="O8">
            <v>18000</v>
          </cell>
          <cell r="P8">
            <v>36000</v>
          </cell>
        </row>
        <row r="9">
          <cell r="A9" t="str">
            <v>10775534011403948</v>
          </cell>
          <cell r="B9" t="str">
            <v>107755340</v>
          </cell>
          <cell r="C9" t="str">
            <v>114039</v>
          </cell>
          <cell r="D9" t="str">
            <v>114039</v>
          </cell>
          <cell r="E9" t="str">
            <v>10FT,SC-ST PATCHCORD,DUPLEX</v>
          </cell>
          <cell r="F9">
            <v>48</v>
          </cell>
          <cell r="G9">
            <v>3700</v>
          </cell>
          <cell r="H9">
            <v>1</v>
          </cell>
          <cell r="I9">
            <v>3700</v>
          </cell>
          <cell r="L9">
            <v>3700</v>
          </cell>
          <cell r="M9">
            <v>2418.2042307692309</v>
          </cell>
          <cell r="N9">
            <v>3700</v>
          </cell>
          <cell r="O9">
            <v>3700</v>
          </cell>
          <cell r="P9">
            <v>3700</v>
          </cell>
        </row>
        <row r="10">
          <cell r="A10" t="str">
            <v>11058111002R18</v>
          </cell>
          <cell r="B10" t="str">
            <v>11058</v>
          </cell>
          <cell r="C10" t="str">
            <v>111002R</v>
          </cell>
          <cell r="D10" t="str">
            <v>111002R</v>
          </cell>
          <cell r="E10" t="str">
            <v>3.5 LP 100MB  PPT FOR PC</v>
          </cell>
          <cell r="F10">
            <v>18</v>
          </cell>
          <cell r="G10">
            <v>50.58</v>
          </cell>
          <cell r="J10">
            <v>128</v>
          </cell>
          <cell r="K10">
            <v>6474.67</v>
          </cell>
          <cell r="L10">
            <v>50.58</v>
          </cell>
          <cell r="O10">
            <v>1000</v>
          </cell>
          <cell r="P10">
            <v>128000</v>
          </cell>
        </row>
        <row r="11">
          <cell r="A11" t="str">
            <v>11058111002R48</v>
          </cell>
          <cell r="B11" t="str">
            <v>11058</v>
          </cell>
          <cell r="C11" t="str">
            <v>111002R</v>
          </cell>
          <cell r="D11" t="str">
            <v>111002R</v>
          </cell>
          <cell r="E11" t="str">
            <v>3.5 LP 100MB  PPT FOR PC</v>
          </cell>
          <cell r="F11">
            <v>48</v>
          </cell>
          <cell r="G11">
            <v>50.58</v>
          </cell>
          <cell r="J11">
            <v>17</v>
          </cell>
          <cell r="K11">
            <v>859.91</v>
          </cell>
          <cell r="L11">
            <v>50.58</v>
          </cell>
          <cell r="O11">
            <v>1000</v>
          </cell>
          <cell r="P11">
            <v>17000</v>
          </cell>
        </row>
        <row r="12">
          <cell r="A12" t="str">
            <v>11058111002R58</v>
          </cell>
          <cell r="B12" t="str">
            <v>11058</v>
          </cell>
          <cell r="C12" t="str">
            <v>111002R</v>
          </cell>
          <cell r="D12" t="str">
            <v>111002R</v>
          </cell>
          <cell r="E12" t="str">
            <v>3.5 LP 100MB  PPT FOR PC</v>
          </cell>
          <cell r="F12">
            <v>58</v>
          </cell>
          <cell r="G12">
            <v>50.58</v>
          </cell>
          <cell r="H12">
            <v>3</v>
          </cell>
          <cell r="I12">
            <v>151.75</v>
          </cell>
          <cell r="J12">
            <v>6</v>
          </cell>
          <cell r="K12">
            <v>303.5</v>
          </cell>
          <cell r="L12">
            <v>50.58</v>
          </cell>
          <cell r="O12">
            <v>1000</v>
          </cell>
          <cell r="P12">
            <v>9000</v>
          </cell>
        </row>
        <row r="13">
          <cell r="A13" t="str">
            <v>11058111002R68</v>
          </cell>
          <cell r="B13" t="str">
            <v>11058</v>
          </cell>
          <cell r="C13" t="str">
            <v>111002R</v>
          </cell>
          <cell r="D13" t="str">
            <v>111002R</v>
          </cell>
          <cell r="E13" t="str">
            <v>3.5 LP 100MB  PPT FOR PC</v>
          </cell>
          <cell r="F13">
            <v>68</v>
          </cell>
          <cell r="G13">
            <v>50.58</v>
          </cell>
          <cell r="J13">
            <v>1</v>
          </cell>
          <cell r="K13">
            <v>50.58</v>
          </cell>
          <cell r="L13">
            <v>50.58</v>
          </cell>
          <cell r="O13">
            <v>1000</v>
          </cell>
          <cell r="P13">
            <v>1000</v>
          </cell>
        </row>
        <row r="14">
          <cell r="A14" t="str">
            <v>11058111002X19</v>
          </cell>
          <cell r="B14" t="str">
            <v>11058</v>
          </cell>
          <cell r="C14" t="str">
            <v>111002X</v>
          </cell>
          <cell r="D14" t="str">
            <v>111002X</v>
          </cell>
          <cell r="E14" t="str">
            <v>3.5LP 100MB PPT FOR PC BLUE W/O</v>
          </cell>
          <cell r="F14">
            <v>19</v>
          </cell>
          <cell r="G14">
            <v>0</v>
          </cell>
          <cell r="H14">
            <v>6</v>
          </cell>
          <cell r="J14">
            <v>104</v>
          </cell>
          <cell r="L14">
            <v>0</v>
          </cell>
          <cell r="O14">
            <v>1000</v>
          </cell>
          <cell r="P14">
            <v>110000</v>
          </cell>
        </row>
        <row r="15">
          <cell r="A15" t="str">
            <v>11058111002X59</v>
          </cell>
          <cell r="B15" t="str">
            <v>11058</v>
          </cell>
          <cell r="C15" t="str">
            <v>111002X</v>
          </cell>
          <cell r="D15" t="str">
            <v>111002X</v>
          </cell>
          <cell r="E15" t="str">
            <v>3.5LP 100MB PPT FOR PC BLUE W/O</v>
          </cell>
          <cell r="F15">
            <v>59</v>
          </cell>
          <cell r="G15">
            <v>0</v>
          </cell>
          <cell r="J15">
            <v>2</v>
          </cell>
          <cell r="L15">
            <v>0</v>
          </cell>
          <cell r="O15">
            <v>1000</v>
          </cell>
          <cell r="P15">
            <v>2000</v>
          </cell>
        </row>
        <row r="16">
          <cell r="A16" t="str">
            <v>11058111002X39</v>
          </cell>
          <cell r="B16" t="str">
            <v>11058</v>
          </cell>
          <cell r="C16" t="str">
            <v>111002X</v>
          </cell>
          <cell r="D16" t="str">
            <v>111002X</v>
          </cell>
          <cell r="E16" t="str">
            <v>3.5LP 100MB PPT FOR PC BLUE W/O</v>
          </cell>
          <cell r="F16">
            <v>39</v>
          </cell>
          <cell r="G16">
            <v>0</v>
          </cell>
          <cell r="J16">
            <v>1</v>
          </cell>
          <cell r="K16">
            <v>0</v>
          </cell>
          <cell r="L16">
            <v>0</v>
          </cell>
          <cell r="O16">
            <v>1000</v>
          </cell>
          <cell r="P16">
            <v>1000</v>
          </cell>
        </row>
        <row r="17">
          <cell r="A17" t="str">
            <v>11110111009R18</v>
          </cell>
          <cell r="B17" t="str">
            <v>11110</v>
          </cell>
          <cell r="C17" t="str">
            <v>111009R</v>
          </cell>
          <cell r="D17" t="str">
            <v>111009R</v>
          </cell>
          <cell r="E17" t="str">
            <v>3.5 LP 100MB  USB FOR IMAC</v>
          </cell>
          <cell r="F17">
            <v>18</v>
          </cell>
          <cell r="G17">
            <v>0.01</v>
          </cell>
          <cell r="J17">
            <v>10</v>
          </cell>
          <cell r="K17">
            <v>0.1</v>
          </cell>
          <cell r="L17">
            <v>0.01</v>
          </cell>
          <cell r="O17">
            <v>1000</v>
          </cell>
          <cell r="P17">
            <v>10000</v>
          </cell>
        </row>
        <row r="18">
          <cell r="A18" t="str">
            <v>11146111004R18</v>
          </cell>
          <cell r="B18" t="str">
            <v>11146</v>
          </cell>
          <cell r="C18" t="str">
            <v>111004R</v>
          </cell>
          <cell r="D18" t="str">
            <v>111004R</v>
          </cell>
          <cell r="E18" t="str">
            <v>3.5 LP 250MB  PPT FOR PC</v>
          </cell>
          <cell r="F18">
            <v>18</v>
          </cell>
          <cell r="G18">
            <v>47.38</v>
          </cell>
          <cell r="J18">
            <v>30</v>
          </cell>
          <cell r="K18">
            <v>1421.28</v>
          </cell>
          <cell r="L18">
            <v>47.38</v>
          </cell>
          <cell r="O18">
            <v>1500</v>
          </cell>
          <cell r="P18">
            <v>45000</v>
          </cell>
        </row>
        <row r="19">
          <cell r="A19" t="str">
            <v>11146111004R48</v>
          </cell>
          <cell r="B19" t="str">
            <v>11146</v>
          </cell>
          <cell r="C19" t="str">
            <v>111004R</v>
          </cell>
          <cell r="D19" t="str">
            <v>111004R</v>
          </cell>
          <cell r="E19" t="str">
            <v>3.5 LP 250MB  PPT FOR PC</v>
          </cell>
          <cell r="F19">
            <v>48</v>
          </cell>
          <cell r="G19">
            <v>47.38</v>
          </cell>
          <cell r="J19">
            <v>2</v>
          </cell>
          <cell r="K19">
            <v>94.75</v>
          </cell>
          <cell r="L19">
            <v>47.38</v>
          </cell>
          <cell r="O19">
            <v>1500</v>
          </cell>
          <cell r="P19">
            <v>3000</v>
          </cell>
        </row>
        <row r="20">
          <cell r="A20" t="str">
            <v>11146111004R58</v>
          </cell>
          <cell r="B20" t="str">
            <v>11146</v>
          </cell>
          <cell r="C20" t="str">
            <v>111004R</v>
          </cell>
          <cell r="D20" t="str">
            <v>111004R</v>
          </cell>
          <cell r="E20" t="str">
            <v>3.5 LP 250MB  PPT FOR PC</v>
          </cell>
          <cell r="F20">
            <v>58</v>
          </cell>
          <cell r="G20">
            <v>47.38</v>
          </cell>
          <cell r="J20">
            <v>2</v>
          </cell>
          <cell r="K20">
            <v>94.75</v>
          </cell>
          <cell r="L20">
            <v>47.38</v>
          </cell>
          <cell r="O20">
            <v>1500</v>
          </cell>
          <cell r="P20">
            <v>3000</v>
          </cell>
        </row>
        <row r="21">
          <cell r="A21" t="str">
            <v>11146111004X19</v>
          </cell>
          <cell r="B21" t="str">
            <v>11146</v>
          </cell>
          <cell r="C21" t="str">
            <v>111004X</v>
          </cell>
          <cell r="D21" t="str">
            <v>111004X</v>
          </cell>
          <cell r="E21" t="str">
            <v>3.5LP 250MB PPT FOR PC BLUE</v>
          </cell>
          <cell r="F21">
            <v>19</v>
          </cell>
          <cell r="G21">
            <v>0</v>
          </cell>
          <cell r="H21">
            <v>3</v>
          </cell>
          <cell r="J21">
            <v>30</v>
          </cell>
          <cell r="L21">
            <v>0</v>
          </cell>
          <cell r="O21">
            <v>1500</v>
          </cell>
          <cell r="P21">
            <v>49500</v>
          </cell>
        </row>
        <row r="22">
          <cell r="A22" t="str">
            <v>114500148</v>
          </cell>
          <cell r="B22" t="str">
            <v>1</v>
          </cell>
          <cell r="C22" t="str">
            <v>145001</v>
          </cell>
          <cell r="D22" t="str">
            <v>145001</v>
          </cell>
          <cell r="E22" t="str">
            <v>REVO 8M EURO</v>
          </cell>
          <cell r="F22">
            <v>48</v>
          </cell>
          <cell r="G22">
            <v>14057.8</v>
          </cell>
          <cell r="J22">
            <v>1</v>
          </cell>
          <cell r="K22">
            <v>14057.79</v>
          </cell>
          <cell r="L22">
            <v>14057.8</v>
          </cell>
          <cell r="M22">
            <v>15581.333333333334</v>
          </cell>
          <cell r="N22">
            <v>14057.8</v>
          </cell>
          <cell r="O22">
            <v>14000</v>
          </cell>
          <cell r="P22">
            <v>14000</v>
          </cell>
        </row>
        <row r="23">
          <cell r="A23" t="str">
            <v>1161-43A135271X59</v>
          </cell>
          <cell r="B23" t="str">
            <v>1161-43A</v>
          </cell>
          <cell r="C23" t="str">
            <v>135271X</v>
          </cell>
          <cell r="D23" t="str">
            <v>135271X</v>
          </cell>
          <cell r="E23" t="str">
            <v>CEL 700/64MB/10GB/13.1" XTFT**</v>
          </cell>
          <cell r="F23">
            <v>59</v>
          </cell>
          <cell r="G23">
            <v>0</v>
          </cell>
          <cell r="J23">
            <v>1</v>
          </cell>
          <cell r="L23">
            <v>0</v>
          </cell>
          <cell r="O23">
            <v>79000</v>
          </cell>
          <cell r="P23">
            <v>79000</v>
          </cell>
        </row>
        <row r="24">
          <cell r="A24" t="str">
            <v>12075111018R18</v>
          </cell>
          <cell r="B24" t="str">
            <v>12075</v>
          </cell>
          <cell r="C24" t="str">
            <v>111018R</v>
          </cell>
          <cell r="D24" t="str">
            <v>111018R</v>
          </cell>
          <cell r="E24" t="str">
            <v>40 MB  PPT FOR NOTEBOOKS</v>
          </cell>
          <cell r="F24">
            <v>18</v>
          </cell>
          <cell r="G24">
            <v>1314</v>
          </cell>
          <cell r="J24">
            <v>4</v>
          </cell>
          <cell r="K24">
            <v>5256</v>
          </cell>
          <cell r="L24">
            <v>1314</v>
          </cell>
          <cell r="O24">
            <v>400</v>
          </cell>
          <cell r="P24">
            <v>1600</v>
          </cell>
        </row>
        <row r="25">
          <cell r="A25" t="str">
            <v>1230MS01138007X19</v>
          </cell>
          <cell r="B25" t="str">
            <v>1230MS01</v>
          </cell>
          <cell r="C25" t="str">
            <v>138007X</v>
          </cell>
          <cell r="D25" t="str">
            <v>138007X</v>
          </cell>
          <cell r="E25" t="str">
            <v>MSP 240 CALSSIC, 9WIRE, 80COL,</v>
          </cell>
          <cell r="F25">
            <v>19</v>
          </cell>
          <cell r="G25">
            <v>0</v>
          </cell>
          <cell r="J25">
            <v>1</v>
          </cell>
          <cell r="L25">
            <v>0</v>
          </cell>
          <cell r="O25">
            <v>7800</v>
          </cell>
          <cell r="P25">
            <v>7800</v>
          </cell>
        </row>
        <row r="26">
          <cell r="A26" t="str">
            <v>168636-B2810577948</v>
          </cell>
          <cell r="B26" t="str">
            <v>168636-B28</v>
          </cell>
          <cell r="C26" t="str">
            <v>105779</v>
          </cell>
          <cell r="D26" t="str">
            <v>105779</v>
          </cell>
          <cell r="E26" t="str">
            <v>S510 15" COLOR MONITOR</v>
          </cell>
          <cell r="F26">
            <v>48</v>
          </cell>
          <cell r="G26">
            <v>9102.93</v>
          </cell>
          <cell r="J26">
            <v>1</v>
          </cell>
          <cell r="K26">
            <v>9102.93</v>
          </cell>
          <cell r="L26">
            <v>9102.93</v>
          </cell>
          <cell r="M26">
            <v>9144.4717821782178</v>
          </cell>
          <cell r="N26">
            <v>9102.93</v>
          </cell>
          <cell r="O26">
            <v>1000</v>
          </cell>
          <cell r="P26">
            <v>1000</v>
          </cell>
        </row>
        <row r="27">
          <cell r="A27" t="str">
            <v>168636-B2810607048</v>
          </cell>
          <cell r="B27" t="str">
            <v>168636-B28</v>
          </cell>
          <cell r="C27" t="str">
            <v>106070</v>
          </cell>
          <cell r="D27" t="str">
            <v>106070</v>
          </cell>
          <cell r="E27" t="str">
            <v>S510 15" COL. MON.</v>
          </cell>
          <cell r="F27">
            <v>48</v>
          </cell>
          <cell r="G27">
            <v>8200.27</v>
          </cell>
          <cell r="J27">
            <v>1</v>
          </cell>
          <cell r="K27">
            <v>8200.26</v>
          </cell>
          <cell r="L27">
            <v>8200.27</v>
          </cell>
          <cell r="M27">
            <v>8348.0490410958901</v>
          </cell>
          <cell r="N27">
            <v>8200.27</v>
          </cell>
          <cell r="O27">
            <v>1000</v>
          </cell>
          <cell r="P27">
            <v>1000</v>
          </cell>
        </row>
        <row r="28">
          <cell r="A28" t="str">
            <v>20008111008X19</v>
          </cell>
          <cell r="B28" t="str">
            <v>20008</v>
          </cell>
          <cell r="C28" t="str">
            <v>111008X</v>
          </cell>
          <cell r="D28" t="str">
            <v>111008X</v>
          </cell>
          <cell r="E28" t="str">
            <v>ZIP 100MB 3.5HH INT FOR MICR OS</v>
          </cell>
          <cell r="F28">
            <v>19</v>
          </cell>
          <cell r="G28">
            <v>0</v>
          </cell>
          <cell r="H28">
            <v>11</v>
          </cell>
          <cell r="J28">
            <v>85</v>
          </cell>
          <cell r="L28">
            <v>0</v>
          </cell>
          <cell r="O28">
            <v>1000</v>
          </cell>
          <cell r="P28">
            <v>96000</v>
          </cell>
        </row>
        <row r="29">
          <cell r="A29" t="str">
            <v>20008111008X59</v>
          </cell>
          <cell r="B29" t="str">
            <v>20008</v>
          </cell>
          <cell r="C29" t="str">
            <v>111008X</v>
          </cell>
          <cell r="D29" t="str">
            <v>111008X</v>
          </cell>
          <cell r="E29" t="str">
            <v>ZIP 100MB 3.5HH INT FOR MICR OS</v>
          </cell>
          <cell r="F29">
            <v>59</v>
          </cell>
          <cell r="G29">
            <v>0</v>
          </cell>
          <cell r="J29">
            <v>2</v>
          </cell>
          <cell r="L29">
            <v>0</v>
          </cell>
          <cell r="O29">
            <v>1000</v>
          </cell>
          <cell r="P29">
            <v>2000</v>
          </cell>
        </row>
        <row r="30">
          <cell r="A30" t="str">
            <v>20008111008X39</v>
          </cell>
          <cell r="B30" t="str">
            <v>20008</v>
          </cell>
          <cell r="C30" t="str">
            <v>111008X</v>
          </cell>
          <cell r="D30" t="str">
            <v>111008X</v>
          </cell>
          <cell r="E30" t="str">
            <v>ZIP 100MB 3.5HH INT FOR MICR OS</v>
          </cell>
          <cell r="F30">
            <v>39</v>
          </cell>
          <cell r="G30">
            <v>0</v>
          </cell>
          <cell r="J30">
            <v>1</v>
          </cell>
          <cell r="L30">
            <v>0</v>
          </cell>
          <cell r="O30">
            <v>1000</v>
          </cell>
          <cell r="P30">
            <v>1000</v>
          </cell>
        </row>
        <row r="31">
          <cell r="A31" t="str">
            <v>20008-ATAPI111008R48</v>
          </cell>
          <cell r="B31" t="str">
            <v>20008-ATAPI</v>
          </cell>
          <cell r="C31" t="str">
            <v>111008R</v>
          </cell>
          <cell r="D31" t="str">
            <v>111008R</v>
          </cell>
          <cell r="E31" t="str">
            <v>3.5HH_100MB_OFF WHITE_FOR MICR</v>
          </cell>
          <cell r="F31">
            <v>48</v>
          </cell>
          <cell r="G31">
            <v>265.2</v>
          </cell>
          <cell r="J31">
            <v>3</v>
          </cell>
          <cell r="K31">
            <v>795.6</v>
          </cell>
          <cell r="L31">
            <v>265.2</v>
          </cell>
          <cell r="M31">
            <v>3610</v>
          </cell>
          <cell r="O31">
            <v>1000</v>
          </cell>
          <cell r="P31">
            <v>3000</v>
          </cell>
        </row>
        <row r="32">
          <cell r="A32" t="str">
            <v>31025111025R18</v>
          </cell>
          <cell r="B32" t="str">
            <v>31025</v>
          </cell>
          <cell r="C32" t="str">
            <v>111025R</v>
          </cell>
          <cell r="D32" t="str">
            <v>111025R</v>
          </cell>
          <cell r="E32" t="str">
            <v>IOMEGA CD WRITER INTERNAL</v>
          </cell>
          <cell r="F32">
            <v>18</v>
          </cell>
          <cell r="G32">
            <v>1750.02</v>
          </cell>
          <cell r="J32">
            <v>6</v>
          </cell>
          <cell r="K32">
            <v>10500.13</v>
          </cell>
          <cell r="L32">
            <v>1750.02</v>
          </cell>
          <cell r="O32">
            <v>2000</v>
          </cell>
          <cell r="P32">
            <v>12000</v>
          </cell>
        </row>
        <row r="33">
          <cell r="A33" t="str">
            <v>31025111025R48</v>
          </cell>
          <cell r="B33" t="str">
            <v>31025</v>
          </cell>
          <cell r="C33" t="str">
            <v>111025R</v>
          </cell>
          <cell r="D33" t="str">
            <v>111025R</v>
          </cell>
          <cell r="E33" t="str">
            <v>IOMEGA CD WRITER INTERNAL</v>
          </cell>
          <cell r="F33">
            <v>48</v>
          </cell>
          <cell r="G33">
            <v>1750.02</v>
          </cell>
          <cell r="J33">
            <v>1</v>
          </cell>
          <cell r="K33">
            <v>1750.02</v>
          </cell>
          <cell r="L33">
            <v>1750.02</v>
          </cell>
          <cell r="O33">
            <v>2000</v>
          </cell>
          <cell r="P33">
            <v>2000</v>
          </cell>
        </row>
        <row r="34">
          <cell r="A34" t="str">
            <v>31025111025X19</v>
          </cell>
          <cell r="B34" t="str">
            <v>31025</v>
          </cell>
          <cell r="C34" t="str">
            <v>111025X</v>
          </cell>
          <cell r="D34" t="str">
            <v>111025X</v>
          </cell>
          <cell r="E34" t="str">
            <v>IOMEGA CD WRITER INTERNAL</v>
          </cell>
          <cell r="F34">
            <v>19</v>
          </cell>
          <cell r="G34">
            <v>0</v>
          </cell>
          <cell r="H34">
            <v>2</v>
          </cell>
          <cell r="J34">
            <v>16</v>
          </cell>
          <cell r="L34">
            <v>0</v>
          </cell>
          <cell r="O34">
            <v>6000</v>
          </cell>
          <cell r="P34">
            <v>108000</v>
          </cell>
        </row>
        <row r="35">
          <cell r="A35" t="str">
            <v>31034111027R18</v>
          </cell>
          <cell r="B35" t="str">
            <v>31034</v>
          </cell>
          <cell r="C35" t="str">
            <v>111027R</v>
          </cell>
          <cell r="D35" t="str">
            <v>111027R</v>
          </cell>
          <cell r="E35" t="str">
            <v>ZIP EXTERNAL USB CD WRITER</v>
          </cell>
          <cell r="F35">
            <v>18</v>
          </cell>
          <cell r="G35">
            <v>2831.15</v>
          </cell>
          <cell r="J35">
            <v>2</v>
          </cell>
          <cell r="K35">
            <v>5662.3</v>
          </cell>
          <cell r="L35">
            <v>2831.15</v>
          </cell>
          <cell r="O35">
            <v>2800</v>
          </cell>
          <cell r="P35">
            <v>5600</v>
          </cell>
        </row>
        <row r="36">
          <cell r="A36" t="str">
            <v>31034111027R48</v>
          </cell>
          <cell r="B36" t="str">
            <v>31034</v>
          </cell>
          <cell r="C36" t="str">
            <v>111027R</v>
          </cell>
          <cell r="D36" t="str">
            <v>111027R</v>
          </cell>
          <cell r="E36" t="str">
            <v>ZIP EXTERNAL USB CD WRITER</v>
          </cell>
          <cell r="F36">
            <v>48</v>
          </cell>
          <cell r="G36">
            <v>2831.15</v>
          </cell>
          <cell r="J36">
            <v>1</v>
          </cell>
          <cell r="K36">
            <v>2831.15</v>
          </cell>
          <cell r="L36">
            <v>2831.15</v>
          </cell>
          <cell r="O36">
            <v>2800</v>
          </cell>
          <cell r="P36">
            <v>2800</v>
          </cell>
        </row>
        <row r="37">
          <cell r="A37" t="str">
            <v>31034111027X19</v>
          </cell>
          <cell r="B37" t="str">
            <v>31034</v>
          </cell>
          <cell r="C37" t="str">
            <v>111027X</v>
          </cell>
          <cell r="D37" t="str">
            <v>111027X</v>
          </cell>
          <cell r="E37" t="str">
            <v>ZIP EXTERNAL USB CD WRITER*.**</v>
          </cell>
          <cell r="F37">
            <v>19</v>
          </cell>
          <cell r="G37">
            <v>0</v>
          </cell>
          <cell r="H37">
            <v>1</v>
          </cell>
          <cell r="L37">
            <v>0</v>
          </cell>
          <cell r="O37">
            <v>7000</v>
          </cell>
          <cell r="P37">
            <v>7000</v>
          </cell>
        </row>
        <row r="38">
          <cell r="A38" t="str">
            <v>31062111019R18</v>
          </cell>
          <cell r="B38" t="str">
            <v>31062</v>
          </cell>
          <cell r="C38" t="str">
            <v>111019R</v>
          </cell>
          <cell r="D38" t="str">
            <v>111019R</v>
          </cell>
          <cell r="E38" t="str">
            <v>3.5 LP 250MB  USB FOR PC</v>
          </cell>
          <cell r="F38">
            <v>18</v>
          </cell>
          <cell r="G38">
            <v>47.68</v>
          </cell>
          <cell r="J38">
            <v>8</v>
          </cell>
          <cell r="K38">
            <v>381.43</v>
          </cell>
          <cell r="L38">
            <v>47.68</v>
          </cell>
          <cell r="O38">
            <v>2000</v>
          </cell>
          <cell r="P38">
            <v>16000</v>
          </cell>
        </row>
        <row r="39">
          <cell r="A39" t="str">
            <v>31062111019X19</v>
          </cell>
          <cell r="B39" t="str">
            <v>31062</v>
          </cell>
          <cell r="C39" t="str">
            <v>111019X</v>
          </cell>
          <cell r="D39" t="str">
            <v>111019X</v>
          </cell>
          <cell r="E39" t="str">
            <v>3.5LP 250MB USB FOR PC BLUE W/O</v>
          </cell>
          <cell r="F39">
            <v>19</v>
          </cell>
          <cell r="G39">
            <v>0</v>
          </cell>
          <cell r="J39">
            <v>4</v>
          </cell>
          <cell r="L39">
            <v>0</v>
          </cell>
          <cell r="O39">
            <v>3000</v>
          </cell>
          <cell r="P39">
            <v>12000</v>
          </cell>
        </row>
        <row r="40">
          <cell r="A40" t="str">
            <v>31171111020SX19</v>
          </cell>
          <cell r="B40" t="str">
            <v>31171</v>
          </cell>
          <cell r="C40" t="str">
            <v>111020SX</v>
          </cell>
          <cell r="D40" t="str">
            <v>111020SX</v>
          </cell>
          <cell r="E40" t="str">
            <v>ZIP 250MB ATAPI DRIVE.*****.**</v>
          </cell>
          <cell r="F40">
            <v>19</v>
          </cell>
          <cell r="G40">
            <v>0</v>
          </cell>
          <cell r="H40">
            <v>1</v>
          </cell>
          <cell r="J40">
            <v>17</v>
          </cell>
          <cell r="L40">
            <v>0</v>
          </cell>
          <cell r="N40">
            <v>4375.45</v>
          </cell>
          <cell r="O40">
            <v>4300</v>
          </cell>
          <cell r="P40">
            <v>77400</v>
          </cell>
        </row>
        <row r="41">
          <cell r="A41" t="str">
            <v>31171111020SX59</v>
          </cell>
          <cell r="B41" t="str">
            <v>31171</v>
          </cell>
          <cell r="C41" t="str">
            <v>111020SX</v>
          </cell>
          <cell r="D41" t="str">
            <v>111020SX</v>
          </cell>
          <cell r="E41" t="str">
            <v>ZIP 250MB ATAPI DRIVE.*****.**</v>
          </cell>
          <cell r="F41">
            <v>59</v>
          </cell>
          <cell r="G41">
            <v>0</v>
          </cell>
          <cell r="J41">
            <v>3</v>
          </cell>
          <cell r="L41">
            <v>0</v>
          </cell>
          <cell r="N41">
            <v>4375.45</v>
          </cell>
          <cell r="O41">
            <v>4300</v>
          </cell>
          <cell r="P41">
            <v>12900</v>
          </cell>
        </row>
        <row r="42">
          <cell r="A42" t="str">
            <v>31171111020SX39</v>
          </cell>
          <cell r="B42" t="str">
            <v>31171</v>
          </cell>
          <cell r="C42" t="str">
            <v>111020SX</v>
          </cell>
          <cell r="D42" t="str">
            <v>111020SX</v>
          </cell>
          <cell r="E42" t="str">
            <v>ZIP 250MB ATAPI DRIVE.*****.**</v>
          </cell>
          <cell r="F42">
            <v>39</v>
          </cell>
          <cell r="G42">
            <v>0</v>
          </cell>
          <cell r="J42">
            <v>1</v>
          </cell>
          <cell r="K42">
            <v>0</v>
          </cell>
          <cell r="O42">
            <v>4300</v>
          </cell>
          <cell r="P42">
            <v>4300</v>
          </cell>
        </row>
        <row r="43">
          <cell r="A43" t="str">
            <v>31214111031X19</v>
          </cell>
          <cell r="B43" t="str">
            <v>31214</v>
          </cell>
          <cell r="C43" t="str">
            <v>111031X</v>
          </cell>
          <cell r="D43" t="str">
            <v>111031X</v>
          </cell>
          <cell r="E43" t="str">
            <v>3.5 LP 2GB JAZ EXT FOR PC**.**</v>
          </cell>
          <cell r="F43">
            <v>19</v>
          </cell>
          <cell r="G43">
            <v>0</v>
          </cell>
          <cell r="J43">
            <v>2</v>
          </cell>
          <cell r="L43">
            <v>0</v>
          </cell>
          <cell r="O43">
            <v>1000</v>
          </cell>
          <cell r="P43">
            <v>2000</v>
          </cell>
        </row>
        <row r="44">
          <cell r="A44" t="str">
            <v>31280111006X19</v>
          </cell>
          <cell r="B44" t="str">
            <v>31280</v>
          </cell>
          <cell r="C44" t="str">
            <v>111006X</v>
          </cell>
          <cell r="D44" t="str">
            <v>111006X</v>
          </cell>
          <cell r="E44" t="str">
            <v>3.5LP 2GB EXT FOR PC GREEN TOOL</v>
          </cell>
          <cell r="F44">
            <v>19</v>
          </cell>
          <cell r="G44">
            <v>0</v>
          </cell>
          <cell r="J44">
            <v>3</v>
          </cell>
          <cell r="L44">
            <v>0</v>
          </cell>
          <cell r="O44">
            <v>2000</v>
          </cell>
          <cell r="P44">
            <v>6000</v>
          </cell>
        </row>
        <row r="45">
          <cell r="A45" t="str">
            <v>31283111039X39</v>
          </cell>
          <cell r="B45" t="str">
            <v>31283</v>
          </cell>
          <cell r="C45" t="str">
            <v>111039X</v>
          </cell>
          <cell r="D45" t="str">
            <v>111039X</v>
          </cell>
          <cell r="E45" t="str">
            <v>3.5 LP 250MB USB WITH BUILT-IN</v>
          </cell>
          <cell r="F45">
            <v>39</v>
          </cell>
          <cell r="G45">
            <v>0</v>
          </cell>
          <cell r="J45">
            <v>2</v>
          </cell>
          <cell r="K45">
            <v>0</v>
          </cell>
          <cell r="O45">
            <v>1000</v>
          </cell>
          <cell r="P45">
            <v>2000</v>
          </cell>
        </row>
        <row r="46">
          <cell r="A46" t="str">
            <v>3522500111022R18</v>
          </cell>
          <cell r="B46" t="str">
            <v>3522500</v>
          </cell>
          <cell r="C46" t="str">
            <v>111022R</v>
          </cell>
          <cell r="D46" t="str">
            <v>111022R</v>
          </cell>
          <cell r="E46" t="str">
            <v>ZIP POWER ADAPTER</v>
          </cell>
          <cell r="F46">
            <v>18</v>
          </cell>
          <cell r="G46">
            <v>72.88</v>
          </cell>
          <cell r="J46">
            <v>28</v>
          </cell>
          <cell r="K46">
            <v>2040.65</v>
          </cell>
          <cell r="L46">
            <v>72.88</v>
          </cell>
          <cell r="O46">
            <v>250</v>
          </cell>
          <cell r="P46">
            <v>7000</v>
          </cell>
        </row>
        <row r="47">
          <cell r="A47" t="str">
            <v>3522500111022R48</v>
          </cell>
          <cell r="B47" t="str">
            <v>3522500</v>
          </cell>
          <cell r="C47" t="str">
            <v>111022R</v>
          </cell>
          <cell r="D47" t="str">
            <v>111022R</v>
          </cell>
          <cell r="E47" t="str">
            <v>ZIP POWER ADAPTER</v>
          </cell>
          <cell r="F47">
            <v>48</v>
          </cell>
          <cell r="G47">
            <v>72.88</v>
          </cell>
          <cell r="J47">
            <v>13</v>
          </cell>
          <cell r="K47">
            <v>947.44</v>
          </cell>
          <cell r="L47">
            <v>72.88</v>
          </cell>
          <cell r="O47">
            <v>250</v>
          </cell>
          <cell r="P47">
            <v>3250</v>
          </cell>
        </row>
        <row r="48">
          <cell r="A48" t="str">
            <v>3522500111022R58</v>
          </cell>
          <cell r="B48" t="str">
            <v>3522500</v>
          </cell>
          <cell r="C48" t="str">
            <v>111022R</v>
          </cell>
          <cell r="D48" t="str">
            <v>111022R</v>
          </cell>
          <cell r="E48" t="str">
            <v>ZIP POWER ADAPTER</v>
          </cell>
          <cell r="F48">
            <v>58</v>
          </cell>
          <cell r="G48">
            <v>72.88</v>
          </cell>
          <cell r="J48">
            <v>12</v>
          </cell>
          <cell r="K48">
            <v>874.56</v>
          </cell>
          <cell r="L48">
            <v>72.88</v>
          </cell>
          <cell r="O48">
            <v>250</v>
          </cell>
          <cell r="P48">
            <v>3000</v>
          </cell>
        </row>
        <row r="49">
          <cell r="A49" t="str">
            <v>3522500111022R68</v>
          </cell>
          <cell r="B49" t="str">
            <v>3522500</v>
          </cell>
          <cell r="C49" t="str">
            <v>111022R</v>
          </cell>
          <cell r="D49" t="str">
            <v>111022R</v>
          </cell>
          <cell r="E49" t="str">
            <v>ZIP POWER ADAPTER</v>
          </cell>
          <cell r="F49">
            <v>68</v>
          </cell>
          <cell r="G49">
            <v>72.88</v>
          </cell>
          <cell r="J49">
            <v>6</v>
          </cell>
          <cell r="K49">
            <v>437.28</v>
          </cell>
          <cell r="L49">
            <v>72.88</v>
          </cell>
          <cell r="O49">
            <v>250</v>
          </cell>
          <cell r="P49">
            <v>1500</v>
          </cell>
        </row>
        <row r="50">
          <cell r="A50" t="str">
            <v>3522500111022X19</v>
          </cell>
          <cell r="B50" t="str">
            <v>3522500</v>
          </cell>
          <cell r="C50" t="str">
            <v>111022X</v>
          </cell>
          <cell r="D50" t="str">
            <v>111022X</v>
          </cell>
          <cell r="E50" t="str">
            <v>ZIP POWER ADAPTER</v>
          </cell>
          <cell r="F50">
            <v>19</v>
          </cell>
          <cell r="G50">
            <v>0</v>
          </cell>
          <cell r="H50">
            <v>2</v>
          </cell>
          <cell r="J50">
            <v>53</v>
          </cell>
          <cell r="L50">
            <v>0</v>
          </cell>
          <cell r="O50">
            <v>250</v>
          </cell>
          <cell r="P50">
            <v>13750</v>
          </cell>
        </row>
        <row r="51">
          <cell r="A51" t="str">
            <v>3C16465A100018R18</v>
          </cell>
          <cell r="B51" t="str">
            <v>3C16465A</v>
          </cell>
          <cell r="C51" t="str">
            <v>100018R</v>
          </cell>
          <cell r="D51" t="str">
            <v>100018R</v>
          </cell>
          <cell r="E51" t="str">
            <v>BASELINE 10/100BT SWITCH</v>
          </cell>
          <cell r="F51">
            <v>18</v>
          </cell>
          <cell r="G51">
            <v>0.68</v>
          </cell>
          <cell r="J51">
            <v>1</v>
          </cell>
          <cell r="K51">
            <v>0.68</v>
          </cell>
          <cell r="L51">
            <v>0.68</v>
          </cell>
          <cell r="O51">
            <v>50000</v>
          </cell>
          <cell r="P51">
            <v>50000</v>
          </cell>
        </row>
        <row r="52">
          <cell r="A52" t="str">
            <v>3C16700100001R18</v>
          </cell>
          <cell r="B52" t="str">
            <v>3C16700</v>
          </cell>
          <cell r="C52" t="str">
            <v>100001R</v>
          </cell>
          <cell r="D52" t="str">
            <v>100001R</v>
          </cell>
          <cell r="E52" t="str">
            <v>OFFCNT 10BT HUB 8RJ45</v>
          </cell>
          <cell r="F52">
            <v>18</v>
          </cell>
          <cell r="G52">
            <v>0.01</v>
          </cell>
          <cell r="J52">
            <v>1</v>
          </cell>
          <cell r="K52">
            <v>0.01</v>
          </cell>
          <cell r="L52">
            <v>0.01</v>
          </cell>
          <cell r="O52">
            <v>3500</v>
          </cell>
          <cell r="P52">
            <v>3500</v>
          </cell>
        </row>
        <row r="53">
          <cell r="A53" t="str">
            <v>3C16702100002R18</v>
          </cell>
          <cell r="B53" t="str">
            <v>3C16702</v>
          </cell>
          <cell r="C53" t="str">
            <v>100002R</v>
          </cell>
          <cell r="D53" t="str">
            <v>100002R</v>
          </cell>
          <cell r="E53" t="str">
            <v>OFFCNT 10BT HUB 16RJ45</v>
          </cell>
          <cell r="F53">
            <v>18</v>
          </cell>
          <cell r="G53">
            <v>0.68</v>
          </cell>
          <cell r="J53">
            <v>2</v>
          </cell>
          <cell r="K53">
            <v>1.36</v>
          </cell>
          <cell r="L53">
            <v>0.68</v>
          </cell>
          <cell r="O53">
            <v>7000</v>
          </cell>
          <cell r="P53">
            <v>14000</v>
          </cell>
        </row>
        <row r="54">
          <cell r="A54" t="str">
            <v>3C16734100011R18</v>
          </cell>
          <cell r="B54" t="str">
            <v>3C16734</v>
          </cell>
          <cell r="C54" t="str">
            <v>100011R</v>
          </cell>
          <cell r="D54" t="str">
            <v>100011R</v>
          </cell>
          <cell r="E54" t="str">
            <v>OFFCNT800 10/100BT SWITCH</v>
          </cell>
          <cell r="F54">
            <v>18</v>
          </cell>
          <cell r="G54">
            <v>11712.97</v>
          </cell>
          <cell r="J54">
            <v>2</v>
          </cell>
          <cell r="K54">
            <v>23425.94</v>
          </cell>
          <cell r="L54">
            <v>11712.97</v>
          </cell>
          <cell r="O54">
            <v>17000</v>
          </cell>
          <cell r="P54">
            <v>34000</v>
          </cell>
        </row>
        <row r="55">
          <cell r="A55" t="str">
            <v>3C16735A100068R18</v>
          </cell>
          <cell r="B55" t="str">
            <v>3C16735A</v>
          </cell>
          <cell r="C55" t="str">
            <v>100068R</v>
          </cell>
          <cell r="D55" t="str">
            <v>100068R</v>
          </cell>
          <cell r="E55" t="str">
            <v>OFFCNT1600 10/100BT SWITCH</v>
          </cell>
          <cell r="F55">
            <v>18</v>
          </cell>
          <cell r="G55">
            <v>0.14000000000000001</v>
          </cell>
          <cell r="J55">
            <v>1</v>
          </cell>
          <cell r="K55">
            <v>0.13</v>
          </cell>
          <cell r="L55">
            <v>0.14000000000000001</v>
          </cell>
          <cell r="O55">
            <v>14000</v>
          </cell>
          <cell r="P55">
            <v>14000</v>
          </cell>
        </row>
        <row r="56">
          <cell r="A56" t="str">
            <v>3C16735A100068R48</v>
          </cell>
          <cell r="B56" t="str">
            <v>3C16735A</v>
          </cell>
          <cell r="C56" t="str">
            <v>100068R</v>
          </cell>
          <cell r="D56" t="str">
            <v>100068R</v>
          </cell>
          <cell r="E56" t="str">
            <v>OFFCNT1600 10/100BT SWITCH</v>
          </cell>
          <cell r="F56">
            <v>48</v>
          </cell>
          <cell r="G56">
            <v>0.14000000000000001</v>
          </cell>
          <cell r="J56">
            <v>1</v>
          </cell>
          <cell r="K56">
            <v>0.13</v>
          </cell>
          <cell r="L56">
            <v>0.14000000000000001</v>
          </cell>
          <cell r="O56">
            <v>14000</v>
          </cell>
          <cell r="P56">
            <v>14000</v>
          </cell>
        </row>
        <row r="57">
          <cell r="A57" t="str">
            <v>3C16750100003R18</v>
          </cell>
          <cell r="B57" t="str">
            <v>3C16750</v>
          </cell>
          <cell r="C57" t="str">
            <v>100003R</v>
          </cell>
          <cell r="D57" t="str">
            <v>100003R</v>
          </cell>
          <cell r="E57" t="str">
            <v>OFFCNT 10/100BT HUB 8RJ45</v>
          </cell>
          <cell r="F57">
            <v>18</v>
          </cell>
          <cell r="G57">
            <v>0.32</v>
          </cell>
          <cell r="J57">
            <v>1</v>
          </cell>
          <cell r="K57">
            <v>0.32</v>
          </cell>
          <cell r="L57">
            <v>0.32</v>
          </cell>
          <cell r="O57">
            <v>15000</v>
          </cell>
          <cell r="P57">
            <v>15000</v>
          </cell>
        </row>
        <row r="58">
          <cell r="A58" t="str">
            <v>3C16951100031R18</v>
          </cell>
          <cell r="B58" t="str">
            <v>3C16951</v>
          </cell>
          <cell r="C58" t="str">
            <v>100031R</v>
          </cell>
          <cell r="D58" t="str">
            <v>100031R</v>
          </cell>
          <cell r="E58" t="str">
            <v>SSII 1100 10BT SWITCH</v>
          </cell>
          <cell r="F58">
            <v>18</v>
          </cell>
          <cell r="G58">
            <v>0.01</v>
          </cell>
          <cell r="J58">
            <v>4</v>
          </cell>
          <cell r="K58">
            <v>0.04</v>
          </cell>
          <cell r="L58">
            <v>0.01</v>
          </cell>
          <cell r="O58">
            <v>20000</v>
          </cell>
          <cell r="P58">
            <v>80000</v>
          </cell>
        </row>
        <row r="59">
          <cell r="A59" t="str">
            <v>3C16960100036R18</v>
          </cell>
          <cell r="B59" t="str">
            <v>3C16960</v>
          </cell>
          <cell r="C59" t="str">
            <v>100036R</v>
          </cell>
          <cell r="D59" t="str">
            <v>100036R</v>
          </cell>
          <cell r="E59" t="str">
            <v>SSII 1100/3300 MARTIX MODULE</v>
          </cell>
          <cell r="F59">
            <v>18</v>
          </cell>
          <cell r="G59">
            <v>0.01</v>
          </cell>
          <cell r="J59">
            <v>1</v>
          </cell>
          <cell r="K59">
            <v>0.01</v>
          </cell>
          <cell r="L59">
            <v>0.01</v>
          </cell>
          <cell r="O59">
            <v>30000</v>
          </cell>
          <cell r="P59">
            <v>30000</v>
          </cell>
        </row>
        <row r="60">
          <cell r="A60" t="str">
            <v>3C16984100030R18</v>
          </cell>
          <cell r="B60" t="str">
            <v>3C16984</v>
          </cell>
          <cell r="C60" t="str">
            <v>100030R</v>
          </cell>
          <cell r="D60" t="str">
            <v>100030R</v>
          </cell>
          <cell r="E60" t="str">
            <v>SSII 630 10/100BT SWITCH</v>
          </cell>
          <cell r="F60">
            <v>18</v>
          </cell>
          <cell r="G60">
            <v>62497.9</v>
          </cell>
          <cell r="J60">
            <v>1</v>
          </cell>
          <cell r="K60">
            <v>62497.9</v>
          </cell>
          <cell r="L60">
            <v>62497.9</v>
          </cell>
          <cell r="O60">
            <v>45000</v>
          </cell>
          <cell r="P60">
            <v>45000</v>
          </cell>
        </row>
        <row r="61">
          <cell r="A61" t="str">
            <v>3C16985100083X69</v>
          </cell>
          <cell r="B61" t="str">
            <v>3C16985</v>
          </cell>
          <cell r="C61" t="str">
            <v>100083X</v>
          </cell>
          <cell r="D61" t="str">
            <v>100083X</v>
          </cell>
          <cell r="E61" t="str">
            <v>SSII 3300XM 10/100 SWITCH</v>
          </cell>
          <cell r="F61">
            <v>69</v>
          </cell>
          <cell r="G61">
            <v>0</v>
          </cell>
          <cell r="J61">
            <v>1</v>
          </cell>
          <cell r="L61">
            <v>0</v>
          </cell>
          <cell r="O61">
            <v>35000</v>
          </cell>
          <cell r="P61">
            <v>35000</v>
          </cell>
        </row>
        <row r="62">
          <cell r="A62" t="str">
            <v>3C16985B100083R18</v>
          </cell>
          <cell r="B62" t="str">
            <v>3C16985B</v>
          </cell>
          <cell r="C62" t="str">
            <v>100083R</v>
          </cell>
          <cell r="D62" t="str">
            <v>100083R</v>
          </cell>
          <cell r="E62" t="str">
            <v>SSII 3300XM 10/100 SWITCH</v>
          </cell>
          <cell r="F62">
            <v>18</v>
          </cell>
          <cell r="G62">
            <v>0.66</v>
          </cell>
          <cell r="J62">
            <v>2</v>
          </cell>
          <cell r="K62">
            <v>1.31</v>
          </cell>
          <cell r="L62">
            <v>0.66</v>
          </cell>
          <cell r="O62">
            <v>35000</v>
          </cell>
          <cell r="P62">
            <v>70000</v>
          </cell>
        </row>
        <row r="63">
          <cell r="A63" t="str">
            <v>3C16986100111R18</v>
          </cell>
          <cell r="B63" t="str">
            <v>3C16986</v>
          </cell>
          <cell r="C63" t="str">
            <v>100111R</v>
          </cell>
          <cell r="D63" t="str">
            <v>100111R</v>
          </cell>
          <cell r="E63" t="str">
            <v>SUPERSTACK II SWITCH  3300*.**</v>
          </cell>
          <cell r="F63">
            <v>18</v>
          </cell>
          <cell r="G63">
            <v>0.34</v>
          </cell>
          <cell r="J63">
            <v>2</v>
          </cell>
          <cell r="K63">
            <v>0.67</v>
          </cell>
          <cell r="L63">
            <v>0.34</v>
          </cell>
          <cell r="O63">
            <v>50000</v>
          </cell>
          <cell r="P63">
            <v>100000</v>
          </cell>
        </row>
        <row r="64">
          <cell r="A64" t="str">
            <v>3C16988A100113R18</v>
          </cell>
          <cell r="B64" t="str">
            <v>3C16988A</v>
          </cell>
          <cell r="C64" t="str">
            <v>100113R</v>
          </cell>
          <cell r="D64" t="str">
            <v>100113R</v>
          </cell>
          <cell r="E64" t="str">
            <v>SS II 3300 MM 24......*****.**</v>
          </cell>
          <cell r="F64">
            <v>18</v>
          </cell>
          <cell r="G64">
            <v>0.67</v>
          </cell>
          <cell r="J64">
            <v>1</v>
          </cell>
          <cell r="K64">
            <v>0.66</v>
          </cell>
          <cell r="L64">
            <v>0.67</v>
          </cell>
          <cell r="O64">
            <v>72000</v>
          </cell>
          <cell r="P64">
            <v>72000</v>
          </cell>
        </row>
        <row r="65">
          <cell r="A65" t="str">
            <v>3C80401ROW14600418</v>
          </cell>
          <cell r="B65" t="str">
            <v>3C80401ROW</v>
          </cell>
          <cell r="C65" t="str">
            <v>146004</v>
          </cell>
          <cell r="D65" t="str">
            <v>146004</v>
          </cell>
          <cell r="E65" t="str">
            <v>PALM VX</v>
          </cell>
          <cell r="F65">
            <v>18</v>
          </cell>
          <cell r="G65">
            <v>15290.17</v>
          </cell>
          <cell r="J65">
            <v>2</v>
          </cell>
          <cell r="K65">
            <v>30580.34</v>
          </cell>
          <cell r="L65">
            <v>15290.17</v>
          </cell>
          <cell r="M65">
            <v>16133.4</v>
          </cell>
          <cell r="N65">
            <v>15290.17</v>
          </cell>
          <cell r="O65">
            <v>15000</v>
          </cell>
          <cell r="P65">
            <v>30000</v>
          </cell>
        </row>
        <row r="66">
          <cell r="A66" t="str">
            <v>3C80600ROW14600318</v>
          </cell>
          <cell r="B66" t="str">
            <v>3C80600ROW</v>
          </cell>
          <cell r="C66" t="str">
            <v>146003</v>
          </cell>
          <cell r="D66" t="str">
            <v>146003</v>
          </cell>
          <cell r="E66" t="str">
            <v>PALM IIIC</v>
          </cell>
          <cell r="F66">
            <v>18</v>
          </cell>
          <cell r="G66">
            <v>15737.29</v>
          </cell>
          <cell r="J66">
            <v>2</v>
          </cell>
          <cell r="K66">
            <v>31474.57</v>
          </cell>
          <cell r="L66">
            <v>15737.29</v>
          </cell>
          <cell r="M66">
            <v>15768.264705882353</v>
          </cell>
          <cell r="N66">
            <v>15737.29</v>
          </cell>
          <cell r="O66">
            <v>14000</v>
          </cell>
          <cell r="P66">
            <v>28000</v>
          </cell>
        </row>
        <row r="67">
          <cell r="A67" t="str">
            <v>3C80700IE14600118</v>
          </cell>
          <cell r="B67" t="str">
            <v>3C80700IE</v>
          </cell>
          <cell r="C67" t="str">
            <v>146001</v>
          </cell>
          <cell r="D67" t="str">
            <v>146001</v>
          </cell>
          <cell r="E67" t="str">
            <v>PALM M100</v>
          </cell>
          <cell r="F67">
            <v>18</v>
          </cell>
          <cell r="G67">
            <v>6965.93</v>
          </cell>
          <cell r="J67">
            <v>2</v>
          </cell>
          <cell r="K67">
            <v>13931.86</v>
          </cell>
          <cell r="L67">
            <v>6965.93</v>
          </cell>
          <cell r="M67">
            <v>7116.2320437956205</v>
          </cell>
          <cell r="N67">
            <v>6965.93</v>
          </cell>
          <cell r="O67">
            <v>6900</v>
          </cell>
          <cell r="P67">
            <v>13800</v>
          </cell>
        </row>
        <row r="68">
          <cell r="A68" t="str">
            <v>3C80700IE146001X19</v>
          </cell>
          <cell r="B68" t="str">
            <v>3C80700IE</v>
          </cell>
          <cell r="C68" t="str">
            <v>146001X</v>
          </cell>
          <cell r="D68" t="str">
            <v>146001X</v>
          </cell>
          <cell r="E68" t="str">
            <v>PALM M100.............*****.**</v>
          </cell>
          <cell r="F68">
            <v>19</v>
          </cell>
          <cell r="G68">
            <v>0.47</v>
          </cell>
          <cell r="H68">
            <v>1</v>
          </cell>
          <cell r="I68">
            <v>0.47</v>
          </cell>
          <cell r="J68">
            <v>1</v>
          </cell>
          <cell r="K68">
            <v>0.47</v>
          </cell>
          <cell r="L68">
            <v>0.47</v>
          </cell>
          <cell r="N68">
            <v>6965.93</v>
          </cell>
          <cell r="O68">
            <v>6800</v>
          </cell>
          <cell r="P68">
            <v>13600</v>
          </cell>
        </row>
        <row r="69">
          <cell r="A69" t="str">
            <v>3C905B-TX(R)100059R18</v>
          </cell>
          <cell r="B69" t="str">
            <v>3C905B-TX(R)</v>
          </cell>
          <cell r="C69" t="str">
            <v>100059R</v>
          </cell>
          <cell r="D69" t="str">
            <v>100059R</v>
          </cell>
          <cell r="E69" t="str">
            <v>ETHERLK 905B TX PCI 10/100MBPS</v>
          </cell>
          <cell r="F69">
            <v>18</v>
          </cell>
          <cell r="G69">
            <v>277.98</v>
          </cell>
          <cell r="J69">
            <v>1</v>
          </cell>
          <cell r="K69">
            <v>277.97000000000003</v>
          </cell>
          <cell r="L69">
            <v>277.98</v>
          </cell>
          <cell r="O69">
            <v>1500</v>
          </cell>
          <cell r="P69">
            <v>1500</v>
          </cell>
        </row>
        <row r="70">
          <cell r="A70" t="str">
            <v>3C905B-TX-NM100058R18</v>
          </cell>
          <cell r="B70" t="str">
            <v>3C905B-TX-NM</v>
          </cell>
          <cell r="C70" t="str">
            <v>100058R</v>
          </cell>
          <cell r="D70" t="str">
            <v>100058R</v>
          </cell>
          <cell r="E70" t="str">
            <v>ETHER 905B-NM TX PCI 10/100MBP</v>
          </cell>
          <cell r="F70">
            <v>18</v>
          </cell>
          <cell r="G70">
            <v>0.71</v>
          </cell>
          <cell r="J70">
            <v>6</v>
          </cell>
          <cell r="K70">
            <v>4.25</v>
          </cell>
          <cell r="L70">
            <v>0.71</v>
          </cell>
          <cell r="O70">
            <v>1500</v>
          </cell>
          <cell r="P70">
            <v>9000</v>
          </cell>
        </row>
        <row r="71">
          <cell r="A71" t="str">
            <v>3C905B-TX-NM100058R58</v>
          </cell>
          <cell r="B71" t="str">
            <v>3C905B-TX-NM</v>
          </cell>
          <cell r="C71" t="str">
            <v>100058R</v>
          </cell>
          <cell r="D71" t="str">
            <v>100058R</v>
          </cell>
          <cell r="E71" t="str">
            <v>ETHER 905B-NM TX PCI 10/100MBP</v>
          </cell>
          <cell r="F71">
            <v>58</v>
          </cell>
          <cell r="G71">
            <v>0.71</v>
          </cell>
          <cell r="J71">
            <v>1</v>
          </cell>
          <cell r="K71">
            <v>0.7</v>
          </cell>
          <cell r="L71">
            <v>0.71</v>
          </cell>
          <cell r="O71">
            <v>1500</v>
          </cell>
          <cell r="P71">
            <v>1500</v>
          </cell>
        </row>
        <row r="72">
          <cell r="A72" t="str">
            <v>3C905-TX100072R18</v>
          </cell>
          <cell r="B72" t="str">
            <v>3C905-TX</v>
          </cell>
          <cell r="C72" t="str">
            <v>100072R</v>
          </cell>
          <cell r="D72" t="str">
            <v>100072R</v>
          </cell>
          <cell r="E72" t="str">
            <v>ETHERLINK 905TX</v>
          </cell>
          <cell r="F72">
            <v>18</v>
          </cell>
          <cell r="G72">
            <v>0.67</v>
          </cell>
          <cell r="J72">
            <v>4</v>
          </cell>
          <cell r="K72">
            <v>2.69</v>
          </cell>
          <cell r="L72">
            <v>0.67</v>
          </cell>
          <cell r="O72">
            <v>1500</v>
          </cell>
          <cell r="P72">
            <v>6000</v>
          </cell>
        </row>
        <row r="73">
          <cell r="A73" t="str">
            <v>3C905TX100079R18</v>
          </cell>
          <cell r="B73" t="str">
            <v>3C905TX</v>
          </cell>
          <cell r="C73" t="str">
            <v>100079R</v>
          </cell>
          <cell r="D73" t="str">
            <v>100079R</v>
          </cell>
          <cell r="E73" t="str">
            <v>ETHERLK 905 TX PCI</v>
          </cell>
          <cell r="F73">
            <v>18</v>
          </cell>
          <cell r="G73">
            <v>0.71</v>
          </cell>
          <cell r="J73">
            <v>1</v>
          </cell>
          <cell r="K73">
            <v>0.7</v>
          </cell>
          <cell r="L73">
            <v>0.71</v>
          </cell>
          <cell r="O73">
            <v>1500</v>
          </cell>
          <cell r="P73">
            <v>1500</v>
          </cell>
        </row>
        <row r="74">
          <cell r="A74" t="str">
            <v>3C90X-TRIROM100063R18</v>
          </cell>
          <cell r="B74" t="str">
            <v>3C90X-TRIROM</v>
          </cell>
          <cell r="C74" t="str">
            <v>100063R</v>
          </cell>
          <cell r="D74" t="str">
            <v>100063R</v>
          </cell>
          <cell r="E74" t="str">
            <v>TRIPROTOCOL 90X SERIES BOOTROM</v>
          </cell>
          <cell r="F74">
            <v>18</v>
          </cell>
          <cell r="G74">
            <v>0.67</v>
          </cell>
          <cell r="J74">
            <v>6</v>
          </cell>
          <cell r="K74">
            <v>4</v>
          </cell>
          <cell r="L74">
            <v>0.67</v>
          </cell>
          <cell r="O74">
            <v>0</v>
          </cell>
          <cell r="P74">
            <v>0</v>
          </cell>
        </row>
        <row r="75">
          <cell r="A75" t="str">
            <v>3CB9FG24T100209R18</v>
          </cell>
          <cell r="B75" t="str">
            <v>3CB9FG24T</v>
          </cell>
          <cell r="C75" t="str">
            <v>100209R</v>
          </cell>
          <cell r="D75" t="str">
            <v>100209R</v>
          </cell>
          <cell r="E75" t="str">
            <v>SWITCH 4007 24-PORT...*****.**</v>
          </cell>
          <cell r="F75">
            <v>18</v>
          </cell>
          <cell r="G75">
            <v>0.66</v>
          </cell>
          <cell r="J75">
            <v>1</v>
          </cell>
          <cell r="K75">
            <v>0.66</v>
          </cell>
          <cell r="L75">
            <v>0.66</v>
          </cell>
          <cell r="O75">
            <v>150000</v>
          </cell>
          <cell r="P75">
            <v>150000</v>
          </cell>
        </row>
        <row r="76">
          <cell r="A76" t="str">
            <v>3CCFE574BT100055R18</v>
          </cell>
          <cell r="B76" t="str">
            <v>3CCFE574BT</v>
          </cell>
          <cell r="C76" t="str">
            <v>100055R</v>
          </cell>
          <cell r="D76" t="str">
            <v>100055R</v>
          </cell>
          <cell r="E76" t="str">
            <v>MEGAHZ PCMCIA  FEC 10/100MBPS</v>
          </cell>
          <cell r="F76">
            <v>18</v>
          </cell>
          <cell r="G76">
            <v>0.67</v>
          </cell>
          <cell r="J76">
            <v>1</v>
          </cell>
          <cell r="K76">
            <v>0.66</v>
          </cell>
          <cell r="L76">
            <v>0.67</v>
          </cell>
          <cell r="O76">
            <v>3000</v>
          </cell>
          <cell r="P76">
            <v>3000</v>
          </cell>
        </row>
        <row r="77">
          <cell r="A77" t="str">
            <v>3CCFEM556B100056R18</v>
          </cell>
          <cell r="B77" t="str">
            <v>3CCFEM556B</v>
          </cell>
          <cell r="C77" t="str">
            <v>100056R</v>
          </cell>
          <cell r="D77" t="str">
            <v>100056R</v>
          </cell>
          <cell r="E77" t="str">
            <v>MEGA HZ PCMCIA 10/100MBPS</v>
          </cell>
          <cell r="F77">
            <v>18</v>
          </cell>
          <cell r="G77">
            <v>0.68</v>
          </cell>
          <cell r="J77">
            <v>1</v>
          </cell>
          <cell r="K77">
            <v>0.68</v>
          </cell>
          <cell r="L77">
            <v>0.68</v>
          </cell>
          <cell r="O77">
            <v>6000</v>
          </cell>
          <cell r="P77">
            <v>6000</v>
          </cell>
        </row>
        <row r="78">
          <cell r="A78" t="str">
            <v>3CR29220100123R18</v>
          </cell>
          <cell r="B78" t="str">
            <v>3CR29220</v>
          </cell>
          <cell r="C78" t="str">
            <v>100123R</v>
          </cell>
          <cell r="D78" t="str">
            <v>100123R</v>
          </cell>
          <cell r="E78" t="str">
            <v>EXTERNAL HC 1.1 CABLE MODEM.**</v>
          </cell>
          <cell r="F78">
            <v>18</v>
          </cell>
          <cell r="G78">
            <v>2791.67</v>
          </cell>
          <cell r="J78">
            <v>5</v>
          </cell>
          <cell r="K78">
            <v>13958.34</v>
          </cell>
          <cell r="L78">
            <v>2791.67</v>
          </cell>
          <cell r="O78">
            <v>11000</v>
          </cell>
          <cell r="P78">
            <v>55000</v>
          </cell>
        </row>
        <row r="79">
          <cell r="A79" t="str">
            <v>3CR29220100123R58</v>
          </cell>
          <cell r="B79" t="str">
            <v>3CR29220</v>
          </cell>
          <cell r="C79" t="str">
            <v>100123R</v>
          </cell>
          <cell r="D79" t="str">
            <v>100123R</v>
          </cell>
          <cell r="E79" t="str">
            <v>EXTERNAL HC 1.1 CABLE MODEM.**</v>
          </cell>
          <cell r="F79">
            <v>58</v>
          </cell>
          <cell r="G79">
            <v>2791.67</v>
          </cell>
          <cell r="J79">
            <v>2</v>
          </cell>
          <cell r="K79">
            <v>5583.33</v>
          </cell>
          <cell r="L79">
            <v>2791.67</v>
          </cell>
          <cell r="O79">
            <v>11000</v>
          </cell>
          <cell r="P79">
            <v>22000</v>
          </cell>
        </row>
        <row r="80">
          <cell r="A80" t="str">
            <v>3CR29221-UK100116R18</v>
          </cell>
          <cell r="B80" t="str">
            <v>3CR29221-UK</v>
          </cell>
          <cell r="C80" t="str">
            <v>100116R</v>
          </cell>
          <cell r="D80" t="str">
            <v>100116R</v>
          </cell>
          <cell r="E80" t="str">
            <v>EXTERNAL HC 1.1 CABLE MODEM.**</v>
          </cell>
          <cell r="F80">
            <v>18</v>
          </cell>
          <cell r="G80">
            <v>0.67</v>
          </cell>
          <cell r="J80">
            <v>1</v>
          </cell>
          <cell r="K80">
            <v>0.66</v>
          </cell>
          <cell r="L80">
            <v>0.67</v>
          </cell>
          <cell r="O80">
            <v>11000</v>
          </cell>
          <cell r="P80">
            <v>11000</v>
          </cell>
        </row>
        <row r="81">
          <cell r="A81" t="str">
            <v>3CR29221-UK100116R48</v>
          </cell>
          <cell r="B81" t="str">
            <v>3CR29221-UK</v>
          </cell>
          <cell r="C81" t="str">
            <v>100116R</v>
          </cell>
          <cell r="D81" t="str">
            <v>100116R</v>
          </cell>
          <cell r="E81" t="str">
            <v>EXTERNAL HC 1.1 CABLE MODEM.**</v>
          </cell>
          <cell r="F81">
            <v>48</v>
          </cell>
          <cell r="G81">
            <v>0.67</v>
          </cell>
          <cell r="J81">
            <v>31</v>
          </cell>
          <cell r="K81">
            <v>20.69</v>
          </cell>
          <cell r="L81">
            <v>0.67</v>
          </cell>
          <cell r="O81">
            <v>11000</v>
          </cell>
          <cell r="P81">
            <v>341000</v>
          </cell>
        </row>
        <row r="82">
          <cell r="A82" t="str">
            <v>3CXFE575CT-AP100105R18</v>
          </cell>
          <cell r="B82" t="str">
            <v>3CXFE575CT-AP</v>
          </cell>
          <cell r="C82" t="str">
            <v>100105R</v>
          </cell>
          <cell r="D82" t="str">
            <v>100105R</v>
          </cell>
          <cell r="E82" t="str">
            <v>10/100 LAN+56K MODEM CARDBUS</v>
          </cell>
          <cell r="F82">
            <v>18</v>
          </cell>
          <cell r="G82">
            <v>0.65</v>
          </cell>
          <cell r="J82">
            <v>1</v>
          </cell>
          <cell r="K82">
            <v>0.65</v>
          </cell>
          <cell r="L82">
            <v>0.65</v>
          </cell>
          <cell r="O82">
            <v>4000</v>
          </cell>
          <cell r="P82">
            <v>4000</v>
          </cell>
        </row>
        <row r="83">
          <cell r="A83" t="str">
            <v>52X CDROM115626LR18</v>
          </cell>
          <cell r="B83" t="str">
            <v>52X CDROM</v>
          </cell>
          <cell r="C83" t="str">
            <v>115626LR</v>
          </cell>
          <cell r="D83" t="str">
            <v>115626LR</v>
          </cell>
          <cell r="E83" t="str">
            <v>MX 52X ACER CDROM DRIVE</v>
          </cell>
          <cell r="F83">
            <v>18</v>
          </cell>
          <cell r="G83">
            <v>0.01</v>
          </cell>
          <cell r="J83">
            <v>3</v>
          </cell>
          <cell r="K83">
            <v>0.03</v>
          </cell>
          <cell r="L83">
            <v>0.01</v>
          </cell>
          <cell r="N83">
            <v>1795.32</v>
          </cell>
          <cell r="O83">
            <v>2000</v>
          </cell>
          <cell r="P83">
            <v>6000</v>
          </cell>
        </row>
        <row r="84">
          <cell r="A84" t="str">
            <v>5325301103120044R18</v>
          </cell>
          <cell r="B84" t="str">
            <v>5325301103</v>
          </cell>
          <cell r="C84" t="str">
            <v>120044R</v>
          </cell>
          <cell r="D84" t="str">
            <v>120044R</v>
          </cell>
          <cell r="E84" t="str">
            <v>SNAP SERVER 15 GB</v>
          </cell>
          <cell r="F84">
            <v>18</v>
          </cell>
          <cell r="G84">
            <v>4207.0200000000004</v>
          </cell>
          <cell r="J84">
            <v>1</v>
          </cell>
          <cell r="K84">
            <v>4207.0200000000004</v>
          </cell>
          <cell r="L84">
            <v>4207.0200000000004</v>
          </cell>
          <cell r="O84">
            <v>29000</v>
          </cell>
          <cell r="P84">
            <v>29000</v>
          </cell>
        </row>
        <row r="85">
          <cell r="A85" t="str">
            <v>5325301103120044X19</v>
          </cell>
          <cell r="B85" t="str">
            <v>5325301103</v>
          </cell>
          <cell r="C85" t="str">
            <v>120044X</v>
          </cell>
          <cell r="D85" t="str">
            <v>120044X</v>
          </cell>
          <cell r="E85" t="str">
            <v>SNAP SERVER 15 GB.....*****.**</v>
          </cell>
          <cell r="F85">
            <v>19</v>
          </cell>
          <cell r="G85">
            <v>0</v>
          </cell>
          <cell r="J85">
            <v>1</v>
          </cell>
          <cell r="L85">
            <v>0</v>
          </cell>
          <cell r="O85">
            <v>0</v>
          </cell>
          <cell r="P85">
            <v>0</v>
          </cell>
        </row>
        <row r="86">
          <cell r="A86" t="str">
            <v>5325301105120046RR18</v>
          </cell>
          <cell r="B86" t="str">
            <v>5325301105</v>
          </cell>
          <cell r="C86" t="str">
            <v>120046RR</v>
          </cell>
          <cell r="D86" t="str">
            <v>120046RR</v>
          </cell>
          <cell r="E86" t="str">
            <v>SNAP SERVER 30 GB</v>
          </cell>
          <cell r="F86">
            <v>18</v>
          </cell>
          <cell r="G86">
            <v>6359</v>
          </cell>
          <cell r="J86">
            <v>1</v>
          </cell>
          <cell r="K86">
            <v>6359</v>
          </cell>
          <cell r="L86">
            <v>6359</v>
          </cell>
          <cell r="O86">
            <v>43000</v>
          </cell>
          <cell r="P86">
            <v>43000</v>
          </cell>
        </row>
        <row r="87">
          <cell r="A87" t="str">
            <v>5325301263120121X19</v>
          </cell>
          <cell r="B87" t="str">
            <v>5325301263</v>
          </cell>
          <cell r="C87" t="str">
            <v>120121X</v>
          </cell>
          <cell r="D87" t="str">
            <v>120121X</v>
          </cell>
          <cell r="E87" t="str">
            <v>SNAP 4100 POWER SUPPLY*****.**</v>
          </cell>
          <cell r="F87">
            <v>19</v>
          </cell>
          <cell r="G87">
            <v>0</v>
          </cell>
          <cell r="J87">
            <v>2</v>
          </cell>
          <cell r="L87">
            <v>0</v>
          </cell>
          <cell r="O87">
            <v>8000</v>
          </cell>
          <cell r="P87">
            <v>16000</v>
          </cell>
        </row>
        <row r="88">
          <cell r="A88" t="str">
            <v>5325301276120049R18</v>
          </cell>
          <cell r="B88" t="str">
            <v>5325301276</v>
          </cell>
          <cell r="C88" t="str">
            <v>120049R</v>
          </cell>
          <cell r="D88" t="str">
            <v>120049R</v>
          </cell>
          <cell r="E88" t="str">
            <v>SNAP SERVER 240 GB</v>
          </cell>
          <cell r="F88">
            <v>18</v>
          </cell>
          <cell r="G88">
            <v>63753.48</v>
          </cell>
          <cell r="J88">
            <v>1</v>
          </cell>
          <cell r="K88">
            <v>63753.48</v>
          </cell>
          <cell r="L88">
            <v>63753.48</v>
          </cell>
          <cell r="O88">
            <v>63000</v>
          </cell>
          <cell r="P88">
            <v>63000</v>
          </cell>
        </row>
        <row r="89">
          <cell r="A89" t="str">
            <v>6024124031R18</v>
          </cell>
          <cell r="B89" t="str">
            <v>6024</v>
          </cell>
          <cell r="C89" t="str">
            <v>124031R</v>
          </cell>
          <cell r="D89" t="str">
            <v>124031R</v>
          </cell>
          <cell r="E89" t="str">
            <v>SLR2 BARE OEM DRIVE INT</v>
          </cell>
          <cell r="F89">
            <v>18</v>
          </cell>
          <cell r="G89">
            <v>226.81</v>
          </cell>
          <cell r="J89">
            <v>5</v>
          </cell>
          <cell r="K89">
            <v>1134.05</v>
          </cell>
          <cell r="L89">
            <v>226.81</v>
          </cell>
          <cell r="O89">
            <v>3500</v>
          </cell>
          <cell r="P89">
            <v>17500</v>
          </cell>
        </row>
        <row r="90">
          <cell r="A90" t="str">
            <v>6024124031X19</v>
          </cell>
          <cell r="B90" t="str">
            <v>6024</v>
          </cell>
          <cell r="C90" t="str">
            <v>124031X</v>
          </cell>
          <cell r="D90" t="str">
            <v>124031X</v>
          </cell>
          <cell r="E90" t="str">
            <v>SLR2 BARE OEM DRIVE INT</v>
          </cell>
          <cell r="F90">
            <v>19</v>
          </cell>
          <cell r="G90">
            <v>0</v>
          </cell>
          <cell r="J90">
            <v>7</v>
          </cell>
          <cell r="L90">
            <v>0</v>
          </cell>
          <cell r="O90">
            <v>15000</v>
          </cell>
          <cell r="P90">
            <v>105000</v>
          </cell>
        </row>
        <row r="91">
          <cell r="A91" t="str">
            <v>6025124032R18</v>
          </cell>
          <cell r="B91" t="str">
            <v>6025</v>
          </cell>
          <cell r="C91" t="str">
            <v>124032R</v>
          </cell>
          <cell r="D91" t="str">
            <v>124032R</v>
          </cell>
          <cell r="E91" t="str">
            <v>SLR3 1.2GB INT TAPE DRIVE</v>
          </cell>
          <cell r="F91">
            <v>18</v>
          </cell>
          <cell r="G91">
            <v>123.18</v>
          </cell>
          <cell r="J91">
            <v>14</v>
          </cell>
          <cell r="K91">
            <v>1724.46</v>
          </cell>
          <cell r="L91">
            <v>123.18</v>
          </cell>
          <cell r="O91">
            <v>5000</v>
          </cell>
          <cell r="P91">
            <v>70000</v>
          </cell>
        </row>
        <row r="92">
          <cell r="A92" t="str">
            <v>6025124032R58</v>
          </cell>
          <cell r="B92" t="str">
            <v>6025</v>
          </cell>
          <cell r="C92" t="str">
            <v>124032R</v>
          </cell>
          <cell r="D92" t="str">
            <v>124032R</v>
          </cell>
          <cell r="E92" t="str">
            <v>SLR3 1.2GB INT TAPE DRIVE</v>
          </cell>
          <cell r="F92">
            <v>58</v>
          </cell>
          <cell r="G92">
            <v>123.18</v>
          </cell>
          <cell r="J92">
            <v>3</v>
          </cell>
          <cell r="K92">
            <v>369.52</v>
          </cell>
          <cell r="L92">
            <v>123.18</v>
          </cell>
          <cell r="O92">
            <v>5000</v>
          </cell>
          <cell r="P92">
            <v>15000</v>
          </cell>
        </row>
        <row r="93">
          <cell r="A93" t="str">
            <v>602712406418</v>
          </cell>
          <cell r="B93" t="str">
            <v>6027</v>
          </cell>
          <cell r="C93" t="str">
            <v>124064</v>
          </cell>
          <cell r="D93" t="str">
            <v>124064</v>
          </cell>
          <cell r="E93" t="str">
            <v>6027,SLR4 DC , 2.5/5GB</v>
          </cell>
          <cell r="F93">
            <v>18</v>
          </cell>
          <cell r="G93">
            <v>0.01</v>
          </cell>
          <cell r="J93">
            <v>1</v>
          </cell>
          <cell r="K93">
            <v>0.01</v>
          </cell>
          <cell r="L93">
            <v>0.01</v>
          </cell>
          <cell r="N93">
            <v>0.01</v>
          </cell>
          <cell r="O93">
            <v>5000</v>
          </cell>
          <cell r="P93">
            <v>5000</v>
          </cell>
        </row>
        <row r="94">
          <cell r="A94" t="str">
            <v>6081124001R18</v>
          </cell>
          <cell r="B94" t="str">
            <v>6081</v>
          </cell>
          <cell r="C94" t="str">
            <v>124001R</v>
          </cell>
          <cell r="D94" t="str">
            <v>124001R</v>
          </cell>
          <cell r="E94" t="str">
            <v>SLR5 4/8GB INT</v>
          </cell>
          <cell r="F94">
            <v>18</v>
          </cell>
          <cell r="G94">
            <v>959.64</v>
          </cell>
          <cell r="J94">
            <v>3</v>
          </cell>
          <cell r="K94">
            <v>2878.93</v>
          </cell>
          <cell r="L94">
            <v>959.64</v>
          </cell>
          <cell r="O94">
            <v>5000</v>
          </cell>
          <cell r="P94">
            <v>15000</v>
          </cell>
        </row>
        <row r="95">
          <cell r="A95" t="str">
            <v>6081124001X19</v>
          </cell>
          <cell r="B95" t="str">
            <v>6081</v>
          </cell>
          <cell r="C95" t="str">
            <v>124001X</v>
          </cell>
          <cell r="D95" t="str">
            <v>124001X</v>
          </cell>
          <cell r="E95" t="str">
            <v>SLR5 4/8GB INT........*****.**</v>
          </cell>
          <cell r="F95">
            <v>19</v>
          </cell>
          <cell r="G95">
            <v>0</v>
          </cell>
          <cell r="J95">
            <v>1</v>
          </cell>
          <cell r="L95">
            <v>0</v>
          </cell>
          <cell r="O95">
            <v>5000</v>
          </cell>
          <cell r="P95">
            <v>5000</v>
          </cell>
        </row>
        <row r="96">
          <cell r="A96" t="str">
            <v>6129124021R18</v>
          </cell>
          <cell r="B96" t="str">
            <v>6129</v>
          </cell>
          <cell r="C96" t="str">
            <v>124021R</v>
          </cell>
          <cell r="D96" t="str">
            <v>124021R</v>
          </cell>
          <cell r="E96" t="str">
            <v>NS8 PRO 4/8GB INT</v>
          </cell>
          <cell r="F96">
            <v>18</v>
          </cell>
          <cell r="G96">
            <v>2007.15</v>
          </cell>
          <cell r="J96">
            <v>3</v>
          </cell>
          <cell r="K96">
            <v>6021.44</v>
          </cell>
          <cell r="L96">
            <v>2007.15</v>
          </cell>
          <cell r="O96">
            <v>2000</v>
          </cell>
          <cell r="P96">
            <v>6000</v>
          </cell>
        </row>
        <row r="97">
          <cell r="A97" t="str">
            <v>6129124021X19</v>
          </cell>
          <cell r="B97" t="str">
            <v>6129</v>
          </cell>
          <cell r="C97" t="str">
            <v>124021X</v>
          </cell>
          <cell r="D97" t="str">
            <v>124021X</v>
          </cell>
          <cell r="E97" t="str">
            <v>NS8 PRO 4/8GB INT 500KB/SEC.</v>
          </cell>
          <cell r="F97">
            <v>19</v>
          </cell>
          <cell r="G97">
            <v>0</v>
          </cell>
          <cell r="J97">
            <v>1</v>
          </cell>
          <cell r="L97">
            <v>0</v>
          </cell>
          <cell r="O97">
            <v>2000</v>
          </cell>
          <cell r="P97">
            <v>2000</v>
          </cell>
        </row>
        <row r="98">
          <cell r="A98" t="str">
            <v>616 GHACASE + PS SAM13604318</v>
          </cell>
          <cell r="B98" t="str">
            <v>616 GHACASE + PS SAM</v>
          </cell>
          <cell r="C98" t="str">
            <v>136043</v>
          </cell>
          <cell r="D98" t="str">
            <v>136042</v>
          </cell>
          <cell r="E98" t="str">
            <v>616 GHACASE + PS SAMPLE</v>
          </cell>
          <cell r="F98">
            <v>18</v>
          </cell>
          <cell r="G98">
            <v>7.49</v>
          </cell>
          <cell r="J98">
            <v>24</v>
          </cell>
          <cell r="K98">
            <v>179.76</v>
          </cell>
          <cell r="L98">
            <v>7.49</v>
          </cell>
          <cell r="N98">
            <v>7.49</v>
          </cell>
          <cell r="O98">
            <v>0</v>
          </cell>
          <cell r="P98">
            <v>0</v>
          </cell>
        </row>
        <row r="99">
          <cell r="A99" t="str">
            <v>616SA136020X19</v>
          </cell>
          <cell r="B99" t="str">
            <v>616SA</v>
          </cell>
          <cell r="C99" t="str">
            <v>136020X</v>
          </cell>
          <cell r="D99" t="str">
            <v>136020X</v>
          </cell>
          <cell r="E99" t="str">
            <v>VESTA CROWN ATX CABINET 180W</v>
          </cell>
          <cell r="F99">
            <v>19</v>
          </cell>
          <cell r="G99">
            <v>0</v>
          </cell>
          <cell r="J99">
            <v>3</v>
          </cell>
          <cell r="L99">
            <v>0</v>
          </cell>
          <cell r="O99">
            <v>0</v>
          </cell>
          <cell r="P99">
            <v>0</v>
          </cell>
        </row>
        <row r="100">
          <cell r="A100" t="str">
            <v>616SA136020X59</v>
          </cell>
          <cell r="B100" t="str">
            <v>616SA</v>
          </cell>
          <cell r="C100" t="str">
            <v>136020X</v>
          </cell>
          <cell r="D100" t="str">
            <v>136020X</v>
          </cell>
          <cell r="E100" t="str">
            <v>VESTA CROWN ATX CABINET 180W</v>
          </cell>
          <cell r="F100">
            <v>59</v>
          </cell>
          <cell r="G100">
            <v>0</v>
          </cell>
          <cell r="J100">
            <v>16</v>
          </cell>
          <cell r="L100">
            <v>0</v>
          </cell>
          <cell r="O100">
            <v>0</v>
          </cell>
          <cell r="P100">
            <v>0</v>
          </cell>
        </row>
        <row r="101">
          <cell r="A101" t="str">
            <v>616SD13601918</v>
          </cell>
          <cell r="B101" t="str">
            <v>616SD</v>
          </cell>
          <cell r="C101" t="str">
            <v>136019</v>
          </cell>
          <cell r="D101" t="str">
            <v>136019</v>
          </cell>
          <cell r="E101" t="str">
            <v>VESTA CROWN BABY AT CABINET.**</v>
          </cell>
          <cell r="F101">
            <v>18</v>
          </cell>
          <cell r="G101">
            <v>724.76</v>
          </cell>
          <cell r="H101">
            <v>1</v>
          </cell>
          <cell r="I101">
            <v>724.76</v>
          </cell>
          <cell r="J101">
            <v>1</v>
          </cell>
          <cell r="K101">
            <v>724.76</v>
          </cell>
          <cell r="L101">
            <v>724.76</v>
          </cell>
          <cell r="M101">
            <v>676.11348814229245</v>
          </cell>
          <cell r="N101">
            <v>724.76</v>
          </cell>
          <cell r="O101">
            <v>720</v>
          </cell>
          <cell r="P101">
            <v>1440</v>
          </cell>
        </row>
        <row r="102">
          <cell r="A102" t="str">
            <v>616SD136019X59</v>
          </cell>
          <cell r="B102" t="str">
            <v>616SD</v>
          </cell>
          <cell r="C102" t="str">
            <v>136019X</v>
          </cell>
          <cell r="D102" t="str">
            <v>136019X</v>
          </cell>
          <cell r="E102" t="str">
            <v>VESTA CROWN BABY AT CABINET.**</v>
          </cell>
          <cell r="F102">
            <v>59</v>
          </cell>
          <cell r="G102">
            <v>0</v>
          </cell>
          <cell r="J102">
            <v>22</v>
          </cell>
          <cell r="L102">
            <v>0</v>
          </cell>
          <cell r="O102">
            <v>0</v>
          </cell>
          <cell r="P102">
            <v>0</v>
          </cell>
        </row>
        <row r="103">
          <cell r="A103" t="str">
            <v>6214124006R18</v>
          </cell>
          <cell r="B103" t="str">
            <v>6214</v>
          </cell>
          <cell r="C103" t="str">
            <v>124006R</v>
          </cell>
          <cell r="D103" t="str">
            <v>124006R</v>
          </cell>
          <cell r="E103" t="str">
            <v>SLR24  12/24GB INT,TAPE DRIVE</v>
          </cell>
          <cell r="F103">
            <v>18</v>
          </cell>
          <cell r="G103">
            <v>0.57999999999999996</v>
          </cell>
          <cell r="J103">
            <v>9</v>
          </cell>
          <cell r="K103">
            <v>5.26</v>
          </cell>
          <cell r="L103">
            <v>0.57999999999999996</v>
          </cell>
          <cell r="O103">
            <v>7000</v>
          </cell>
          <cell r="P103">
            <v>63000</v>
          </cell>
        </row>
        <row r="104">
          <cell r="A104" t="str">
            <v>6230124028R18</v>
          </cell>
          <cell r="B104" t="str">
            <v>6230</v>
          </cell>
          <cell r="C104" t="str">
            <v>124028R</v>
          </cell>
          <cell r="D104" t="str">
            <v>124028R</v>
          </cell>
          <cell r="E104" t="str">
            <v>NS20 PRO 10/20GB INT</v>
          </cell>
          <cell r="F104">
            <v>18</v>
          </cell>
          <cell r="G104">
            <v>0.59</v>
          </cell>
          <cell r="J104">
            <v>3</v>
          </cell>
          <cell r="K104">
            <v>1.76</v>
          </cell>
          <cell r="L104">
            <v>0.59</v>
          </cell>
          <cell r="O104">
            <v>4500</v>
          </cell>
          <cell r="P104">
            <v>13500</v>
          </cell>
        </row>
        <row r="105">
          <cell r="A105" t="str">
            <v>6290MC12407348</v>
          </cell>
          <cell r="B105" t="str">
            <v>6290MC</v>
          </cell>
          <cell r="C105" t="str">
            <v>124073</v>
          </cell>
          <cell r="D105" t="str">
            <v>124073</v>
          </cell>
          <cell r="E105" t="str">
            <v>SLR24, 8CART. AUTOLOADER EXT.</v>
          </cell>
          <cell r="F105">
            <v>48</v>
          </cell>
          <cell r="G105">
            <v>131552.38</v>
          </cell>
          <cell r="J105">
            <v>1</v>
          </cell>
          <cell r="K105">
            <v>131552.38</v>
          </cell>
          <cell r="L105">
            <v>131552.38</v>
          </cell>
          <cell r="N105">
            <v>131552.38</v>
          </cell>
          <cell r="O105">
            <v>131550</v>
          </cell>
          <cell r="P105">
            <v>131550</v>
          </cell>
        </row>
        <row r="106">
          <cell r="A106" t="str">
            <v>6328EL124063R18</v>
          </cell>
          <cell r="B106" t="str">
            <v>6328EL</v>
          </cell>
          <cell r="C106" t="str">
            <v>124063R</v>
          </cell>
          <cell r="D106" t="str">
            <v>124063R</v>
          </cell>
          <cell r="E106" t="str">
            <v>TR-4 4/8GB BARE DRIVE IN ATAPI</v>
          </cell>
          <cell r="F106">
            <v>18</v>
          </cell>
          <cell r="G106">
            <v>1063.3900000000001</v>
          </cell>
          <cell r="J106">
            <v>4</v>
          </cell>
          <cell r="K106">
            <v>4253.55</v>
          </cell>
          <cell r="L106">
            <v>1063.3900000000001</v>
          </cell>
          <cell r="O106">
            <v>2500</v>
          </cell>
          <cell r="P106">
            <v>10000</v>
          </cell>
        </row>
        <row r="107">
          <cell r="A107" t="str">
            <v>6328EL124063X19</v>
          </cell>
          <cell r="B107" t="str">
            <v>6328EL</v>
          </cell>
          <cell r="C107" t="str">
            <v>124063X</v>
          </cell>
          <cell r="D107" t="str">
            <v>124063X</v>
          </cell>
          <cell r="E107" t="str">
            <v>TR-4 R/8GB BARE DRIVE IN ATAPI</v>
          </cell>
          <cell r="F107">
            <v>19</v>
          </cell>
          <cell r="G107">
            <v>0</v>
          </cell>
          <cell r="H107">
            <v>1</v>
          </cell>
          <cell r="L107">
            <v>0</v>
          </cell>
          <cell r="O107">
            <v>2500</v>
          </cell>
          <cell r="P107">
            <v>2500</v>
          </cell>
        </row>
        <row r="108">
          <cell r="A108" t="str">
            <v>6332124083X19</v>
          </cell>
          <cell r="B108" t="str">
            <v>6332</v>
          </cell>
          <cell r="C108" t="str">
            <v>124083X</v>
          </cell>
          <cell r="D108" t="str">
            <v>124083X</v>
          </cell>
          <cell r="E108" t="str">
            <v>DLT 4000 INT BARE 20/40GB.*.**</v>
          </cell>
          <cell r="F108">
            <v>19</v>
          </cell>
          <cell r="G108">
            <v>0</v>
          </cell>
          <cell r="J108">
            <v>1</v>
          </cell>
          <cell r="L108">
            <v>0</v>
          </cell>
          <cell r="O108">
            <v>25000</v>
          </cell>
          <cell r="P108">
            <v>25000</v>
          </cell>
        </row>
        <row r="109">
          <cell r="A109" t="str">
            <v>6342EE124075R58</v>
          </cell>
          <cell r="B109" t="str">
            <v>6342EE</v>
          </cell>
          <cell r="C109" t="str">
            <v>124075R</v>
          </cell>
          <cell r="D109" t="str">
            <v>124075R</v>
          </cell>
          <cell r="E109" t="str">
            <v>DLT 8000 40 / 80 GB EXTERNAL</v>
          </cell>
          <cell r="F109">
            <v>58</v>
          </cell>
          <cell r="G109">
            <v>20.010000000000002</v>
          </cell>
          <cell r="H109">
            <v>1</v>
          </cell>
          <cell r="I109">
            <v>20</v>
          </cell>
          <cell r="L109">
            <v>20.010000000000002</v>
          </cell>
          <cell r="O109">
            <v>25000</v>
          </cell>
          <cell r="P109">
            <v>25000</v>
          </cell>
        </row>
        <row r="110">
          <cell r="A110" t="str">
            <v>6372124084R18</v>
          </cell>
          <cell r="B110" t="str">
            <v>6372</v>
          </cell>
          <cell r="C110" t="str">
            <v>124084R</v>
          </cell>
          <cell r="D110" t="str">
            <v>124084R</v>
          </cell>
          <cell r="E110" t="str">
            <v>DLT8000 A'LOADER,7CART,TABLETOP</v>
          </cell>
          <cell r="F110">
            <v>18</v>
          </cell>
          <cell r="G110">
            <v>23014.01</v>
          </cell>
          <cell r="J110">
            <v>1</v>
          </cell>
          <cell r="K110">
            <v>23014</v>
          </cell>
          <cell r="L110">
            <v>23014.01</v>
          </cell>
          <cell r="O110">
            <v>23000</v>
          </cell>
          <cell r="P110">
            <v>23000</v>
          </cell>
        </row>
        <row r="111">
          <cell r="A111" t="str">
            <v>64 MD SD RAM134018TN18</v>
          </cell>
          <cell r="B111" t="str">
            <v>64 MD SD RAM</v>
          </cell>
          <cell r="C111" t="str">
            <v>134018TN</v>
          </cell>
          <cell r="D111" t="str">
            <v>134018TN</v>
          </cell>
          <cell r="E111" t="str">
            <v>MX 64MB 70 PIN/PC-133</v>
          </cell>
          <cell r="F111">
            <v>18</v>
          </cell>
          <cell r="G111">
            <v>700</v>
          </cell>
          <cell r="J111">
            <v>2</v>
          </cell>
          <cell r="K111">
            <v>1400</v>
          </cell>
          <cell r="L111">
            <v>700</v>
          </cell>
          <cell r="N111">
            <v>700</v>
          </cell>
          <cell r="O111">
            <v>700</v>
          </cell>
          <cell r="P111">
            <v>1400</v>
          </cell>
        </row>
        <row r="112">
          <cell r="A112" t="str">
            <v>654-00103116279R18</v>
          </cell>
          <cell r="B112" t="str">
            <v>654-00103</v>
          </cell>
          <cell r="C112" t="str">
            <v>116279R</v>
          </cell>
          <cell r="D112" t="str">
            <v>116279R</v>
          </cell>
          <cell r="E112" t="str">
            <v>REF MS MOUSE PS/2</v>
          </cell>
          <cell r="F112">
            <v>18</v>
          </cell>
          <cell r="G112">
            <v>0.74</v>
          </cell>
          <cell r="J112">
            <v>3</v>
          </cell>
          <cell r="K112">
            <v>2.2200000000000002</v>
          </cell>
          <cell r="L112">
            <v>0.74</v>
          </cell>
          <cell r="O112">
            <v>400</v>
          </cell>
          <cell r="P112">
            <v>1200</v>
          </cell>
        </row>
        <row r="113">
          <cell r="A113" t="str">
            <v>673-00283116283R18</v>
          </cell>
          <cell r="B113" t="str">
            <v>673-00283</v>
          </cell>
          <cell r="C113" t="str">
            <v>116283R</v>
          </cell>
          <cell r="D113" t="str">
            <v>116283R</v>
          </cell>
          <cell r="E113" t="str">
            <v>REF INTELLI PS/2 MOUSE</v>
          </cell>
          <cell r="F113">
            <v>18</v>
          </cell>
          <cell r="G113">
            <v>0.68</v>
          </cell>
          <cell r="J113">
            <v>19</v>
          </cell>
          <cell r="K113">
            <v>12.91</v>
          </cell>
          <cell r="L113">
            <v>0.68</v>
          </cell>
          <cell r="O113">
            <v>400</v>
          </cell>
          <cell r="P113">
            <v>7600</v>
          </cell>
        </row>
        <row r="114">
          <cell r="A114" t="str">
            <v>673-00283116283X19</v>
          </cell>
          <cell r="B114" t="str">
            <v>673-00283</v>
          </cell>
          <cell r="C114" t="str">
            <v>116283X</v>
          </cell>
          <cell r="D114" t="str">
            <v>116283X</v>
          </cell>
          <cell r="E114" t="str">
            <v>MOUSE INTELLI PS/2</v>
          </cell>
          <cell r="F114">
            <v>19</v>
          </cell>
          <cell r="G114">
            <v>0</v>
          </cell>
          <cell r="J114">
            <v>5</v>
          </cell>
          <cell r="L114">
            <v>0</v>
          </cell>
          <cell r="O114">
            <v>0</v>
          </cell>
          <cell r="P114">
            <v>0</v>
          </cell>
        </row>
        <row r="115">
          <cell r="A115" t="str">
            <v>80525PY500512110292X19</v>
          </cell>
          <cell r="B115" t="str">
            <v>80525PY500512</v>
          </cell>
          <cell r="C115" t="str">
            <v>110292X</v>
          </cell>
          <cell r="D115" t="str">
            <v>110292X</v>
          </cell>
          <cell r="E115" t="str">
            <v>TRAY PENTIUM 500MHZ DESKTOP</v>
          </cell>
          <cell r="F115">
            <v>19</v>
          </cell>
          <cell r="G115">
            <v>0</v>
          </cell>
          <cell r="J115">
            <v>6</v>
          </cell>
          <cell r="L115">
            <v>0</v>
          </cell>
          <cell r="O115">
            <v>7500</v>
          </cell>
          <cell r="P115">
            <v>45000</v>
          </cell>
        </row>
        <row r="116">
          <cell r="A116" t="str">
            <v>80525PY550512110297X19</v>
          </cell>
          <cell r="B116" t="str">
            <v>80525PY550512</v>
          </cell>
          <cell r="C116" t="str">
            <v>110297X</v>
          </cell>
          <cell r="D116" t="str">
            <v>110297X</v>
          </cell>
          <cell r="E116" t="str">
            <v>TRAY PENTIUM III 550MHZ DESKTOP</v>
          </cell>
          <cell r="F116">
            <v>19</v>
          </cell>
          <cell r="G116">
            <v>0</v>
          </cell>
          <cell r="J116">
            <v>16</v>
          </cell>
          <cell r="L116">
            <v>0</v>
          </cell>
          <cell r="O116">
            <v>6000</v>
          </cell>
          <cell r="P116">
            <v>96000</v>
          </cell>
        </row>
        <row r="117">
          <cell r="A117" t="str">
            <v>80526PY550256110257X19</v>
          </cell>
          <cell r="B117" t="str">
            <v>80526PY550256</v>
          </cell>
          <cell r="C117" t="str">
            <v>110257X</v>
          </cell>
          <cell r="D117" t="str">
            <v>110257X</v>
          </cell>
          <cell r="E117" t="str">
            <v>TRAY PENTIUM III 550 MHZ</v>
          </cell>
          <cell r="F117">
            <v>19</v>
          </cell>
          <cell r="G117">
            <v>0</v>
          </cell>
          <cell r="J117">
            <v>1</v>
          </cell>
          <cell r="L117">
            <v>0</v>
          </cell>
          <cell r="O117">
            <v>7500</v>
          </cell>
          <cell r="P117">
            <v>7500</v>
          </cell>
        </row>
        <row r="118">
          <cell r="A118" t="str">
            <v>810EBS1 - 925119012X19</v>
          </cell>
          <cell r="B118" t="str">
            <v>810EBS1 - 925</v>
          </cell>
          <cell r="C118" t="str">
            <v>119012X</v>
          </cell>
          <cell r="D118" t="str">
            <v>119012X</v>
          </cell>
          <cell r="E118" t="str">
            <v>PC PARTNER P 700</v>
          </cell>
          <cell r="F118">
            <v>19</v>
          </cell>
          <cell r="G118">
            <v>0</v>
          </cell>
          <cell r="J118">
            <v>20</v>
          </cell>
          <cell r="L118">
            <v>0</v>
          </cell>
          <cell r="M118">
            <v>604.59459459459458</v>
          </cell>
          <cell r="N118">
            <v>4355.1099999999997</v>
          </cell>
          <cell r="O118">
            <v>1900</v>
          </cell>
          <cell r="P118">
            <v>38000</v>
          </cell>
        </row>
        <row r="119">
          <cell r="A119" t="str">
            <v>810EBS1 - 925119012X49</v>
          </cell>
          <cell r="B119" t="str">
            <v>810EBS1 - 925</v>
          </cell>
          <cell r="C119" t="str">
            <v>119012X</v>
          </cell>
          <cell r="D119" t="str">
            <v>119012X</v>
          </cell>
          <cell r="E119" t="str">
            <v>PC PARTNER P 700</v>
          </cell>
          <cell r="F119">
            <v>49</v>
          </cell>
          <cell r="G119">
            <v>0</v>
          </cell>
          <cell r="J119">
            <v>7</v>
          </cell>
          <cell r="L119">
            <v>0</v>
          </cell>
          <cell r="M119">
            <v>604.59459459459458</v>
          </cell>
          <cell r="N119">
            <v>4355.1099999999997</v>
          </cell>
          <cell r="O119">
            <v>1900</v>
          </cell>
          <cell r="P119">
            <v>13300</v>
          </cell>
        </row>
        <row r="120">
          <cell r="A120" t="str">
            <v>810EBS1 - 925119012X59</v>
          </cell>
          <cell r="B120" t="str">
            <v>810EBS1 - 925</v>
          </cell>
          <cell r="C120" t="str">
            <v>119012X</v>
          </cell>
          <cell r="D120" t="str">
            <v>119012X</v>
          </cell>
          <cell r="E120" t="str">
            <v>PC PARTNER P 700</v>
          </cell>
          <cell r="F120">
            <v>59</v>
          </cell>
          <cell r="G120">
            <v>0</v>
          </cell>
          <cell r="J120">
            <v>1</v>
          </cell>
          <cell r="L120">
            <v>0</v>
          </cell>
          <cell r="M120">
            <v>604.59459459459458</v>
          </cell>
          <cell r="N120">
            <v>4355.1099999999997</v>
          </cell>
          <cell r="O120">
            <v>1900</v>
          </cell>
          <cell r="P120">
            <v>1900</v>
          </cell>
        </row>
        <row r="121">
          <cell r="A121" t="str">
            <v>810EBS1-92511901218</v>
          </cell>
          <cell r="B121" t="str">
            <v>810EBS1-925</v>
          </cell>
          <cell r="C121" t="str">
            <v>119012</v>
          </cell>
          <cell r="D121" t="str">
            <v>119012</v>
          </cell>
          <cell r="E121" t="str">
            <v>PC PARTNER P 700</v>
          </cell>
          <cell r="F121">
            <v>18</v>
          </cell>
          <cell r="G121">
            <v>4355.1099999999997</v>
          </cell>
          <cell r="J121">
            <v>7</v>
          </cell>
          <cell r="K121">
            <v>30485.74</v>
          </cell>
          <cell r="L121">
            <v>4355.1099999999997</v>
          </cell>
          <cell r="M121">
            <v>2491.546511627907</v>
          </cell>
          <cell r="N121">
            <v>4355.1099999999997</v>
          </cell>
          <cell r="O121">
            <v>1900</v>
          </cell>
          <cell r="P121">
            <v>13300</v>
          </cell>
        </row>
        <row r="122">
          <cell r="A122" t="str">
            <v>810EBS1-92511901248</v>
          </cell>
          <cell r="B122" t="str">
            <v>810EBS1-925</v>
          </cell>
          <cell r="C122" t="str">
            <v>119012</v>
          </cell>
          <cell r="D122" t="str">
            <v>119012</v>
          </cell>
          <cell r="E122" t="str">
            <v>PC PARTNER P 700</v>
          </cell>
          <cell r="F122">
            <v>48</v>
          </cell>
          <cell r="G122">
            <v>4355.1099999999997</v>
          </cell>
          <cell r="J122">
            <v>2</v>
          </cell>
          <cell r="K122">
            <v>8710.2099999999991</v>
          </cell>
          <cell r="L122">
            <v>4355.1099999999997</v>
          </cell>
          <cell r="M122">
            <v>2491.546511627907</v>
          </cell>
          <cell r="N122">
            <v>4355.1099999999997</v>
          </cell>
          <cell r="O122">
            <v>1900</v>
          </cell>
          <cell r="P122">
            <v>3800</v>
          </cell>
        </row>
        <row r="123">
          <cell r="A123" t="str">
            <v>810EBS1-92511901258</v>
          </cell>
          <cell r="B123" t="str">
            <v>810EBS1-925</v>
          </cell>
          <cell r="C123" t="str">
            <v>119012</v>
          </cell>
          <cell r="D123" t="str">
            <v>119012</v>
          </cell>
          <cell r="E123" t="str">
            <v>PC PARTNER P 700</v>
          </cell>
          <cell r="F123">
            <v>58</v>
          </cell>
          <cell r="G123">
            <v>4355.1099999999997</v>
          </cell>
          <cell r="H123">
            <v>3</v>
          </cell>
          <cell r="I123">
            <v>13065.31</v>
          </cell>
          <cell r="L123">
            <v>4355.1099999999997</v>
          </cell>
          <cell r="M123">
            <v>2491.546511627907</v>
          </cell>
          <cell r="N123">
            <v>4355.1099999999997</v>
          </cell>
          <cell r="O123">
            <v>1900</v>
          </cell>
          <cell r="P123">
            <v>5700</v>
          </cell>
        </row>
        <row r="124">
          <cell r="A124" t="str">
            <v>810EBS1-92511901268</v>
          </cell>
          <cell r="B124" t="str">
            <v>810EBS1-925</v>
          </cell>
          <cell r="C124" t="str">
            <v>119012</v>
          </cell>
          <cell r="D124" t="str">
            <v>119012</v>
          </cell>
          <cell r="E124" t="str">
            <v>PC PARTNER P 700</v>
          </cell>
          <cell r="F124">
            <v>68</v>
          </cell>
          <cell r="G124">
            <v>4355.1099999999997</v>
          </cell>
          <cell r="J124">
            <v>2</v>
          </cell>
          <cell r="K124">
            <v>8710.2099999999991</v>
          </cell>
          <cell r="L124">
            <v>4355.1099999999997</v>
          </cell>
          <cell r="M124">
            <v>2491.546511627907</v>
          </cell>
          <cell r="N124">
            <v>4355.1099999999997</v>
          </cell>
          <cell r="O124">
            <v>1900</v>
          </cell>
          <cell r="P124">
            <v>3800</v>
          </cell>
        </row>
        <row r="125">
          <cell r="A125" t="str">
            <v>810EBS1-925119012R58</v>
          </cell>
          <cell r="B125" t="str">
            <v>810EBS1-925</v>
          </cell>
          <cell r="C125" t="str">
            <v>119012R</v>
          </cell>
          <cell r="D125" t="str">
            <v>119012R</v>
          </cell>
          <cell r="E125" t="str">
            <v>PC PARTNER P 700</v>
          </cell>
          <cell r="F125">
            <v>58</v>
          </cell>
          <cell r="G125">
            <v>85.58</v>
          </cell>
          <cell r="J125">
            <v>5</v>
          </cell>
          <cell r="K125">
            <v>427.89</v>
          </cell>
          <cell r="L125">
            <v>85.58</v>
          </cell>
          <cell r="M125">
            <v>1772.7272727272727</v>
          </cell>
          <cell r="N125">
            <v>4355.1099999999997</v>
          </cell>
          <cell r="O125">
            <v>1900</v>
          </cell>
          <cell r="P125">
            <v>9500</v>
          </cell>
        </row>
        <row r="126">
          <cell r="A126" t="str">
            <v>810EBS1-925119012R68</v>
          </cell>
          <cell r="B126" t="str">
            <v>810EBS1-925</v>
          </cell>
          <cell r="C126" t="str">
            <v>119012R</v>
          </cell>
          <cell r="D126" t="str">
            <v>119012R</v>
          </cell>
          <cell r="E126" t="str">
            <v>PC PARTNER P 700</v>
          </cell>
          <cell r="F126">
            <v>68</v>
          </cell>
          <cell r="G126">
            <v>85.58</v>
          </cell>
          <cell r="J126">
            <v>8</v>
          </cell>
          <cell r="K126">
            <v>684.63</v>
          </cell>
          <cell r="L126">
            <v>85.58</v>
          </cell>
          <cell r="M126">
            <v>1772.7272727272727</v>
          </cell>
          <cell r="N126">
            <v>4355.1099999999997</v>
          </cell>
          <cell r="O126">
            <v>1900</v>
          </cell>
          <cell r="P126">
            <v>15200</v>
          </cell>
        </row>
        <row r="127">
          <cell r="A127" t="str">
            <v>810EBS3 - C924119019X19</v>
          </cell>
          <cell r="B127" t="str">
            <v>810EBS3 - C924</v>
          </cell>
          <cell r="C127" t="str">
            <v>119019X</v>
          </cell>
          <cell r="D127" t="str">
            <v>119019X</v>
          </cell>
          <cell r="E127" t="str">
            <v>INTEL 810E CHIPSET SOCKET 370</v>
          </cell>
          <cell r="F127">
            <v>19</v>
          </cell>
          <cell r="G127">
            <v>0</v>
          </cell>
          <cell r="H127">
            <v>1</v>
          </cell>
          <cell r="J127">
            <v>201</v>
          </cell>
          <cell r="L127">
            <v>0</v>
          </cell>
          <cell r="M127">
            <v>1000</v>
          </cell>
          <cell r="O127">
            <v>3500</v>
          </cell>
          <cell r="P127">
            <v>707000</v>
          </cell>
        </row>
        <row r="128">
          <cell r="A128" t="str">
            <v>810EBS3 - C924119019X49</v>
          </cell>
          <cell r="B128" t="str">
            <v>810EBS3 - C924</v>
          </cell>
          <cell r="C128" t="str">
            <v>119019X</v>
          </cell>
          <cell r="D128" t="str">
            <v>119019X</v>
          </cell>
          <cell r="E128" t="str">
            <v>INTEL 810E CHIPSET SOCKET 370</v>
          </cell>
          <cell r="F128">
            <v>49</v>
          </cell>
          <cell r="G128">
            <v>0</v>
          </cell>
          <cell r="J128">
            <v>3</v>
          </cell>
          <cell r="L128">
            <v>0</v>
          </cell>
          <cell r="M128">
            <v>1000</v>
          </cell>
          <cell r="O128">
            <v>3500</v>
          </cell>
          <cell r="P128">
            <v>10500</v>
          </cell>
        </row>
        <row r="129">
          <cell r="A129" t="str">
            <v>810EBS3 - C924119019X39</v>
          </cell>
          <cell r="B129" t="str">
            <v>810EBS3 - C924</v>
          </cell>
          <cell r="C129" t="str">
            <v>119019X</v>
          </cell>
          <cell r="D129" t="str">
            <v>119019X</v>
          </cell>
          <cell r="E129" t="str">
            <v>INTEL 810E CHIPSET SOCKET 370</v>
          </cell>
          <cell r="F129">
            <v>39</v>
          </cell>
          <cell r="G129">
            <v>0</v>
          </cell>
          <cell r="L129">
            <v>0</v>
          </cell>
          <cell r="O129">
            <v>3500</v>
          </cell>
          <cell r="P129">
            <v>0</v>
          </cell>
        </row>
        <row r="130">
          <cell r="A130" t="str">
            <v>810EBS3-C924119019R18</v>
          </cell>
          <cell r="B130" t="str">
            <v>810EBS3-C924</v>
          </cell>
          <cell r="C130" t="str">
            <v>119019R</v>
          </cell>
          <cell r="D130" t="str">
            <v>119019R</v>
          </cell>
          <cell r="E130" t="str">
            <v>INTEL 810E CHIPSET SOCKET 370*</v>
          </cell>
          <cell r="F130">
            <v>18</v>
          </cell>
          <cell r="G130">
            <v>179.28</v>
          </cell>
          <cell r="H130">
            <v>1</v>
          </cell>
          <cell r="I130">
            <v>179.27</v>
          </cell>
          <cell r="J130">
            <v>121</v>
          </cell>
          <cell r="K130">
            <v>21692.69</v>
          </cell>
          <cell r="L130">
            <v>179.28</v>
          </cell>
          <cell r="O130">
            <v>2500</v>
          </cell>
          <cell r="P130">
            <v>305000</v>
          </cell>
        </row>
        <row r="131">
          <cell r="A131" t="str">
            <v>810EBS3-C924119019R48</v>
          </cell>
          <cell r="B131" t="str">
            <v>810EBS3-C924</v>
          </cell>
          <cell r="C131" t="str">
            <v>119019R</v>
          </cell>
          <cell r="D131" t="str">
            <v>119019R</v>
          </cell>
          <cell r="E131" t="str">
            <v>INTEL 810E CHIPSET SOCKET 370*</v>
          </cell>
          <cell r="F131">
            <v>48</v>
          </cell>
          <cell r="G131">
            <v>179.28</v>
          </cell>
          <cell r="J131">
            <v>37</v>
          </cell>
          <cell r="K131">
            <v>6633.3</v>
          </cell>
          <cell r="L131">
            <v>179.28</v>
          </cell>
          <cell r="O131">
            <v>2500</v>
          </cell>
          <cell r="P131">
            <v>92500</v>
          </cell>
        </row>
        <row r="132">
          <cell r="A132" t="str">
            <v>810EBS3-C924119019R58</v>
          </cell>
          <cell r="B132" t="str">
            <v>810EBS3-C924</v>
          </cell>
          <cell r="C132" t="str">
            <v>119019R</v>
          </cell>
          <cell r="D132" t="str">
            <v>119019R</v>
          </cell>
          <cell r="E132" t="str">
            <v>INTEL 810E CHIPSET SOCKET 370*</v>
          </cell>
          <cell r="F132">
            <v>58</v>
          </cell>
          <cell r="G132">
            <v>179.28</v>
          </cell>
          <cell r="J132">
            <v>39</v>
          </cell>
          <cell r="K132">
            <v>6991.86</v>
          </cell>
          <cell r="L132">
            <v>179.28</v>
          </cell>
          <cell r="O132">
            <v>2500</v>
          </cell>
          <cell r="P132">
            <v>97500</v>
          </cell>
        </row>
        <row r="133">
          <cell r="A133" t="str">
            <v>810EBS3-C924119019R68</v>
          </cell>
          <cell r="B133" t="str">
            <v>810EBS3-C924</v>
          </cell>
          <cell r="C133" t="str">
            <v>119019R</v>
          </cell>
          <cell r="D133" t="str">
            <v>119019R</v>
          </cell>
          <cell r="E133" t="str">
            <v>INTEL 810E CHIPSET SOCKET 370*</v>
          </cell>
          <cell r="F133">
            <v>68</v>
          </cell>
          <cell r="G133">
            <v>179.28</v>
          </cell>
          <cell r="J133">
            <v>20</v>
          </cell>
          <cell r="K133">
            <v>3585.57</v>
          </cell>
          <cell r="L133">
            <v>179.28</v>
          </cell>
          <cell r="O133">
            <v>2500</v>
          </cell>
          <cell r="P133">
            <v>50000</v>
          </cell>
        </row>
        <row r="134">
          <cell r="A134" t="str">
            <v>92657116281R18</v>
          </cell>
          <cell r="B134" t="str">
            <v>92657</v>
          </cell>
          <cell r="C134" t="str">
            <v>116281R</v>
          </cell>
          <cell r="D134" t="str">
            <v>116281R</v>
          </cell>
          <cell r="E134" t="str">
            <v>REF INTELLI MOUSE</v>
          </cell>
          <cell r="F134">
            <v>18</v>
          </cell>
          <cell r="G134">
            <v>0.01</v>
          </cell>
          <cell r="J134">
            <v>5</v>
          </cell>
          <cell r="K134">
            <v>0.05</v>
          </cell>
          <cell r="L134">
            <v>0.01</v>
          </cell>
          <cell r="O134">
            <v>400</v>
          </cell>
          <cell r="P134">
            <v>2000</v>
          </cell>
        </row>
        <row r="135">
          <cell r="A135" t="str">
            <v>959 4HACASE + PS SAM13604218</v>
          </cell>
          <cell r="B135" t="str">
            <v>959 4HACASE + PS SAM</v>
          </cell>
          <cell r="C135" t="str">
            <v>136042</v>
          </cell>
          <cell r="D135" t="str">
            <v>136041</v>
          </cell>
          <cell r="E135" t="str">
            <v>959 4HACASE + PS SAMPLE</v>
          </cell>
          <cell r="F135">
            <v>18</v>
          </cell>
          <cell r="G135">
            <v>137</v>
          </cell>
          <cell r="J135">
            <v>1</v>
          </cell>
          <cell r="K135">
            <v>137</v>
          </cell>
          <cell r="L135">
            <v>137</v>
          </cell>
          <cell r="N135">
            <v>137</v>
          </cell>
          <cell r="O135">
            <v>0</v>
          </cell>
          <cell r="P135">
            <v>0</v>
          </cell>
        </row>
        <row r="136">
          <cell r="A136" t="str">
            <v>959SA13601818</v>
          </cell>
          <cell r="B136" t="str">
            <v>959SA</v>
          </cell>
          <cell r="C136" t="str">
            <v>136018</v>
          </cell>
          <cell r="D136" t="str">
            <v>136018</v>
          </cell>
          <cell r="E136" t="str">
            <v>VESTA ROBOT ATX CABINET ***.**</v>
          </cell>
          <cell r="F136">
            <v>18</v>
          </cell>
          <cell r="G136">
            <v>921.36</v>
          </cell>
          <cell r="H136">
            <v>2</v>
          </cell>
          <cell r="I136">
            <v>1842.72</v>
          </cell>
          <cell r="J136">
            <v>1</v>
          </cell>
          <cell r="K136">
            <v>921.36</v>
          </cell>
          <cell r="L136">
            <v>921.36</v>
          </cell>
          <cell r="M136">
            <v>996.0920052268948</v>
          </cell>
          <cell r="N136">
            <v>921.36</v>
          </cell>
          <cell r="O136">
            <v>900</v>
          </cell>
          <cell r="P136">
            <v>2700</v>
          </cell>
        </row>
        <row r="137">
          <cell r="A137" t="str">
            <v>959SA13601859</v>
          </cell>
          <cell r="B137" t="str">
            <v>959SA</v>
          </cell>
          <cell r="C137" t="str">
            <v>136018</v>
          </cell>
          <cell r="D137" t="str">
            <v>136018</v>
          </cell>
          <cell r="E137" t="str">
            <v>VESTA ROBOT ATX CABINET ***.**</v>
          </cell>
          <cell r="F137">
            <v>59</v>
          </cell>
          <cell r="G137">
            <v>921.36</v>
          </cell>
          <cell r="J137">
            <v>7</v>
          </cell>
          <cell r="K137">
            <v>6449.52</v>
          </cell>
          <cell r="L137">
            <v>921.36</v>
          </cell>
          <cell r="M137">
            <v>996.0920052268948</v>
          </cell>
          <cell r="N137">
            <v>921.36</v>
          </cell>
          <cell r="O137">
            <v>900</v>
          </cell>
          <cell r="P137">
            <v>6300</v>
          </cell>
        </row>
        <row r="138">
          <cell r="A138" t="str">
            <v>959SA136018X19</v>
          </cell>
          <cell r="B138" t="str">
            <v>959SA</v>
          </cell>
          <cell r="C138" t="str">
            <v>136018X</v>
          </cell>
          <cell r="D138" t="str">
            <v>136018X</v>
          </cell>
          <cell r="E138" t="str">
            <v>VESTA ROBOT ATX CABINET ***.**</v>
          </cell>
          <cell r="F138">
            <v>19</v>
          </cell>
          <cell r="G138">
            <v>0</v>
          </cell>
          <cell r="J138">
            <v>16</v>
          </cell>
          <cell r="L138">
            <v>0</v>
          </cell>
          <cell r="M138">
            <v>250</v>
          </cell>
          <cell r="N138">
            <v>921.36</v>
          </cell>
          <cell r="O138">
            <v>0</v>
          </cell>
          <cell r="P138">
            <v>0</v>
          </cell>
        </row>
        <row r="139">
          <cell r="A139" t="str">
            <v>959SA136018X59</v>
          </cell>
          <cell r="B139" t="str">
            <v>959SA</v>
          </cell>
          <cell r="C139" t="str">
            <v>136018X</v>
          </cell>
          <cell r="D139" t="str">
            <v>136018X</v>
          </cell>
          <cell r="E139" t="str">
            <v>VESTA ROBOT ATX CABINET ***.**</v>
          </cell>
          <cell r="F139">
            <v>59</v>
          </cell>
          <cell r="G139">
            <v>0</v>
          </cell>
          <cell r="J139">
            <v>6</v>
          </cell>
          <cell r="L139">
            <v>0</v>
          </cell>
          <cell r="M139">
            <v>250</v>
          </cell>
          <cell r="N139">
            <v>921.36</v>
          </cell>
          <cell r="O139">
            <v>0</v>
          </cell>
          <cell r="P139">
            <v>0</v>
          </cell>
        </row>
        <row r="140">
          <cell r="A140" t="str">
            <v>959SD13601718</v>
          </cell>
          <cell r="B140" t="str">
            <v>959SD</v>
          </cell>
          <cell r="C140" t="str">
            <v>136017</v>
          </cell>
          <cell r="D140" t="str">
            <v>136017</v>
          </cell>
          <cell r="E140" t="str">
            <v>VESTA ROBOT BABY AT CABINET 150</v>
          </cell>
          <cell r="F140">
            <v>18</v>
          </cell>
          <cell r="G140">
            <v>693.26</v>
          </cell>
          <cell r="J140">
            <v>1</v>
          </cell>
          <cell r="K140">
            <v>693.26</v>
          </cell>
          <cell r="L140">
            <v>693.26</v>
          </cell>
          <cell r="M140">
            <v>666.79782847718525</v>
          </cell>
          <cell r="N140">
            <v>693.26</v>
          </cell>
          <cell r="O140">
            <v>690</v>
          </cell>
          <cell r="P140">
            <v>690</v>
          </cell>
        </row>
        <row r="141">
          <cell r="A141" t="str">
            <v>959SD136017X19</v>
          </cell>
          <cell r="B141" t="str">
            <v>959SD</v>
          </cell>
          <cell r="C141" t="str">
            <v>136017X</v>
          </cell>
          <cell r="D141" t="str">
            <v>136017X</v>
          </cell>
          <cell r="E141" t="str">
            <v>VESTA ROBOT BABY AT CABINET.**</v>
          </cell>
          <cell r="F141">
            <v>19</v>
          </cell>
          <cell r="G141">
            <v>0</v>
          </cell>
          <cell r="J141">
            <v>2</v>
          </cell>
          <cell r="L141">
            <v>0</v>
          </cell>
          <cell r="M141">
            <v>150</v>
          </cell>
          <cell r="N141">
            <v>250</v>
          </cell>
          <cell r="O141">
            <v>0</v>
          </cell>
          <cell r="P141">
            <v>0</v>
          </cell>
        </row>
        <row r="142">
          <cell r="A142" t="str">
            <v>959SD136017X59</v>
          </cell>
          <cell r="B142" t="str">
            <v>959SD</v>
          </cell>
          <cell r="C142" t="str">
            <v>136017X</v>
          </cell>
          <cell r="D142" t="str">
            <v>136017X</v>
          </cell>
          <cell r="E142" t="str">
            <v>VESTA ROBOT BABY AT CABINET.**</v>
          </cell>
          <cell r="F142">
            <v>59</v>
          </cell>
          <cell r="G142">
            <v>0</v>
          </cell>
          <cell r="J142">
            <v>4</v>
          </cell>
          <cell r="L142">
            <v>0</v>
          </cell>
          <cell r="M142">
            <v>150</v>
          </cell>
          <cell r="N142">
            <v>250</v>
          </cell>
          <cell r="O142">
            <v>0</v>
          </cell>
          <cell r="P142">
            <v>0</v>
          </cell>
        </row>
        <row r="143">
          <cell r="A143" t="str">
            <v>959SD136017X69</v>
          </cell>
          <cell r="B143" t="str">
            <v>959SD</v>
          </cell>
          <cell r="C143" t="str">
            <v>136017X</v>
          </cell>
          <cell r="D143" t="str">
            <v>136017X</v>
          </cell>
          <cell r="E143" t="str">
            <v>VESTA ROBOT BABY AT CABINET.**</v>
          </cell>
          <cell r="F143">
            <v>69</v>
          </cell>
          <cell r="G143">
            <v>0</v>
          </cell>
          <cell r="J143">
            <v>1</v>
          </cell>
          <cell r="L143">
            <v>0</v>
          </cell>
          <cell r="M143">
            <v>150</v>
          </cell>
          <cell r="N143">
            <v>250</v>
          </cell>
          <cell r="O143">
            <v>0</v>
          </cell>
          <cell r="P143">
            <v>0</v>
          </cell>
        </row>
        <row r="144">
          <cell r="A144" t="str">
            <v>A-100121030R18</v>
          </cell>
          <cell r="B144" t="str">
            <v>A-100</v>
          </cell>
          <cell r="C144" t="str">
            <v>121030R</v>
          </cell>
          <cell r="D144" t="str">
            <v>121030R</v>
          </cell>
          <cell r="E144" t="str">
            <v>SAMSUNG MOBILE A-100</v>
          </cell>
          <cell r="F144">
            <v>18</v>
          </cell>
          <cell r="G144">
            <v>0.01</v>
          </cell>
          <cell r="J144">
            <v>1</v>
          </cell>
          <cell r="K144">
            <v>0.01</v>
          </cell>
          <cell r="L144">
            <v>0.01</v>
          </cell>
          <cell r="O144">
            <v>12000</v>
          </cell>
          <cell r="P144">
            <v>12000</v>
          </cell>
        </row>
        <row r="145">
          <cell r="A145" t="str">
            <v>A23-00022116269MU48</v>
          </cell>
          <cell r="B145" t="str">
            <v>A23-00022</v>
          </cell>
          <cell r="C145" t="str">
            <v>116269MU</v>
          </cell>
          <cell r="D145" t="str">
            <v>116269MU</v>
          </cell>
          <cell r="E145" t="str">
            <v>WINDOWS 95 V2.0 SINGLE</v>
          </cell>
          <cell r="F145">
            <v>48</v>
          </cell>
          <cell r="G145">
            <v>3457.45</v>
          </cell>
          <cell r="J145">
            <v>2</v>
          </cell>
          <cell r="K145">
            <v>6914.9</v>
          </cell>
          <cell r="L145">
            <v>3457.45</v>
          </cell>
          <cell r="N145">
            <v>3457.45</v>
          </cell>
          <cell r="O145">
            <v>0</v>
          </cell>
          <cell r="P145">
            <v>0</v>
          </cell>
        </row>
        <row r="146">
          <cell r="A146" t="str">
            <v>A50-00029116284R18</v>
          </cell>
          <cell r="B146" t="str">
            <v>A50-00029</v>
          </cell>
          <cell r="C146" t="str">
            <v>116284R</v>
          </cell>
          <cell r="D146" t="str">
            <v>116284R</v>
          </cell>
          <cell r="E146" t="str">
            <v>MICROSOFT TREKKER MOUSE PS/2</v>
          </cell>
          <cell r="F146">
            <v>18</v>
          </cell>
          <cell r="G146">
            <v>6.01</v>
          </cell>
          <cell r="J146">
            <v>3</v>
          </cell>
          <cell r="K146">
            <v>18.03</v>
          </cell>
          <cell r="L146">
            <v>6.01</v>
          </cell>
          <cell r="O146">
            <v>200</v>
          </cell>
          <cell r="P146">
            <v>600</v>
          </cell>
        </row>
        <row r="147">
          <cell r="A147" t="str">
            <v>A50-00029116284R48</v>
          </cell>
          <cell r="B147" t="str">
            <v>A50-00029</v>
          </cell>
          <cell r="C147" t="str">
            <v>116284R</v>
          </cell>
          <cell r="D147" t="str">
            <v>116284R</v>
          </cell>
          <cell r="E147" t="str">
            <v>MICROSOFT TREKKER MOUSE PS/2</v>
          </cell>
          <cell r="F147">
            <v>48</v>
          </cell>
          <cell r="G147">
            <v>6.01</v>
          </cell>
          <cell r="J147">
            <v>1</v>
          </cell>
          <cell r="K147">
            <v>6.01</v>
          </cell>
          <cell r="L147">
            <v>6.01</v>
          </cell>
          <cell r="O147">
            <v>200</v>
          </cell>
          <cell r="P147">
            <v>200</v>
          </cell>
        </row>
        <row r="148">
          <cell r="A148" t="str">
            <v>A50-00029116284X19</v>
          </cell>
          <cell r="B148" t="str">
            <v>A50-00029</v>
          </cell>
          <cell r="C148" t="str">
            <v>116284X</v>
          </cell>
          <cell r="D148" t="str">
            <v>116284X</v>
          </cell>
          <cell r="E148" t="str">
            <v>MICROSOFT TREKKER MOUSE PS/2</v>
          </cell>
          <cell r="F148">
            <v>19</v>
          </cell>
          <cell r="G148">
            <v>0</v>
          </cell>
          <cell r="J148">
            <v>10</v>
          </cell>
          <cell r="L148">
            <v>0</v>
          </cell>
          <cell r="O148">
            <v>200</v>
          </cell>
          <cell r="P148">
            <v>2000</v>
          </cell>
        </row>
        <row r="149">
          <cell r="A149" t="str">
            <v>A50-00029116284X48</v>
          </cell>
          <cell r="B149" t="str">
            <v>A50-00029</v>
          </cell>
          <cell r="C149" t="str">
            <v>116284X</v>
          </cell>
          <cell r="D149" t="str">
            <v>116284X</v>
          </cell>
          <cell r="E149" t="str">
            <v>MICROSOFT TREKKER MOUSE PS/2</v>
          </cell>
          <cell r="F149">
            <v>48</v>
          </cell>
          <cell r="G149">
            <v>0</v>
          </cell>
          <cell r="J149">
            <v>2</v>
          </cell>
          <cell r="L149">
            <v>0</v>
          </cell>
          <cell r="O149">
            <v>200</v>
          </cell>
          <cell r="P149">
            <v>400</v>
          </cell>
        </row>
        <row r="150">
          <cell r="A150" t="str">
            <v>A97-00062116272X19</v>
          </cell>
          <cell r="B150" t="str">
            <v>A97-00062</v>
          </cell>
          <cell r="C150" t="str">
            <v>116272X</v>
          </cell>
          <cell r="D150" t="str">
            <v>116272X</v>
          </cell>
          <cell r="E150" t="str">
            <v>VALUE PACK 104 KEYS ERGO WITH*</v>
          </cell>
          <cell r="F150">
            <v>19</v>
          </cell>
          <cell r="G150">
            <v>0</v>
          </cell>
          <cell r="J150">
            <v>3</v>
          </cell>
          <cell r="L150">
            <v>0</v>
          </cell>
          <cell r="O150">
            <v>1200</v>
          </cell>
          <cell r="P150">
            <v>3600</v>
          </cell>
        </row>
        <row r="151">
          <cell r="A151" t="str">
            <v>A97-00062116282R18</v>
          </cell>
          <cell r="B151" t="str">
            <v>A97-00062</v>
          </cell>
          <cell r="C151" t="str">
            <v>116282R</v>
          </cell>
          <cell r="D151" t="str">
            <v>116282R</v>
          </cell>
          <cell r="E151" t="str">
            <v>ELITE KEYBOARD</v>
          </cell>
          <cell r="F151">
            <v>18</v>
          </cell>
          <cell r="G151">
            <v>0.01</v>
          </cell>
          <cell r="J151">
            <v>17</v>
          </cell>
          <cell r="K151">
            <v>0.12</v>
          </cell>
          <cell r="L151">
            <v>0.01</v>
          </cell>
          <cell r="O151">
            <v>750</v>
          </cell>
          <cell r="P151">
            <v>12750</v>
          </cell>
        </row>
        <row r="152">
          <cell r="A152" t="str">
            <v>A97-00062116282X19</v>
          </cell>
          <cell r="B152" t="str">
            <v>A97-00062</v>
          </cell>
          <cell r="C152" t="str">
            <v>116282X</v>
          </cell>
          <cell r="D152" t="str">
            <v>116282X</v>
          </cell>
          <cell r="E152" t="str">
            <v>ELITE KEYBOARD</v>
          </cell>
          <cell r="F152">
            <v>19</v>
          </cell>
          <cell r="G152">
            <v>0</v>
          </cell>
          <cell r="J152">
            <v>5</v>
          </cell>
          <cell r="L152">
            <v>0</v>
          </cell>
          <cell r="O152">
            <v>1200</v>
          </cell>
          <cell r="P152">
            <v>6000</v>
          </cell>
        </row>
        <row r="153">
          <cell r="A153" t="str">
            <v>ADAPTER - FREE100227R18</v>
          </cell>
          <cell r="B153" t="str">
            <v>ADAPTER - FREE</v>
          </cell>
          <cell r="C153" t="str">
            <v>100227R</v>
          </cell>
          <cell r="D153" t="str">
            <v>100227R</v>
          </cell>
          <cell r="E153" t="str">
            <v>ADAPTER -FREE........*****.**.</v>
          </cell>
          <cell r="F153">
            <v>18</v>
          </cell>
          <cell r="G153">
            <v>0.47</v>
          </cell>
          <cell r="J153">
            <v>1</v>
          </cell>
          <cell r="K153">
            <v>0.47</v>
          </cell>
          <cell r="L153">
            <v>0.47</v>
          </cell>
          <cell r="O153">
            <v>0</v>
          </cell>
          <cell r="P153">
            <v>0</v>
          </cell>
        </row>
        <row r="154">
          <cell r="A154" t="str">
            <v>AL1912C01118008R18</v>
          </cell>
          <cell r="B154" t="str">
            <v>AL1912C01</v>
          </cell>
          <cell r="C154" t="str">
            <v>118008R</v>
          </cell>
          <cell r="D154" t="str">
            <v>118008R</v>
          </cell>
          <cell r="E154" t="str">
            <v>BS310 24T SWITCH 24X10BT 1X10</v>
          </cell>
          <cell r="F154">
            <v>18</v>
          </cell>
          <cell r="G154">
            <v>0</v>
          </cell>
          <cell r="J154">
            <v>2</v>
          </cell>
          <cell r="L154">
            <v>0</v>
          </cell>
          <cell r="O154">
            <v>25000</v>
          </cell>
          <cell r="P154">
            <v>50000</v>
          </cell>
        </row>
        <row r="155">
          <cell r="A155" t="str">
            <v>AL2012C14118033RR18</v>
          </cell>
          <cell r="B155" t="str">
            <v>AL2012C14</v>
          </cell>
          <cell r="C155" t="str">
            <v>118033RR</v>
          </cell>
          <cell r="D155" t="str">
            <v>118033RR</v>
          </cell>
          <cell r="E155" t="str">
            <v>BAYSTACK 450 24T 10/100 SWITCH</v>
          </cell>
          <cell r="F155">
            <v>18</v>
          </cell>
          <cell r="G155">
            <v>0.65</v>
          </cell>
          <cell r="J155">
            <v>3</v>
          </cell>
          <cell r="K155">
            <v>1.95</v>
          </cell>
          <cell r="L155">
            <v>0.65</v>
          </cell>
          <cell r="O155">
            <v>40000</v>
          </cell>
          <cell r="P155">
            <v>120000</v>
          </cell>
        </row>
        <row r="156">
          <cell r="A156" t="str">
            <v>AL2012C14118033X19</v>
          </cell>
          <cell r="B156" t="str">
            <v>AL2012C14</v>
          </cell>
          <cell r="C156" t="str">
            <v>118033X</v>
          </cell>
          <cell r="D156" t="str">
            <v>118033X</v>
          </cell>
          <cell r="E156" t="str">
            <v>BAYSTACK 450 24T 10/100 SWITCH</v>
          </cell>
          <cell r="F156">
            <v>19</v>
          </cell>
          <cell r="G156">
            <v>0</v>
          </cell>
          <cell r="J156">
            <v>2</v>
          </cell>
          <cell r="L156">
            <v>0</v>
          </cell>
          <cell r="O156">
            <v>60000</v>
          </cell>
          <cell r="P156">
            <v>120000</v>
          </cell>
        </row>
        <row r="157">
          <cell r="A157" t="str">
            <v>AL2033010118026R18</v>
          </cell>
          <cell r="B157" t="str">
            <v>AL2033010</v>
          </cell>
          <cell r="C157" t="str">
            <v>118026R</v>
          </cell>
          <cell r="D157" t="str">
            <v>118026R</v>
          </cell>
          <cell r="E157" t="str">
            <v>BS 400 ST1 CASCADE MODULE</v>
          </cell>
          <cell r="F157">
            <v>18</v>
          </cell>
          <cell r="G157">
            <v>0.13</v>
          </cell>
          <cell r="J157">
            <v>5</v>
          </cell>
          <cell r="K157">
            <v>0.65</v>
          </cell>
          <cell r="L157">
            <v>0.13</v>
          </cell>
          <cell r="O157">
            <v>7500</v>
          </cell>
          <cell r="P157">
            <v>37500</v>
          </cell>
        </row>
        <row r="158">
          <cell r="A158" t="str">
            <v>AL2033010118026X19</v>
          </cell>
          <cell r="B158" t="str">
            <v>AL2033010</v>
          </cell>
          <cell r="C158" t="str">
            <v>118026X</v>
          </cell>
          <cell r="D158" t="str">
            <v>118026X</v>
          </cell>
          <cell r="E158" t="str">
            <v>BS 400 ST1 CASCADE MODULE**.**</v>
          </cell>
          <cell r="F158">
            <v>19</v>
          </cell>
          <cell r="G158">
            <v>0</v>
          </cell>
          <cell r="J158">
            <v>1</v>
          </cell>
          <cell r="L158">
            <v>0</v>
          </cell>
          <cell r="O158">
            <v>12000</v>
          </cell>
          <cell r="P158">
            <v>12000</v>
          </cell>
        </row>
        <row r="159">
          <cell r="A159" t="str">
            <v>AP133BS1-C91811901318</v>
          </cell>
          <cell r="B159" t="str">
            <v>AP133BS1-C918</v>
          </cell>
          <cell r="C159" t="str">
            <v>119013</v>
          </cell>
          <cell r="D159" t="str">
            <v>119013</v>
          </cell>
          <cell r="E159" t="str">
            <v>APOLLO PRO PLUS SLOT 1</v>
          </cell>
          <cell r="F159">
            <v>18</v>
          </cell>
          <cell r="G159">
            <v>2926</v>
          </cell>
          <cell r="J159">
            <v>1</v>
          </cell>
          <cell r="K159">
            <v>2926</v>
          </cell>
          <cell r="L159">
            <v>2926</v>
          </cell>
          <cell r="M159">
            <v>753.22580645161293</v>
          </cell>
          <cell r="N159">
            <v>2926</v>
          </cell>
          <cell r="O159">
            <v>1800</v>
          </cell>
          <cell r="P159">
            <v>1800</v>
          </cell>
        </row>
        <row r="160">
          <cell r="A160" t="str">
            <v>AP133BS1-C91811901348</v>
          </cell>
          <cell r="B160" t="str">
            <v>AP133BS1-C918</v>
          </cell>
          <cell r="C160" t="str">
            <v>119013</v>
          </cell>
          <cell r="D160" t="str">
            <v>119013</v>
          </cell>
          <cell r="E160" t="str">
            <v>APOLLO PRO PLUS SLOT 1</v>
          </cell>
          <cell r="F160">
            <v>48</v>
          </cell>
          <cell r="G160">
            <v>2926</v>
          </cell>
          <cell r="J160">
            <v>7</v>
          </cell>
          <cell r="K160">
            <v>20482</v>
          </cell>
          <cell r="L160">
            <v>2926</v>
          </cell>
          <cell r="M160">
            <v>753.22580645161293</v>
          </cell>
          <cell r="N160">
            <v>2926</v>
          </cell>
          <cell r="O160">
            <v>1800</v>
          </cell>
          <cell r="P160">
            <v>12600</v>
          </cell>
        </row>
        <row r="161">
          <cell r="A161" t="str">
            <v>AP133BS1-C91811901358</v>
          </cell>
          <cell r="B161" t="str">
            <v>AP133BS1-C918</v>
          </cell>
          <cell r="C161" t="str">
            <v>119013</v>
          </cell>
          <cell r="D161" t="str">
            <v>119013</v>
          </cell>
          <cell r="E161" t="str">
            <v>APOLLO PRO PLUS SLOT 1</v>
          </cell>
          <cell r="F161">
            <v>58</v>
          </cell>
          <cell r="G161">
            <v>2926</v>
          </cell>
          <cell r="J161">
            <v>4</v>
          </cell>
          <cell r="K161">
            <v>11704</v>
          </cell>
          <cell r="L161">
            <v>2926</v>
          </cell>
          <cell r="M161">
            <v>753.22580645161293</v>
          </cell>
          <cell r="N161">
            <v>2926</v>
          </cell>
          <cell r="O161">
            <v>1800</v>
          </cell>
          <cell r="P161">
            <v>7200</v>
          </cell>
        </row>
        <row r="162">
          <cell r="A162" t="str">
            <v>AP133BS1-C918119013R48</v>
          </cell>
          <cell r="B162" t="str">
            <v>AP133BS1-C918</v>
          </cell>
          <cell r="C162" t="str">
            <v>119013R</v>
          </cell>
          <cell r="D162" t="str">
            <v>119013R</v>
          </cell>
          <cell r="E162" t="str">
            <v>APOLLO PRO PLUS SLOT 1</v>
          </cell>
          <cell r="F162">
            <v>48</v>
          </cell>
          <cell r="G162">
            <v>0.17</v>
          </cell>
          <cell r="J162">
            <v>1</v>
          </cell>
          <cell r="K162">
            <v>0.17</v>
          </cell>
          <cell r="L162">
            <v>0.17</v>
          </cell>
          <cell r="N162">
            <v>2926</v>
          </cell>
          <cell r="O162">
            <v>1800</v>
          </cell>
          <cell r="P162">
            <v>1800</v>
          </cell>
        </row>
        <row r="163">
          <cell r="A163" t="str">
            <v>AS20/SA/230/G703110312R18</v>
          </cell>
          <cell r="B163" t="str">
            <v>AS20/SA/230/G703</v>
          </cell>
          <cell r="C163" t="str">
            <v>110312R</v>
          </cell>
          <cell r="D163" t="str">
            <v>110312R</v>
          </cell>
          <cell r="E163" t="str">
            <v>AS20/SA/230/G703</v>
          </cell>
          <cell r="F163">
            <v>18</v>
          </cell>
          <cell r="G163">
            <v>0.01</v>
          </cell>
          <cell r="J163">
            <v>1</v>
          </cell>
          <cell r="K163">
            <v>0.01</v>
          </cell>
          <cell r="L163">
            <v>0.01</v>
          </cell>
          <cell r="O163">
            <v>25000</v>
          </cell>
          <cell r="P163">
            <v>25000</v>
          </cell>
        </row>
        <row r="164">
          <cell r="A164" t="str">
            <v>ASM31/SA/230/V35110309R18</v>
          </cell>
          <cell r="B164" t="str">
            <v>ASM31/SA/230/V35</v>
          </cell>
          <cell r="C164" t="str">
            <v>110309R</v>
          </cell>
          <cell r="D164" t="str">
            <v>110309R</v>
          </cell>
          <cell r="E164" t="str">
            <v>RAD ASM 31 V.35 INTERFACE</v>
          </cell>
          <cell r="F164">
            <v>18</v>
          </cell>
          <cell r="G164">
            <v>0.01</v>
          </cell>
          <cell r="J164">
            <v>1</v>
          </cell>
          <cell r="K164">
            <v>0.01</v>
          </cell>
          <cell r="L164">
            <v>0.01</v>
          </cell>
          <cell r="O164">
            <v>20000</v>
          </cell>
          <cell r="P164">
            <v>20000</v>
          </cell>
        </row>
        <row r="165">
          <cell r="A165" t="str">
            <v>AT I/O CARGO SPARES13615158</v>
          </cell>
          <cell r="B165" t="str">
            <v>AT I/O CARGO SPARES</v>
          </cell>
          <cell r="C165" t="str">
            <v>136151</v>
          </cell>
          <cell r="D165" t="str">
            <v>136151</v>
          </cell>
          <cell r="E165" t="str">
            <v>AT I/O CARGO SPARESAAAAA</v>
          </cell>
          <cell r="F165">
            <v>58</v>
          </cell>
          <cell r="G165">
            <v>8.02</v>
          </cell>
          <cell r="J165">
            <v>900</v>
          </cell>
          <cell r="K165">
            <v>7220.16</v>
          </cell>
          <cell r="L165">
            <v>8.02</v>
          </cell>
          <cell r="N165">
            <v>8.02</v>
          </cell>
          <cell r="O165">
            <v>10</v>
          </cell>
          <cell r="P165">
            <v>9000</v>
          </cell>
        </row>
        <row r="166">
          <cell r="A166" t="str">
            <v>AT3901C05118092X19</v>
          </cell>
          <cell r="B166" t="str">
            <v>AT3901C05</v>
          </cell>
          <cell r="C166" t="str">
            <v>118092X</v>
          </cell>
          <cell r="D166" t="str">
            <v>118092X</v>
          </cell>
          <cell r="E166" t="str">
            <v>BAYSTACK 60-16T 10BASE-T/100BAS</v>
          </cell>
          <cell r="F166">
            <v>19</v>
          </cell>
          <cell r="G166">
            <v>0</v>
          </cell>
          <cell r="J166">
            <v>2</v>
          </cell>
          <cell r="L166">
            <v>0</v>
          </cell>
          <cell r="O166">
            <v>10000</v>
          </cell>
          <cell r="P166">
            <v>20000</v>
          </cell>
        </row>
        <row r="167">
          <cell r="A167" t="str">
            <v>BSBS1 - 884119008X19</v>
          </cell>
          <cell r="B167" t="str">
            <v>BSBS1 - 884</v>
          </cell>
          <cell r="C167" t="str">
            <v>119008X</v>
          </cell>
          <cell r="D167" t="str">
            <v>119008X</v>
          </cell>
          <cell r="E167" t="str">
            <v>PC PARTNER P 700</v>
          </cell>
          <cell r="F167">
            <v>19</v>
          </cell>
          <cell r="G167">
            <v>0</v>
          </cell>
          <cell r="H167">
            <v>3</v>
          </cell>
          <cell r="J167">
            <v>3</v>
          </cell>
          <cell r="L167">
            <v>0</v>
          </cell>
          <cell r="M167">
            <v>692.84578696343397</v>
          </cell>
          <cell r="O167">
            <v>1350</v>
          </cell>
          <cell r="P167">
            <v>8100</v>
          </cell>
        </row>
        <row r="168">
          <cell r="A168" t="str">
            <v>BSBS1 - 884119008X49</v>
          </cell>
          <cell r="B168" t="str">
            <v>BSBS1 - 884</v>
          </cell>
          <cell r="C168" t="str">
            <v>119008X</v>
          </cell>
          <cell r="D168" t="str">
            <v>119008X</v>
          </cell>
          <cell r="E168" t="str">
            <v>PC PARTNER P 700</v>
          </cell>
          <cell r="F168">
            <v>49</v>
          </cell>
          <cell r="G168">
            <v>0</v>
          </cell>
          <cell r="J168">
            <v>8</v>
          </cell>
          <cell r="L168">
            <v>0</v>
          </cell>
          <cell r="M168">
            <v>692.84578696343397</v>
          </cell>
          <cell r="O168">
            <v>1350</v>
          </cell>
          <cell r="P168">
            <v>10800</v>
          </cell>
        </row>
        <row r="169">
          <cell r="A169" t="str">
            <v>BSBS1 - 884119008X59</v>
          </cell>
          <cell r="B169" t="str">
            <v>BSBS1 - 884</v>
          </cell>
          <cell r="C169" t="str">
            <v>119008X</v>
          </cell>
          <cell r="D169" t="str">
            <v>119008X</v>
          </cell>
          <cell r="E169" t="str">
            <v>PC PARTNER P 700</v>
          </cell>
          <cell r="F169">
            <v>59</v>
          </cell>
          <cell r="G169">
            <v>0</v>
          </cell>
          <cell r="J169">
            <v>1</v>
          </cell>
          <cell r="L169">
            <v>0</v>
          </cell>
          <cell r="M169">
            <v>692.84578696343397</v>
          </cell>
          <cell r="O169">
            <v>1350</v>
          </cell>
          <cell r="P169">
            <v>1350</v>
          </cell>
        </row>
        <row r="170">
          <cell r="A170" t="str">
            <v>BSBS1 - 884119008X49</v>
          </cell>
          <cell r="B170" t="str">
            <v>BSBS1 - 884</v>
          </cell>
          <cell r="C170" t="str">
            <v>119008X</v>
          </cell>
          <cell r="D170" t="str">
            <v>119008X</v>
          </cell>
          <cell r="E170" t="str">
            <v>PC PARTNER P 700</v>
          </cell>
          <cell r="F170">
            <v>49</v>
          </cell>
          <cell r="G170">
            <v>0</v>
          </cell>
          <cell r="J170">
            <v>8</v>
          </cell>
          <cell r="K170">
            <v>0</v>
          </cell>
          <cell r="L170">
            <v>0</v>
          </cell>
          <cell r="O170">
            <v>1350</v>
          </cell>
          <cell r="P170">
            <v>10800</v>
          </cell>
        </row>
        <row r="171">
          <cell r="A171" t="str">
            <v>BSBS1-884119008R18</v>
          </cell>
          <cell r="B171" t="str">
            <v>BSBS1-884</v>
          </cell>
          <cell r="C171" t="str">
            <v>119008R</v>
          </cell>
          <cell r="D171" t="str">
            <v>119008R</v>
          </cell>
          <cell r="E171" t="str">
            <v>PC PARTNER P 700</v>
          </cell>
          <cell r="F171">
            <v>18</v>
          </cell>
          <cell r="G171">
            <v>14.63</v>
          </cell>
          <cell r="J171">
            <v>2</v>
          </cell>
          <cell r="K171">
            <v>29.25</v>
          </cell>
          <cell r="L171">
            <v>14.63</v>
          </cell>
          <cell r="M171">
            <v>1350</v>
          </cell>
          <cell r="O171">
            <v>1350</v>
          </cell>
          <cell r="P171">
            <v>2700</v>
          </cell>
        </row>
        <row r="172">
          <cell r="A172" t="str">
            <v>BSBS1-884119008R48</v>
          </cell>
          <cell r="B172" t="str">
            <v>BSBS1-884</v>
          </cell>
          <cell r="C172" t="str">
            <v>119008R</v>
          </cell>
          <cell r="D172" t="str">
            <v>119008R</v>
          </cell>
          <cell r="E172" t="str">
            <v>PC PARTNER P 700</v>
          </cell>
          <cell r="F172">
            <v>48</v>
          </cell>
          <cell r="G172">
            <v>14.63</v>
          </cell>
          <cell r="J172">
            <v>2</v>
          </cell>
          <cell r="K172">
            <v>29.25</v>
          </cell>
          <cell r="L172">
            <v>14.63</v>
          </cell>
          <cell r="M172">
            <v>1350</v>
          </cell>
          <cell r="O172">
            <v>1350</v>
          </cell>
          <cell r="P172">
            <v>2700</v>
          </cell>
        </row>
        <row r="173">
          <cell r="A173" t="str">
            <v>BSBS1-884119008R58</v>
          </cell>
          <cell r="B173" t="str">
            <v>BSBS1-884</v>
          </cell>
          <cell r="C173" t="str">
            <v>119008R</v>
          </cell>
          <cell r="D173" t="str">
            <v>119008R</v>
          </cell>
          <cell r="E173" t="str">
            <v>PC PARTNER P 700</v>
          </cell>
          <cell r="F173">
            <v>58</v>
          </cell>
          <cell r="G173">
            <v>14.63</v>
          </cell>
          <cell r="J173">
            <v>2</v>
          </cell>
          <cell r="K173">
            <v>29.25</v>
          </cell>
          <cell r="L173">
            <v>14.63</v>
          </cell>
          <cell r="M173">
            <v>1350</v>
          </cell>
          <cell r="O173">
            <v>1350</v>
          </cell>
          <cell r="P173">
            <v>2700</v>
          </cell>
        </row>
        <row r="174">
          <cell r="A174" t="str">
            <v>BSBS3 - C871119007R18</v>
          </cell>
          <cell r="B174" t="str">
            <v>BSBS3 - C871</v>
          </cell>
          <cell r="C174" t="str">
            <v>119007R</v>
          </cell>
          <cell r="D174" t="str">
            <v>119007R</v>
          </cell>
          <cell r="E174" t="str">
            <v>PC PARTNER P/C 700</v>
          </cell>
          <cell r="F174">
            <v>18</v>
          </cell>
          <cell r="G174">
            <v>176.88</v>
          </cell>
          <cell r="J174">
            <v>111</v>
          </cell>
          <cell r="K174">
            <v>19633.689999999999</v>
          </cell>
          <cell r="L174">
            <v>176.88</v>
          </cell>
          <cell r="O174">
            <v>2200</v>
          </cell>
          <cell r="P174">
            <v>244200</v>
          </cell>
        </row>
        <row r="175">
          <cell r="A175" t="str">
            <v>BSBS3 - C871119007R48</v>
          </cell>
          <cell r="B175" t="str">
            <v>BSBS3 - C871</v>
          </cell>
          <cell r="C175" t="str">
            <v>119007R</v>
          </cell>
          <cell r="D175" t="str">
            <v>119007R</v>
          </cell>
          <cell r="E175" t="str">
            <v>PC PARTNER P/C 700</v>
          </cell>
          <cell r="F175">
            <v>48</v>
          </cell>
          <cell r="G175">
            <v>176.88</v>
          </cell>
          <cell r="J175">
            <v>101</v>
          </cell>
          <cell r="K175">
            <v>17864.89</v>
          </cell>
          <cell r="L175">
            <v>176.88</v>
          </cell>
          <cell r="O175">
            <v>2200</v>
          </cell>
          <cell r="P175">
            <v>222200</v>
          </cell>
        </row>
        <row r="176">
          <cell r="A176" t="str">
            <v>BSBS3 - C871119007R58</v>
          </cell>
          <cell r="B176" t="str">
            <v>BSBS3 - C871</v>
          </cell>
          <cell r="C176" t="str">
            <v>119007R</v>
          </cell>
          <cell r="D176" t="str">
            <v>119007R</v>
          </cell>
          <cell r="E176" t="str">
            <v>PC PARTNER P/C 700</v>
          </cell>
          <cell r="F176">
            <v>58</v>
          </cell>
          <cell r="G176">
            <v>176.88</v>
          </cell>
          <cell r="J176">
            <v>26</v>
          </cell>
          <cell r="K176">
            <v>4598.88</v>
          </cell>
          <cell r="L176">
            <v>176.88</v>
          </cell>
          <cell r="O176">
            <v>2200</v>
          </cell>
          <cell r="P176">
            <v>57200</v>
          </cell>
        </row>
        <row r="177">
          <cell r="A177" t="str">
            <v>BSBS3 - C871119007R68</v>
          </cell>
          <cell r="B177" t="str">
            <v>BSBS3 - C871</v>
          </cell>
          <cell r="C177" t="str">
            <v>119007R</v>
          </cell>
          <cell r="D177" t="str">
            <v>119007R</v>
          </cell>
          <cell r="E177" t="str">
            <v>PC PARTNER P/C 700</v>
          </cell>
          <cell r="F177">
            <v>68</v>
          </cell>
          <cell r="G177">
            <v>176.88</v>
          </cell>
          <cell r="J177">
            <v>44</v>
          </cell>
          <cell r="K177">
            <v>7782.72</v>
          </cell>
          <cell r="L177">
            <v>176.88</v>
          </cell>
          <cell r="O177">
            <v>2200</v>
          </cell>
          <cell r="P177">
            <v>96800</v>
          </cell>
        </row>
        <row r="178">
          <cell r="A178" t="str">
            <v>BSBS3 - C871119007X19</v>
          </cell>
          <cell r="B178" t="str">
            <v>BSBS3 - C871</v>
          </cell>
          <cell r="C178" t="str">
            <v>119007X</v>
          </cell>
          <cell r="D178" t="str">
            <v>119007X</v>
          </cell>
          <cell r="E178" t="str">
            <v>PC PARTNER P/C 700</v>
          </cell>
          <cell r="F178">
            <v>19</v>
          </cell>
          <cell r="G178">
            <v>0</v>
          </cell>
          <cell r="H178">
            <v>1</v>
          </cell>
          <cell r="J178">
            <v>211</v>
          </cell>
          <cell r="L178">
            <v>0</v>
          </cell>
          <cell r="M178">
            <v>946.85258964143429</v>
          </cell>
          <cell r="O178">
            <v>2200</v>
          </cell>
          <cell r="P178">
            <v>466400</v>
          </cell>
        </row>
        <row r="179">
          <cell r="A179" t="str">
            <v>BSBS3 - C871119007X49</v>
          </cell>
          <cell r="B179" t="str">
            <v>BSBS3 - C871</v>
          </cell>
          <cell r="C179" t="str">
            <v>119007X</v>
          </cell>
          <cell r="D179" t="str">
            <v>119007X</v>
          </cell>
          <cell r="E179" t="str">
            <v>PC PARTNER P/C 700</v>
          </cell>
          <cell r="F179">
            <v>49</v>
          </cell>
          <cell r="G179">
            <v>0</v>
          </cell>
          <cell r="J179">
            <v>4</v>
          </cell>
          <cell r="L179">
            <v>0</v>
          </cell>
          <cell r="M179">
            <v>946.85258964143429</v>
          </cell>
          <cell r="O179">
            <v>2200</v>
          </cell>
          <cell r="P179">
            <v>8800</v>
          </cell>
        </row>
        <row r="180">
          <cell r="A180" t="str">
            <v>BSBS3 - C871119007X39</v>
          </cell>
          <cell r="B180" t="str">
            <v>BSBS3 - C871</v>
          </cell>
          <cell r="C180" t="str">
            <v>119007X</v>
          </cell>
          <cell r="D180" t="str">
            <v>119007X</v>
          </cell>
          <cell r="E180" t="str">
            <v>PC PARTNER P/C 700</v>
          </cell>
          <cell r="F180">
            <v>39</v>
          </cell>
          <cell r="G180">
            <v>0</v>
          </cell>
          <cell r="J180">
            <v>8</v>
          </cell>
          <cell r="K180">
            <v>0</v>
          </cell>
          <cell r="O180">
            <v>2200</v>
          </cell>
          <cell r="P180">
            <v>17600</v>
          </cell>
        </row>
        <row r="181">
          <cell r="A181" t="str">
            <v>BX 80526F667128110325X19</v>
          </cell>
          <cell r="B181" t="str">
            <v>BX 80526F667128</v>
          </cell>
          <cell r="C181" t="str">
            <v>110325X</v>
          </cell>
          <cell r="D181" t="str">
            <v>110325X</v>
          </cell>
          <cell r="E181" t="str">
            <v>BOX CELERON 667 MHZ FCPGA**.**</v>
          </cell>
          <cell r="F181">
            <v>19</v>
          </cell>
          <cell r="G181">
            <v>0</v>
          </cell>
          <cell r="J181">
            <v>1</v>
          </cell>
          <cell r="L181">
            <v>0</v>
          </cell>
          <cell r="O181">
            <v>2700</v>
          </cell>
          <cell r="P181">
            <v>2700</v>
          </cell>
        </row>
        <row r="182">
          <cell r="A182" t="str">
            <v>BX80524R266000110180R18</v>
          </cell>
          <cell r="B182" t="str">
            <v>BX80524R266000</v>
          </cell>
          <cell r="C182" t="str">
            <v>110180R</v>
          </cell>
          <cell r="D182" t="str">
            <v>110180R</v>
          </cell>
          <cell r="E182" t="str">
            <v>BOX CELERON 266 MHZ SLOT 1</v>
          </cell>
          <cell r="F182">
            <v>18</v>
          </cell>
          <cell r="G182">
            <v>0.01</v>
          </cell>
          <cell r="J182">
            <v>1</v>
          </cell>
          <cell r="K182">
            <v>0.01</v>
          </cell>
          <cell r="L182">
            <v>0.01</v>
          </cell>
          <cell r="O182">
            <v>2500</v>
          </cell>
          <cell r="P182">
            <v>2500</v>
          </cell>
        </row>
        <row r="183">
          <cell r="A183" t="str">
            <v>BX80526C600256E11026818</v>
          </cell>
          <cell r="B183" t="str">
            <v>BX80526C600256E</v>
          </cell>
          <cell r="C183" t="str">
            <v>110268</v>
          </cell>
          <cell r="D183" t="str">
            <v>110268</v>
          </cell>
          <cell r="E183" t="str">
            <v>PIII 600 MHZ 133FSB FCPGA**.**</v>
          </cell>
          <cell r="F183">
            <v>18</v>
          </cell>
          <cell r="G183">
            <v>10603.87</v>
          </cell>
          <cell r="J183">
            <v>3</v>
          </cell>
          <cell r="K183">
            <v>31811.62</v>
          </cell>
          <cell r="L183">
            <v>10603.87</v>
          </cell>
          <cell r="M183">
            <v>6693.75</v>
          </cell>
          <cell r="N183">
            <v>10603.87</v>
          </cell>
          <cell r="O183">
            <v>5000</v>
          </cell>
          <cell r="P183">
            <v>15000</v>
          </cell>
        </row>
        <row r="184">
          <cell r="A184" t="str">
            <v>BX80526C600256E110268X19</v>
          </cell>
          <cell r="B184" t="str">
            <v>BX80526C600256E</v>
          </cell>
          <cell r="C184" t="str">
            <v>110268X</v>
          </cell>
          <cell r="D184" t="str">
            <v>110268X</v>
          </cell>
          <cell r="E184" t="str">
            <v>PIII 600 MHZ 133FSB FCPGA</v>
          </cell>
          <cell r="F184">
            <v>19</v>
          </cell>
          <cell r="G184">
            <v>0</v>
          </cell>
          <cell r="J184">
            <v>1</v>
          </cell>
          <cell r="L184">
            <v>0</v>
          </cell>
          <cell r="N184">
            <v>10603.87</v>
          </cell>
          <cell r="O184">
            <v>6000</v>
          </cell>
          <cell r="P184">
            <v>6000</v>
          </cell>
        </row>
        <row r="185">
          <cell r="A185" t="str">
            <v>BX80526C800256E110316(N)58</v>
          </cell>
          <cell r="B185" t="str">
            <v>BX80526C800256E</v>
          </cell>
          <cell r="C185" t="str">
            <v>110316(N)</v>
          </cell>
          <cell r="D185" t="str">
            <v>110316(N)</v>
          </cell>
          <cell r="E185" t="str">
            <v>PII 800 MHZ FCPGA 133 MHZ**.**</v>
          </cell>
          <cell r="F185">
            <v>58</v>
          </cell>
          <cell r="G185">
            <v>7758.61</v>
          </cell>
          <cell r="H185">
            <v>1</v>
          </cell>
          <cell r="I185">
            <v>7758.61</v>
          </cell>
          <cell r="L185">
            <v>7758.61</v>
          </cell>
          <cell r="M185">
            <v>7643.6854925373136</v>
          </cell>
          <cell r="N185">
            <v>7758.61</v>
          </cell>
          <cell r="O185">
            <v>7500</v>
          </cell>
          <cell r="P185">
            <v>7500</v>
          </cell>
        </row>
        <row r="186">
          <cell r="A186" t="str">
            <v>BX80526C800256E110316X59</v>
          </cell>
          <cell r="B186" t="str">
            <v>BX80526C800256E</v>
          </cell>
          <cell r="C186" t="str">
            <v>110316X</v>
          </cell>
          <cell r="D186" t="str">
            <v>110316X</v>
          </cell>
          <cell r="E186" t="str">
            <v>PIII 800MHZ FCPGA 133MHZ</v>
          </cell>
          <cell r="F186">
            <v>59</v>
          </cell>
          <cell r="G186">
            <v>0</v>
          </cell>
          <cell r="J186">
            <v>1</v>
          </cell>
          <cell r="L186">
            <v>0</v>
          </cell>
          <cell r="N186">
            <v>7758.61</v>
          </cell>
          <cell r="O186">
            <v>7500</v>
          </cell>
          <cell r="P186">
            <v>7500</v>
          </cell>
        </row>
        <row r="187">
          <cell r="A187" t="str">
            <v>BX80526C866256E110340X19</v>
          </cell>
          <cell r="B187" t="str">
            <v>BX80526C866256E</v>
          </cell>
          <cell r="C187" t="str">
            <v>110340X</v>
          </cell>
          <cell r="D187" t="str">
            <v>110340X</v>
          </cell>
          <cell r="E187" t="str">
            <v>PIII 866 MHZ FCPGA 133 MHZ*.**</v>
          </cell>
          <cell r="F187">
            <v>19</v>
          </cell>
          <cell r="G187">
            <v>0</v>
          </cell>
          <cell r="J187">
            <v>4</v>
          </cell>
          <cell r="L187">
            <v>0</v>
          </cell>
          <cell r="O187">
            <v>9700</v>
          </cell>
          <cell r="P187">
            <v>38800</v>
          </cell>
        </row>
        <row r="188">
          <cell r="A188" t="str">
            <v>BX80526C933256E11032858</v>
          </cell>
          <cell r="B188" t="str">
            <v>BX80526C933256E</v>
          </cell>
          <cell r="C188" t="str">
            <v>110328</v>
          </cell>
          <cell r="D188" t="str">
            <v>110328</v>
          </cell>
          <cell r="E188" t="str">
            <v>BOX PENTIUM III 933 MHZ FCPGA</v>
          </cell>
          <cell r="F188">
            <v>58</v>
          </cell>
          <cell r="G188">
            <v>9675.39</v>
          </cell>
          <cell r="H188">
            <v>1</v>
          </cell>
          <cell r="I188">
            <v>9675.3799999999992</v>
          </cell>
          <cell r="L188">
            <v>9675.39</v>
          </cell>
          <cell r="M188">
            <v>9688.150099923143</v>
          </cell>
          <cell r="N188">
            <v>9675.39</v>
          </cell>
          <cell r="O188">
            <v>9600</v>
          </cell>
          <cell r="P188">
            <v>9600</v>
          </cell>
        </row>
        <row r="189">
          <cell r="A189" t="str">
            <v>BX80526C933256E110328X19</v>
          </cell>
          <cell r="B189" t="str">
            <v>BX80526C933256E</v>
          </cell>
          <cell r="C189" t="str">
            <v>110328X</v>
          </cell>
          <cell r="D189" t="str">
            <v>110328X</v>
          </cell>
          <cell r="E189" t="str">
            <v>BOX PENTIUM III 933 MHZ FCPGA.</v>
          </cell>
          <cell r="F189">
            <v>19</v>
          </cell>
          <cell r="G189">
            <v>0</v>
          </cell>
          <cell r="J189">
            <v>1</v>
          </cell>
          <cell r="L189">
            <v>0</v>
          </cell>
          <cell r="N189">
            <v>9675.39</v>
          </cell>
          <cell r="O189">
            <v>9600</v>
          </cell>
          <cell r="P189">
            <v>9600</v>
          </cell>
        </row>
        <row r="190">
          <cell r="A190" t="str">
            <v>BX80526C933256E110328X59</v>
          </cell>
          <cell r="B190" t="str">
            <v>BX80526C933256E</v>
          </cell>
          <cell r="C190" t="str">
            <v>110328X</v>
          </cell>
          <cell r="D190" t="str">
            <v>110328X</v>
          </cell>
          <cell r="E190" t="str">
            <v>BOX PENTIUM III 933 MHZ FCPGA.</v>
          </cell>
          <cell r="F190">
            <v>59</v>
          </cell>
          <cell r="G190">
            <v>0</v>
          </cell>
          <cell r="J190">
            <v>1</v>
          </cell>
          <cell r="L190">
            <v>0</v>
          </cell>
          <cell r="N190">
            <v>9675.39</v>
          </cell>
          <cell r="O190">
            <v>9600</v>
          </cell>
          <cell r="P190">
            <v>9600</v>
          </cell>
        </row>
        <row r="191">
          <cell r="A191" t="str">
            <v>BX80526F600128110299R18</v>
          </cell>
          <cell r="B191" t="str">
            <v>BX80526F600128</v>
          </cell>
          <cell r="C191" t="str">
            <v>110299R</v>
          </cell>
          <cell r="D191" t="str">
            <v>110299R</v>
          </cell>
          <cell r="E191" t="str">
            <v>BOX CEL 600 MHZ FCPGA.*****.**</v>
          </cell>
          <cell r="F191">
            <v>18</v>
          </cell>
          <cell r="G191">
            <v>0.57999999999999996</v>
          </cell>
          <cell r="J191">
            <v>1</v>
          </cell>
          <cell r="K191">
            <v>0.57999999999999996</v>
          </cell>
          <cell r="L191">
            <v>0.57999999999999996</v>
          </cell>
          <cell r="O191">
            <v>3500</v>
          </cell>
          <cell r="P191">
            <v>3500</v>
          </cell>
        </row>
        <row r="192">
          <cell r="A192" t="str">
            <v>BX80526F667256E11028618</v>
          </cell>
          <cell r="B192" t="str">
            <v>BX80526F667256E</v>
          </cell>
          <cell r="C192" t="str">
            <v>110286</v>
          </cell>
          <cell r="D192" t="str">
            <v>110286</v>
          </cell>
          <cell r="E192" t="str">
            <v>PIII 667 133 MHZ FC-PGA****.**</v>
          </cell>
          <cell r="F192">
            <v>18</v>
          </cell>
          <cell r="G192">
            <v>7027.47</v>
          </cell>
          <cell r="J192">
            <v>1</v>
          </cell>
          <cell r="K192">
            <v>7027.47</v>
          </cell>
          <cell r="L192">
            <v>7027.47</v>
          </cell>
          <cell r="M192">
            <v>6368.5692641199921</v>
          </cell>
          <cell r="N192">
            <v>7027.47</v>
          </cell>
          <cell r="O192">
            <v>7000</v>
          </cell>
          <cell r="P192">
            <v>7000</v>
          </cell>
        </row>
        <row r="193">
          <cell r="A193" t="str">
            <v>BX80526F700128110317X19</v>
          </cell>
          <cell r="B193" t="str">
            <v>BX80526F700128</v>
          </cell>
          <cell r="C193" t="str">
            <v>110317X</v>
          </cell>
          <cell r="D193" t="str">
            <v>110317X</v>
          </cell>
          <cell r="E193" t="str">
            <v>BOX CELERON 700 MHZ FCPGA</v>
          </cell>
          <cell r="F193">
            <v>19</v>
          </cell>
          <cell r="G193">
            <v>0</v>
          </cell>
          <cell r="J193">
            <v>1</v>
          </cell>
          <cell r="L193">
            <v>0</v>
          </cell>
          <cell r="O193">
            <v>2700</v>
          </cell>
          <cell r="P193">
            <v>2700</v>
          </cell>
        </row>
        <row r="194">
          <cell r="A194" t="str">
            <v>BX80526F750256E110315X19</v>
          </cell>
          <cell r="B194" t="str">
            <v>BX80526F750256E</v>
          </cell>
          <cell r="C194" t="str">
            <v>110315X</v>
          </cell>
          <cell r="D194" t="str">
            <v>110315X</v>
          </cell>
          <cell r="E194" t="str">
            <v>PIII 750 100 MHZ FCPGA*****.**</v>
          </cell>
          <cell r="F194">
            <v>19</v>
          </cell>
          <cell r="G194">
            <v>0</v>
          </cell>
          <cell r="J194">
            <v>1</v>
          </cell>
          <cell r="L194">
            <v>0</v>
          </cell>
          <cell r="O194">
            <v>3000</v>
          </cell>
          <cell r="P194">
            <v>3000</v>
          </cell>
        </row>
        <row r="195">
          <cell r="A195" t="str">
            <v>BX80526F766128110501X19</v>
          </cell>
          <cell r="B195" t="str">
            <v>BX80526F766128</v>
          </cell>
          <cell r="C195" t="str">
            <v>110501X</v>
          </cell>
          <cell r="D195" t="str">
            <v>110501X</v>
          </cell>
          <cell r="E195" t="str">
            <v>BOX CELERON 766 MHZ FCPGA**.**</v>
          </cell>
          <cell r="F195">
            <v>19</v>
          </cell>
          <cell r="G195">
            <v>0</v>
          </cell>
          <cell r="J195">
            <v>2</v>
          </cell>
          <cell r="L195">
            <v>0</v>
          </cell>
          <cell r="O195">
            <v>250</v>
          </cell>
          <cell r="P195">
            <v>500</v>
          </cell>
        </row>
        <row r="196">
          <cell r="A196" t="str">
            <v>BX80526F850256E11032618</v>
          </cell>
          <cell r="B196" t="str">
            <v>BX80526F850256E</v>
          </cell>
          <cell r="C196" t="str">
            <v>110326</v>
          </cell>
          <cell r="D196" t="str">
            <v>110326</v>
          </cell>
          <cell r="E196" t="str">
            <v>BOX PENTIUM III 850 MHZ FCPGA</v>
          </cell>
          <cell r="F196">
            <v>18</v>
          </cell>
          <cell r="G196">
            <v>8827.23</v>
          </cell>
          <cell r="J196">
            <v>2</v>
          </cell>
          <cell r="K196">
            <v>17654.46</v>
          </cell>
          <cell r="L196">
            <v>8827.23</v>
          </cell>
          <cell r="M196">
            <v>9235.3573353124066</v>
          </cell>
          <cell r="N196">
            <v>8827.23</v>
          </cell>
          <cell r="O196">
            <v>8000</v>
          </cell>
          <cell r="P196">
            <v>16000</v>
          </cell>
        </row>
        <row r="197">
          <cell r="A197" t="str">
            <v>BX80528JK130GR110341X18</v>
          </cell>
          <cell r="B197" t="str">
            <v>BX80528JK130GR</v>
          </cell>
          <cell r="C197" t="str">
            <v>110341X</v>
          </cell>
          <cell r="D197" t="str">
            <v>110341X</v>
          </cell>
          <cell r="E197" t="str">
            <v>PENTIUM 4.1.3GHZ PROCESSOR*.**</v>
          </cell>
          <cell r="F197">
            <v>18</v>
          </cell>
          <cell r="G197">
            <v>0</v>
          </cell>
          <cell r="J197">
            <v>1</v>
          </cell>
          <cell r="L197">
            <v>0</v>
          </cell>
          <cell r="O197">
            <v>12000</v>
          </cell>
          <cell r="P197">
            <v>12000</v>
          </cell>
        </row>
        <row r="198">
          <cell r="A198" t="str">
            <v>C1599A107028CR18</v>
          </cell>
          <cell r="B198" t="str">
            <v>C1599A</v>
          </cell>
          <cell r="C198" t="str">
            <v>107028CR</v>
          </cell>
          <cell r="D198" t="str">
            <v>107028CR</v>
          </cell>
          <cell r="E198" t="str">
            <v>BARE 8GB DAT 4/8GB INT 3.25HH</v>
          </cell>
          <cell r="F198">
            <v>18</v>
          </cell>
          <cell r="G198">
            <v>0.01</v>
          </cell>
          <cell r="J198">
            <v>1</v>
          </cell>
          <cell r="K198">
            <v>0.01</v>
          </cell>
          <cell r="L198">
            <v>0.01</v>
          </cell>
          <cell r="N198">
            <v>21911.05</v>
          </cell>
          <cell r="O198">
            <v>9000</v>
          </cell>
          <cell r="P198">
            <v>9000</v>
          </cell>
        </row>
        <row r="199">
          <cell r="A199" t="str">
            <v>C4245A107086X19</v>
          </cell>
          <cell r="B199" t="str">
            <v>C4245A</v>
          </cell>
          <cell r="C199" t="str">
            <v>107086X</v>
          </cell>
          <cell r="D199" t="str">
            <v>107086X</v>
          </cell>
          <cell r="E199" t="str">
            <v>LJ 6L GOLD LAS 600DPI ASIZE PA</v>
          </cell>
          <cell r="F199">
            <v>19</v>
          </cell>
          <cell r="G199">
            <v>0</v>
          </cell>
          <cell r="J199">
            <v>2</v>
          </cell>
          <cell r="L199">
            <v>0</v>
          </cell>
          <cell r="O199">
            <v>5000</v>
          </cell>
          <cell r="P199">
            <v>10000</v>
          </cell>
        </row>
        <row r="200">
          <cell r="A200" t="str">
            <v>C4358A107056B18</v>
          </cell>
          <cell r="B200" t="str">
            <v>C4358A</v>
          </cell>
          <cell r="C200" t="str">
            <v>107056B</v>
          </cell>
          <cell r="D200" t="str">
            <v>107056B</v>
          </cell>
          <cell r="E200" t="str">
            <v>SURESTORE CD WRITER 7100E</v>
          </cell>
          <cell r="F200">
            <v>18</v>
          </cell>
          <cell r="G200">
            <v>0.01</v>
          </cell>
          <cell r="J200">
            <v>4</v>
          </cell>
          <cell r="K200">
            <v>0.04</v>
          </cell>
          <cell r="L200">
            <v>0.01</v>
          </cell>
          <cell r="N200">
            <v>0.01</v>
          </cell>
          <cell r="O200">
            <v>2000</v>
          </cell>
          <cell r="P200">
            <v>8000</v>
          </cell>
        </row>
        <row r="201">
          <cell r="A201" t="str">
            <v>C4380A107049C18</v>
          </cell>
          <cell r="B201" t="str">
            <v>C4380A</v>
          </cell>
          <cell r="C201" t="str">
            <v>107049C</v>
          </cell>
          <cell r="D201" t="str">
            <v>107049C</v>
          </cell>
          <cell r="E201" t="str">
            <v>SURESTORE CD WRITER 7200I</v>
          </cell>
          <cell r="F201">
            <v>18</v>
          </cell>
          <cell r="G201">
            <v>0.01</v>
          </cell>
          <cell r="J201">
            <v>1</v>
          </cell>
          <cell r="K201">
            <v>0.01</v>
          </cell>
          <cell r="L201">
            <v>0.01</v>
          </cell>
          <cell r="N201">
            <v>0.01</v>
          </cell>
          <cell r="O201">
            <v>2000</v>
          </cell>
          <cell r="P201">
            <v>2000</v>
          </cell>
        </row>
        <row r="202">
          <cell r="A202" t="str">
            <v>C59-00090116361X19</v>
          </cell>
          <cell r="B202" t="str">
            <v>C59-00090</v>
          </cell>
          <cell r="C202" t="str">
            <v>116361X</v>
          </cell>
          <cell r="D202" t="str">
            <v>116361X</v>
          </cell>
          <cell r="E202" t="str">
            <v>INTERNET HARWARE VALUE PACK.**</v>
          </cell>
          <cell r="F202">
            <v>19</v>
          </cell>
          <cell r="G202">
            <v>0</v>
          </cell>
          <cell r="J202">
            <v>1</v>
          </cell>
          <cell r="L202">
            <v>0</v>
          </cell>
          <cell r="O202">
            <v>1500</v>
          </cell>
          <cell r="P202">
            <v>1500</v>
          </cell>
        </row>
        <row r="203">
          <cell r="A203" t="str">
            <v>C6450A107103M19</v>
          </cell>
          <cell r="B203" t="str">
            <v>C6450A</v>
          </cell>
          <cell r="C203" t="str">
            <v>107103M</v>
          </cell>
          <cell r="D203" t="str">
            <v>107103M</v>
          </cell>
          <cell r="E203" t="str">
            <v>DJ 610C INKJET 600DPI ASIZE PA</v>
          </cell>
          <cell r="F203">
            <v>19</v>
          </cell>
          <cell r="G203">
            <v>4673.45</v>
          </cell>
          <cell r="J203">
            <v>1</v>
          </cell>
          <cell r="K203">
            <v>4673.4399999999996</v>
          </cell>
          <cell r="L203">
            <v>4673.45</v>
          </cell>
          <cell r="M203">
            <v>2210.625</v>
          </cell>
          <cell r="N203">
            <v>4673.45</v>
          </cell>
          <cell r="O203">
            <v>2500</v>
          </cell>
          <cell r="P203">
            <v>2500</v>
          </cell>
        </row>
        <row r="204">
          <cell r="A204" t="str">
            <v>C6450A107103R49</v>
          </cell>
          <cell r="B204" t="str">
            <v>C6450A</v>
          </cell>
          <cell r="C204" t="str">
            <v>107103R</v>
          </cell>
          <cell r="D204" t="str">
            <v>107103R</v>
          </cell>
          <cell r="E204" t="str">
            <v>DJ 610C INKJET 600DPI ASIZE PA</v>
          </cell>
          <cell r="F204">
            <v>49</v>
          </cell>
          <cell r="G204">
            <v>5628</v>
          </cell>
          <cell r="J204">
            <v>1</v>
          </cell>
          <cell r="K204">
            <v>5628</v>
          </cell>
          <cell r="L204">
            <v>5628</v>
          </cell>
          <cell r="N204">
            <v>4673.45</v>
          </cell>
          <cell r="O204">
            <v>2500</v>
          </cell>
          <cell r="P204">
            <v>2500</v>
          </cell>
        </row>
        <row r="205">
          <cell r="A205" t="str">
            <v>C7697A107175CR18</v>
          </cell>
          <cell r="B205" t="str">
            <v>C7697A</v>
          </cell>
          <cell r="C205" t="str">
            <v>107175CR</v>
          </cell>
          <cell r="D205" t="str">
            <v>107175CR</v>
          </cell>
          <cell r="E205" t="str">
            <v>SCANJET 5300C FLATBED 600DPI</v>
          </cell>
          <cell r="F205">
            <v>18</v>
          </cell>
          <cell r="G205">
            <v>0.01</v>
          </cell>
          <cell r="J205">
            <v>1</v>
          </cell>
          <cell r="K205">
            <v>0.01</v>
          </cell>
          <cell r="L205">
            <v>0.01</v>
          </cell>
          <cell r="O205">
            <v>6000</v>
          </cell>
          <cell r="P205">
            <v>6000</v>
          </cell>
        </row>
        <row r="206">
          <cell r="A206" t="str">
            <v>CG1001C13118062R18</v>
          </cell>
          <cell r="B206" t="str">
            <v>CG1001C13</v>
          </cell>
          <cell r="C206" t="str">
            <v>118062R</v>
          </cell>
          <cell r="D206" t="str">
            <v>118062R</v>
          </cell>
          <cell r="E206" t="str">
            <v>BAYSTACK152 10BASE-T HUB/NMM</v>
          </cell>
          <cell r="F206">
            <v>18</v>
          </cell>
          <cell r="G206">
            <v>0.01</v>
          </cell>
          <cell r="J206">
            <v>2</v>
          </cell>
          <cell r="K206">
            <v>0.01</v>
          </cell>
          <cell r="L206">
            <v>0.01</v>
          </cell>
          <cell r="O206">
            <v>6000</v>
          </cell>
          <cell r="P206">
            <v>12000</v>
          </cell>
        </row>
        <row r="207">
          <cell r="A207" t="str">
            <v>CHIC-601L13601348</v>
          </cell>
          <cell r="B207" t="str">
            <v>CHIC-601L</v>
          </cell>
          <cell r="C207" t="str">
            <v>136013</v>
          </cell>
          <cell r="D207" t="str">
            <v>136013</v>
          </cell>
          <cell r="E207" t="str">
            <v>VESTA 120W MAX PMPO ACTIVE SPKS</v>
          </cell>
          <cell r="F207">
            <v>48</v>
          </cell>
          <cell r="G207">
            <v>250</v>
          </cell>
          <cell r="J207">
            <v>3</v>
          </cell>
          <cell r="K207">
            <v>750</v>
          </cell>
          <cell r="L207">
            <v>250</v>
          </cell>
          <cell r="M207">
            <v>257.18199149969644</v>
          </cell>
          <cell r="N207">
            <v>250</v>
          </cell>
          <cell r="O207">
            <v>250</v>
          </cell>
          <cell r="P207">
            <v>750</v>
          </cell>
        </row>
        <row r="208">
          <cell r="A208" t="str">
            <v>CHIC-601L13601358</v>
          </cell>
          <cell r="B208" t="str">
            <v>CHIC-601L</v>
          </cell>
          <cell r="C208" t="str">
            <v>136013</v>
          </cell>
          <cell r="D208" t="str">
            <v>136013</v>
          </cell>
          <cell r="E208" t="str">
            <v>VESTA 120W MAX PMPO ACTIVE SPKS</v>
          </cell>
          <cell r="F208">
            <v>58</v>
          </cell>
          <cell r="G208">
            <v>250</v>
          </cell>
          <cell r="J208">
            <v>3</v>
          </cell>
          <cell r="K208">
            <v>750</v>
          </cell>
          <cell r="L208">
            <v>250</v>
          </cell>
          <cell r="M208">
            <v>257.18199149969644</v>
          </cell>
          <cell r="N208">
            <v>250</v>
          </cell>
          <cell r="O208">
            <v>250</v>
          </cell>
          <cell r="P208">
            <v>750</v>
          </cell>
        </row>
        <row r="209">
          <cell r="A209" t="str">
            <v>CHIC-601L13601368</v>
          </cell>
          <cell r="B209" t="str">
            <v>CHIC-601L</v>
          </cell>
          <cell r="C209" t="str">
            <v>136013</v>
          </cell>
          <cell r="D209" t="str">
            <v>136013</v>
          </cell>
          <cell r="E209" t="str">
            <v>VESTA 120W MAX PMPO ACTIVE SPKS</v>
          </cell>
          <cell r="F209">
            <v>68</v>
          </cell>
          <cell r="G209">
            <v>250</v>
          </cell>
          <cell r="J209">
            <v>4</v>
          </cell>
          <cell r="K209">
            <v>1000</v>
          </cell>
          <cell r="L209">
            <v>250</v>
          </cell>
          <cell r="M209">
            <v>257.18199149969644</v>
          </cell>
          <cell r="N209">
            <v>250</v>
          </cell>
          <cell r="O209">
            <v>250</v>
          </cell>
          <cell r="P209">
            <v>1000</v>
          </cell>
        </row>
        <row r="210">
          <cell r="A210" t="str">
            <v>CHIC-601L136013R18</v>
          </cell>
          <cell r="B210" t="str">
            <v>CHIC-601L</v>
          </cell>
          <cell r="C210" t="str">
            <v>136013R</v>
          </cell>
          <cell r="D210" t="str">
            <v>136013R</v>
          </cell>
          <cell r="E210" t="str">
            <v>VESTA 120W MAX PMPO ACTIVE SPKS</v>
          </cell>
          <cell r="F210">
            <v>18</v>
          </cell>
          <cell r="G210">
            <v>0.67</v>
          </cell>
          <cell r="J210">
            <v>4</v>
          </cell>
          <cell r="K210">
            <v>2.69</v>
          </cell>
          <cell r="L210">
            <v>0.67</v>
          </cell>
          <cell r="N210">
            <v>250</v>
          </cell>
          <cell r="O210">
            <v>250</v>
          </cell>
          <cell r="P210">
            <v>1000</v>
          </cell>
        </row>
        <row r="211">
          <cell r="A211" t="str">
            <v>CHIC-601L136013R48</v>
          </cell>
          <cell r="B211" t="str">
            <v>CHIC-601L</v>
          </cell>
          <cell r="C211" t="str">
            <v>136013R</v>
          </cell>
          <cell r="D211" t="str">
            <v>136013R</v>
          </cell>
          <cell r="E211" t="str">
            <v>VESTA 120W MAX PMPO ACTIVE SPKS</v>
          </cell>
          <cell r="F211">
            <v>48</v>
          </cell>
          <cell r="G211">
            <v>0.67</v>
          </cell>
          <cell r="J211">
            <v>2</v>
          </cell>
          <cell r="K211">
            <v>1.34</v>
          </cell>
          <cell r="L211">
            <v>0.67</v>
          </cell>
          <cell r="N211">
            <v>250</v>
          </cell>
          <cell r="O211">
            <v>250</v>
          </cell>
          <cell r="P211">
            <v>500</v>
          </cell>
        </row>
        <row r="212">
          <cell r="A212" t="str">
            <v>CHIC-601L136013X18</v>
          </cell>
          <cell r="B212" t="str">
            <v>CHIC-601L</v>
          </cell>
          <cell r="C212" t="str">
            <v>136013X</v>
          </cell>
          <cell r="D212" t="str">
            <v>136013X</v>
          </cell>
          <cell r="E212" t="str">
            <v>VESTA 120W MAX PMPO ACTIVE SPKS</v>
          </cell>
          <cell r="F212">
            <v>18</v>
          </cell>
          <cell r="G212">
            <v>0</v>
          </cell>
          <cell r="J212">
            <v>2</v>
          </cell>
          <cell r="L212">
            <v>0</v>
          </cell>
          <cell r="N212">
            <v>250</v>
          </cell>
          <cell r="O212">
            <v>250</v>
          </cell>
          <cell r="P212">
            <v>500</v>
          </cell>
        </row>
        <row r="213">
          <cell r="A213" t="str">
            <v>CHIC-601L136013X19</v>
          </cell>
          <cell r="B213" t="str">
            <v>CHIC-601L</v>
          </cell>
          <cell r="C213" t="str">
            <v>136013X</v>
          </cell>
          <cell r="D213" t="str">
            <v>136013X</v>
          </cell>
          <cell r="E213" t="str">
            <v>VESTA 120W MAX PMPO ACTIVE SPKS</v>
          </cell>
          <cell r="F213">
            <v>19</v>
          </cell>
          <cell r="G213">
            <v>0</v>
          </cell>
          <cell r="J213">
            <v>1</v>
          </cell>
          <cell r="L213">
            <v>0</v>
          </cell>
          <cell r="N213">
            <v>250</v>
          </cell>
          <cell r="O213">
            <v>250</v>
          </cell>
          <cell r="P213">
            <v>250</v>
          </cell>
        </row>
        <row r="214">
          <cell r="A214" t="str">
            <v>CHIC-720136007G48</v>
          </cell>
          <cell r="B214" t="str">
            <v>CHIC-720</v>
          </cell>
          <cell r="C214" t="str">
            <v>136007G</v>
          </cell>
          <cell r="D214" t="str">
            <v>136007G</v>
          </cell>
          <cell r="E214" t="str">
            <v>VESTA SCROLL MICE WIN 98 / NT*</v>
          </cell>
          <cell r="F214">
            <v>48</v>
          </cell>
          <cell r="G214">
            <v>43.13</v>
          </cell>
          <cell r="J214">
            <v>5</v>
          </cell>
          <cell r="K214">
            <v>215.65</v>
          </cell>
          <cell r="L214">
            <v>43.13</v>
          </cell>
          <cell r="M214">
            <v>0.01</v>
          </cell>
          <cell r="N214">
            <v>43.13</v>
          </cell>
          <cell r="O214">
            <v>150</v>
          </cell>
          <cell r="P214">
            <v>750</v>
          </cell>
        </row>
        <row r="215">
          <cell r="A215" t="str">
            <v>CHIC-720136007X19</v>
          </cell>
          <cell r="B215" t="str">
            <v>CHIC-720</v>
          </cell>
          <cell r="C215" t="str">
            <v>136007X</v>
          </cell>
          <cell r="D215" t="str">
            <v>136007X</v>
          </cell>
          <cell r="E215" t="str">
            <v>VESTA SCROLL MICE WIN 98/NT BOX</v>
          </cell>
          <cell r="F215">
            <v>19</v>
          </cell>
          <cell r="G215">
            <v>0</v>
          </cell>
          <cell r="H215">
            <v>6</v>
          </cell>
          <cell r="J215">
            <v>5</v>
          </cell>
          <cell r="L215">
            <v>0</v>
          </cell>
          <cell r="N215">
            <v>110</v>
          </cell>
          <cell r="O215">
            <v>100</v>
          </cell>
          <cell r="P215">
            <v>1100</v>
          </cell>
        </row>
        <row r="216">
          <cell r="A216" t="str">
            <v>CHIC-720136007X59</v>
          </cell>
          <cell r="B216" t="str">
            <v>CHIC-720</v>
          </cell>
          <cell r="C216" t="str">
            <v>136007X</v>
          </cell>
          <cell r="D216" t="str">
            <v>136007X</v>
          </cell>
          <cell r="E216" t="str">
            <v>VESTA SCROLL MICE WIN 98/NT BOX</v>
          </cell>
          <cell r="F216">
            <v>59</v>
          </cell>
          <cell r="G216">
            <v>0</v>
          </cell>
          <cell r="J216">
            <v>1</v>
          </cell>
          <cell r="L216">
            <v>0</v>
          </cell>
          <cell r="N216">
            <v>110</v>
          </cell>
          <cell r="O216">
            <v>100</v>
          </cell>
          <cell r="P216">
            <v>100</v>
          </cell>
        </row>
        <row r="217">
          <cell r="A217" t="str">
            <v>CHIC-720136007X39</v>
          </cell>
          <cell r="B217" t="str">
            <v>CHIC-720</v>
          </cell>
          <cell r="C217" t="str">
            <v>136007X</v>
          </cell>
          <cell r="D217" t="str">
            <v>136007X</v>
          </cell>
          <cell r="E217" t="str">
            <v>VESTA SCROLL MICE WIN 98/NT BOX</v>
          </cell>
          <cell r="F217">
            <v>39</v>
          </cell>
          <cell r="G217">
            <v>0</v>
          </cell>
          <cell r="J217">
            <v>5</v>
          </cell>
          <cell r="K217">
            <v>0</v>
          </cell>
          <cell r="O217">
            <v>100</v>
          </cell>
          <cell r="P217">
            <v>500</v>
          </cell>
        </row>
        <row r="218">
          <cell r="A218" t="str">
            <v>CHIC-77013600918</v>
          </cell>
          <cell r="B218" t="str">
            <v>CHIC-770</v>
          </cell>
          <cell r="C218" t="str">
            <v>136009</v>
          </cell>
          <cell r="D218" t="str">
            <v>136009</v>
          </cell>
          <cell r="E218" t="str">
            <v>VESTA NOTE BOOK MICE BLACK</v>
          </cell>
          <cell r="F218">
            <v>18</v>
          </cell>
          <cell r="G218">
            <v>300</v>
          </cell>
          <cell r="J218">
            <v>5</v>
          </cell>
          <cell r="K218">
            <v>1500</v>
          </cell>
          <cell r="L218">
            <v>300</v>
          </cell>
          <cell r="M218">
            <v>338.29113924050631</v>
          </cell>
          <cell r="N218">
            <v>300</v>
          </cell>
          <cell r="O218">
            <v>300</v>
          </cell>
          <cell r="P218">
            <v>1500</v>
          </cell>
        </row>
        <row r="219">
          <cell r="A219" t="str">
            <v>CHIC-77013600968</v>
          </cell>
          <cell r="B219" t="str">
            <v>CHIC-770</v>
          </cell>
          <cell r="C219" t="str">
            <v>136009</v>
          </cell>
          <cell r="D219" t="str">
            <v>136009</v>
          </cell>
          <cell r="E219" t="str">
            <v>VESTA NOTE BOOK MICE BLACK</v>
          </cell>
          <cell r="F219">
            <v>68</v>
          </cell>
          <cell r="G219">
            <v>300</v>
          </cell>
          <cell r="J219">
            <v>3</v>
          </cell>
          <cell r="K219">
            <v>900</v>
          </cell>
          <cell r="L219">
            <v>300</v>
          </cell>
          <cell r="M219">
            <v>338.29113924050631</v>
          </cell>
          <cell r="N219">
            <v>300</v>
          </cell>
          <cell r="O219">
            <v>300</v>
          </cell>
          <cell r="P219">
            <v>900</v>
          </cell>
        </row>
        <row r="220">
          <cell r="A220" t="str">
            <v>CHIC-770136009R18</v>
          </cell>
          <cell r="B220" t="str">
            <v>CHIC-770</v>
          </cell>
          <cell r="C220" t="str">
            <v>136009R</v>
          </cell>
          <cell r="D220" t="str">
            <v>136009R</v>
          </cell>
          <cell r="E220" t="str">
            <v>VESTA NOTE BOOK MICE BLACK</v>
          </cell>
          <cell r="F220">
            <v>18</v>
          </cell>
          <cell r="G220">
            <v>0.68</v>
          </cell>
          <cell r="J220">
            <v>1</v>
          </cell>
          <cell r="K220">
            <v>0.67</v>
          </cell>
          <cell r="L220">
            <v>0.68</v>
          </cell>
          <cell r="N220">
            <v>300</v>
          </cell>
          <cell r="O220">
            <v>300</v>
          </cell>
          <cell r="P220">
            <v>300</v>
          </cell>
        </row>
        <row r="221">
          <cell r="A221" t="str">
            <v>CHIC-80013600818</v>
          </cell>
          <cell r="B221" t="str">
            <v>CHIC-800</v>
          </cell>
          <cell r="C221" t="str">
            <v>136008</v>
          </cell>
          <cell r="D221" t="str">
            <v>136008</v>
          </cell>
          <cell r="E221" t="str">
            <v>VESTA AUTO BROWSER MICE*600 DPI</v>
          </cell>
          <cell r="F221">
            <v>18</v>
          </cell>
          <cell r="G221">
            <v>350</v>
          </cell>
          <cell r="J221">
            <v>9</v>
          </cell>
          <cell r="K221">
            <v>3150</v>
          </cell>
          <cell r="L221">
            <v>350</v>
          </cell>
          <cell r="M221">
            <v>325.92592592592592</v>
          </cell>
          <cell r="N221">
            <v>350</v>
          </cell>
          <cell r="O221">
            <v>350</v>
          </cell>
          <cell r="P221">
            <v>3150</v>
          </cell>
        </row>
        <row r="222">
          <cell r="A222" t="str">
            <v>CHIC-800136008G18</v>
          </cell>
          <cell r="B222" t="str">
            <v>CHIC-800</v>
          </cell>
          <cell r="C222" t="str">
            <v>136008G</v>
          </cell>
          <cell r="D222" t="str">
            <v>136008G</v>
          </cell>
          <cell r="E222" t="str">
            <v>VESTA 600 DPI SCROLL MICE**.**</v>
          </cell>
          <cell r="F222">
            <v>18</v>
          </cell>
          <cell r="G222">
            <v>62.95</v>
          </cell>
          <cell r="J222">
            <v>1</v>
          </cell>
          <cell r="K222">
            <v>62.95</v>
          </cell>
          <cell r="L222">
            <v>62.95</v>
          </cell>
          <cell r="N222">
            <v>350</v>
          </cell>
          <cell r="O222">
            <v>350</v>
          </cell>
          <cell r="P222">
            <v>350</v>
          </cell>
        </row>
        <row r="223">
          <cell r="A223" t="str">
            <v>CHIC-800136008R18</v>
          </cell>
          <cell r="B223" t="str">
            <v>CHIC-800</v>
          </cell>
          <cell r="C223" t="str">
            <v>136008R</v>
          </cell>
          <cell r="D223" t="str">
            <v>136008R</v>
          </cell>
          <cell r="E223" t="str">
            <v>VESTA AUTO BROWSER MICE*600 DPI</v>
          </cell>
          <cell r="F223">
            <v>18</v>
          </cell>
          <cell r="G223">
            <v>0.01</v>
          </cell>
          <cell r="J223">
            <v>6</v>
          </cell>
          <cell r="K223">
            <v>0.04</v>
          </cell>
          <cell r="L223">
            <v>0.01</v>
          </cell>
          <cell r="N223">
            <v>350</v>
          </cell>
          <cell r="O223">
            <v>100</v>
          </cell>
          <cell r="P223">
            <v>600</v>
          </cell>
        </row>
        <row r="224">
          <cell r="A224" t="str">
            <v>CHIC-800136008X19</v>
          </cell>
          <cell r="B224" t="str">
            <v>CHIC-800</v>
          </cell>
          <cell r="C224" t="str">
            <v>136008X</v>
          </cell>
          <cell r="D224" t="str">
            <v>136008X</v>
          </cell>
          <cell r="E224" t="str">
            <v>VESTA AUTO BROWSER MICE 600 DPI</v>
          </cell>
          <cell r="F224">
            <v>19</v>
          </cell>
          <cell r="G224">
            <v>0</v>
          </cell>
          <cell r="H224">
            <v>1</v>
          </cell>
          <cell r="L224">
            <v>0</v>
          </cell>
          <cell r="N224">
            <v>350</v>
          </cell>
          <cell r="O224">
            <v>300</v>
          </cell>
          <cell r="P224">
            <v>300</v>
          </cell>
        </row>
        <row r="225">
          <cell r="A225" t="str">
            <v>CHIC-82013600718</v>
          </cell>
          <cell r="B225" t="str">
            <v>CHIC-820</v>
          </cell>
          <cell r="C225" t="str">
            <v>136007</v>
          </cell>
          <cell r="D225" t="str">
            <v>136007</v>
          </cell>
          <cell r="E225" t="str">
            <v>VESTA SCROLL MICE WIN 98/NT.**</v>
          </cell>
          <cell r="F225">
            <v>18</v>
          </cell>
          <cell r="G225">
            <v>110</v>
          </cell>
          <cell r="J225">
            <v>6</v>
          </cell>
          <cell r="K225">
            <v>660</v>
          </cell>
          <cell r="L225">
            <v>110</v>
          </cell>
          <cell r="M225">
            <v>112.77586892263295</v>
          </cell>
          <cell r="N225">
            <v>110</v>
          </cell>
          <cell r="O225">
            <v>100</v>
          </cell>
          <cell r="P225">
            <v>600</v>
          </cell>
        </row>
        <row r="226">
          <cell r="A226" t="str">
            <v>CHIC-82013600758</v>
          </cell>
          <cell r="B226" t="str">
            <v>CHIC-820</v>
          </cell>
          <cell r="C226" t="str">
            <v>136007</v>
          </cell>
          <cell r="D226" t="str">
            <v>136007</v>
          </cell>
          <cell r="E226" t="str">
            <v>VESTA SCROLL MICE WIN 98/NT.**</v>
          </cell>
          <cell r="F226">
            <v>58</v>
          </cell>
          <cell r="G226">
            <v>110</v>
          </cell>
          <cell r="J226">
            <v>4</v>
          </cell>
          <cell r="K226">
            <v>440</v>
          </cell>
          <cell r="L226">
            <v>110</v>
          </cell>
          <cell r="M226">
            <v>112.77586892263295</v>
          </cell>
          <cell r="N226">
            <v>110</v>
          </cell>
          <cell r="O226">
            <v>100</v>
          </cell>
          <cell r="P226">
            <v>400</v>
          </cell>
        </row>
        <row r="227">
          <cell r="A227" t="str">
            <v>CHIC-820136007R18</v>
          </cell>
          <cell r="B227" t="str">
            <v>CHIC-820</v>
          </cell>
          <cell r="C227" t="str">
            <v>136007R</v>
          </cell>
          <cell r="D227" t="str">
            <v>136007R</v>
          </cell>
          <cell r="E227" t="str">
            <v>VESTA SCROLL MICE WIN 98/NT.**</v>
          </cell>
          <cell r="F227">
            <v>18</v>
          </cell>
          <cell r="G227">
            <v>0.63</v>
          </cell>
          <cell r="J227">
            <v>23</v>
          </cell>
          <cell r="K227">
            <v>14.46</v>
          </cell>
          <cell r="L227">
            <v>0.63</v>
          </cell>
          <cell r="N227">
            <v>110</v>
          </cell>
          <cell r="O227">
            <v>100</v>
          </cell>
          <cell r="P227">
            <v>2300</v>
          </cell>
        </row>
        <row r="228">
          <cell r="A228" t="str">
            <v>CHIC-820136007R58</v>
          </cell>
          <cell r="B228" t="str">
            <v>CHIC-820</v>
          </cell>
          <cell r="C228" t="str">
            <v>136007R</v>
          </cell>
          <cell r="D228" t="str">
            <v>136007R</v>
          </cell>
          <cell r="E228" t="str">
            <v>VESTA SCROLL MICE WIN 98/NT.**</v>
          </cell>
          <cell r="F228">
            <v>58</v>
          </cell>
          <cell r="G228">
            <v>0.63</v>
          </cell>
          <cell r="J228">
            <v>6</v>
          </cell>
          <cell r="K228">
            <v>3.77</v>
          </cell>
          <cell r="L228">
            <v>0.63</v>
          </cell>
          <cell r="N228">
            <v>110</v>
          </cell>
          <cell r="O228">
            <v>100</v>
          </cell>
          <cell r="P228">
            <v>600</v>
          </cell>
        </row>
        <row r="229">
          <cell r="A229" t="str">
            <v>CISCO261010400918</v>
          </cell>
          <cell r="B229" t="str">
            <v>CISCO2610</v>
          </cell>
          <cell r="C229" t="str">
            <v>104009</v>
          </cell>
          <cell r="D229" t="str">
            <v>104009</v>
          </cell>
          <cell r="E229" t="str">
            <v>2610 ENET MODULAR ROUTER W/ IP</v>
          </cell>
          <cell r="F229">
            <v>18</v>
          </cell>
          <cell r="G229">
            <v>85513.34</v>
          </cell>
          <cell r="J229">
            <v>1</v>
          </cell>
          <cell r="K229">
            <v>85513.34</v>
          </cell>
          <cell r="L229">
            <v>85513.34</v>
          </cell>
          <cell r="M229">
            <v>85694.742741935479</v>
          </cell>
          <cell r="N229">
            <v>85513.34</v>
          </cell>
          <cell r="O229">
            <v>87000</v>
          </cell>
          <cell r="P229">
            <v>87000</v>
          </cell>
        </row>
        <row r="230">
          <cell r="A230" t="str">
            <v>CISCO2610104009X19</v>
          </cell>
          <cell r="B230" t="str">
            <v>CISCO2610</v>
          </cell>
          <cell r="C230" t="str">
            <v>104009X</v>
          </cell>
          <cell r="D230" t="str">
            <v>104009X</v>
          </cell>
          <cell r="E230" t="str">
            <v>2610 ENET MODULAR ROUTER***.**</v>
          </cell>
          <cell r="F230">
            <v>19</v>
          </cell>
          <cell r="G230">
            <v>0</v>
          </cell>
          <cell r="J230">
            <v>1</v>
          </cell>
          <cell r="L230">
            <v>0</v>
          </cell>
          <cell r="N230">
            <v>85513.34</v>
          </cell>
          <cell r="O230">
            <v>60000</v>
          </cell>
          <cell r="P230">
            <v>60000</v>
          </cell>
        </row>
        <row r="231">
          <cell r="A231" t="str">
            <v>CISCO364010403418</v>
          </cell>
          <cell r="B231" t="str">
            <v>CISCO3640</v>
          </cell>
          <cell r="C231" t="str">
            <v>104034</v>
          </cell>
          <cell r="D231" t="str">
            <v>104034</v>
          </cell>
          <cell r="E231" t="str">
            <v>3640, 4 SLOT MODULAR ROUTER.</v>
          </cell>
          <cell r="F231">
            <v>18</v>
          </cell>
          <cell r="G231">
            <v>282682.90000000002</v>
          </cell>
          <cell r="J231">
            <v>1</v>
          </cell>
          <cell r="K231">
            <v>282682.90000000002</v>
          </cell>
          <cell r="L231">
            <v>282682.90000000002</v>
          </cell>
          <cell r="M231">
            <v>278940.73913043475</v>
          </cell>
          <cell r="N231">
            <v>282682.90000000002</v>
          </cell>
          <cell r="O231">
            <v>235000</v>
          </cell>
          <cell r="P231">
            <v>235000</v>
          </cell>
        </row>
        <row r="232">
          <cell r="A232" t="str">
            <v>CISCO364010403458</v>
          </cell>
          <cell r="B232" t="str">
            <v>CISCO3640</v>
          </cell>
          <cell r="C232" t="str">
            <v>104034</v>
          </cell>
          <cell r="D232" t="str">
            <v>104034</v>
          </cell>
          <cell r="E232" t="str">
            <v>3640, 4 SLOT MODULAR ROUTER.</v>
          </cell>
          <cell r="F232">
            <v>58</v>
          </cell>
          <cell r="G232">
            <v>282682.90000000002</v>
          </cell>
          <cell r="J232">
            <v>1</v>
          </cell>
          <cell r="K232">
            <v>282682.90000000002</v>
          </cell>
          <cell r="L232">
            <v>282682.90000000002</v>
          </cell>
          <cell r="M232">
            <v>278940.73913043475</v>
          </cell>
          <cell r="N232">
            <v>282682.90000000002</v>
          </cell>
          <cell r="O232">
            <v>235000</v>
          </cell>
          <cell r="P232">
            <v>235000</v>
          </cell>
        </row>
        <row r="233">
          <cell r="A233" t="str">
            <v>CISCO3640104034X19</v>
          </cell>
          <cell r="B233" t="str">
            <v>CISCO3640</v>
          </cell>
          <cell r="C233" t="str">
            <v>104034X</v>
          </cell>
          <cell r="D233" t="str">
            <v>104034X</v>
          </cell>
          <cell r="E233" t="str">
            <v>3640, 4 SLOT MODULAR ROUTER.**</v>
          </cell>
          <cell r="F233">
            <v>19</v>
          </cell>
          <cell r="G233">
            <v>0</v>
          </cell>
          <cell r="J233">
            <v>1</v>
          </cell>
          <cell r="L233">
            <v>0</v>
          </cell>
          <cell r="N233">
            <v>282682.90000000002</v>
          </cell>
          <cell r="O233">
            <v>0</v>
          </cell>
          <cell r="P233">
            <v>0</v>
          </cell>
        </row>
        <row r="234">
          <cell r="A234" t="str">
            <v>CREDIT NOTE11099919</v>
          </cell>
          <cell r="B234" t="str">
            <v>CREDIT NOTE</v>
          </cell>
          <cell r="C234" t="str">
            <v>110999</v>
          </cell>
          <cell r="D234" t="str">
            <v>110999</v>
          </cell>
          <cell r="E234" t="str">
            <v>CREDIT NOTE ( INTEL CPU)</v>
          </cell>
          <cell r="F234">
            <v>19</v>
          </cell>
          <cell r="G234">
            <v>1</v>
          </cell>
          <cell r="J234">
            <v>9</v>
          </cell>
          <cell r="K234">
            <v>9</v>
          </cell>
          <cell r="L234">
            <v>1</v>
          </cell>
          <cell r="N234">
            <v>1</v>
          </cell>
          <cell r="O234">
            <v>0</v>
          </cell>
          <cell r="P234">
            <v>0</v>
          </cell>
        </row>
        <row r="235">
          <cell r="A235" t="str">
            <v>CREDIT NOTE11199819</v>
          </cell>
          <cell r="B235" t="str">
            <v>CREDIT NOTE</v>
          </cell>
          <cell r="C235" t="str">
            <v>111998</v>
          </cell>
          <cell r="D235" t="str">
            <v>111998</v>
          </cell>
          <cell r="E235" t="str">
            <v>CREDIT NOTE (IOMEGA)</v>
          </cell>
          <cell r="F235">
            <v>19</v>
          </cell>
          <cell r="G235">
            <v>1</v>
          </cell>
          <cell r="J235">
            <v>2</v>
          </cell>
          <cell r="K235">
            <v>2</v>
          </cell>
          <cell r="L235">
            <v>1</v>
          </cell>
          <cell r="N235">
            <v>1</v>
          </cell>
          <cell r="O235">
            <v>0</v>
          </cell>
          <cell r="P235">
            <v>0</v>
          </cell>
        </row>
        <row r="236">
          <cell r="A236" t="str">
            <v>CREDIT NOTE11999919</v>
          </cell>
          <cell r="B236" t="str">
            <v>CREDIT NOTE</v>
          </cell>
          <cell r="C236" t="str">
            <v>119999</v>
          </cell>
          <cell r="D236" t="str">
            <v>119999</v>
          </cell>
          <cell r="E236" t="str">
            <v>CREDIT NOTE (PC PARTNER)</v>
          </cell>
          <cell r="F236">
            <v>19</v>
          </cell>
          <cell r="G236">
            <v>1</v>
          </cell>
          <cell r="J236">
            <v>1</v>
          </cell>
          <cell r="K236">
            <v>1</v>
          </cell>
          <cell r="L236">
            <v>1</v>
          </cell>
          <cell r="N236">
            <v>1</v>
          </cell>
          <cell r="O236">
            <v>0</v>
          </cell>
          <cell r="P236">
            <v>0</v>
          </cell>
        </row>
        <row r="237">
          <cell r="A237" t="str">
            <v>CREDIT NOTE12299919</v>
          </cell>
          <cell r="B237" t="str">
            <v>CREDIT NOTE</v>
          </cell>
          <cell r="C237" t="str">
            <v>122999</v>
          </cell>
          <cell r="D237" t="str">
            <v>122999</v>
          </cell>
          <cell r="E237" t="str">
            <v>CREDIT NOTE (SEAGATE)</v>
          </cell>
          <cell r="F237">
            <v>19</v>
          </cell>
          <cell r="G237">
            <v>1</v>
          </cell>
          <cell r="J237">
            <v>1</v>
          </cell>
          <cell r="K237">
            <v>1</v>
          </cell>
          <cell r="L237">
            <v>1</v>
          </cell>
          <cell r="N237">
            <v>1</v>
          </cell>
          <cell r="O237">
            <v>0</v>
          </cell>
          <cell r="P237">
            <v>0</v>
          </cell>
        </row>
        <row r="238">
          <cell r="A238" t="str">
            <v>CREDIT NOTE13699919</v>
          </cell>
          <cell r="B238" t="str">
            <v>CREDIT NOTE</v>
          </cell>
          <cell r="C238" t="str">
            <v>136999</v>
          </cell>
          <cell r="D238" t="str">
            <v>136999</v>
          </cell>
          <cell r="E238" t="str">
            <v>CREDIT NOTE (VESTA)</v>
          </cell>
          <cell r="F238">
            <v>19</v>
          </cell>
          <cell r="G238">
            <v>1</v>
          </cell>
          <cell r="J238">
            <v>1</v>
          </cell>
          <cell r="K238">
            <v>1</v>
          </cell>
          <cell r="L238">
            <v>1</v>
          </cell>
          <cell r="N238">
            <v>1</v>
          </cell>
          <cell r="O238">
            <v>0</v>
          </cell>
          <cell r="P238">
            <v>0</v>
          </cell>
        </row>
        <row r="239">
          <cell r="A239" t="str">
            <v>D359M3117001R18</v>
          </cell>
          <cell r="B239" t="str">
            <v>D359M3</v>
          </cell>
          <cell r="C239" t="str">
            <v>117001R</v>
          </cell>
          <cell r="D239" t="str">
            <v>117001R</v>
          </cell>
          <cell r="E239" t="str">
            <v>MITSUMI 1.44 MB  IBM COLOUR</v>
          </cell>
          <cell r="F239">
            <v>18</v>
          </cell>
          <cell r="G239">
            <v>77.83</v>
          </cell>
          <cell r="J239">
            <v>64</v>
          </cell>
          <cell r="K239">
            <v>4981.26</v>
          </cell>
          <cell r="L239">
            <v>77.83</v>
          </cell>
          <cell r="M239">
            <v>260.15625</v>
          </cell>
          <cell r="N239">
            <v>458.27</v>
          </cell>
          <cell r="O239">
            <v>300</v>
          </cell>
          <cell r="P239">
            <v>19200</v>
          </cell>
        </row>
        <row r="240">
          <cell r="A240" t="str">
            <v>D359M3117001R48</v>
          </cell>
          <cell r="B240" t="str">
            <v>D359M3</v>
          </cell>
          <cell r="C240" t="str">
            <v>117001R</v>
          </cell>
          <cell r="D240" t="str">
            <v>117001R</v>
          </cell>
          <cell r="E240" t="str">
            <v>MITSUMI 1.44 MB  IBM COLOUR</v>
          </cell>
          <cell r="F240">
            <v>48</v>
          </cell>
          <cell r="G240">
            <v>77.83</v>
          </cell>
          <cell r="J240">
            <v>8</v>
          </cell>
          <cell r="K240">
            <v>622.65</v>
          </cell>
          <cell r="L240">
            <v>77.83</v>
          </cell>
          <cell r="M240">
            <v>260.15625</v>
          </cell>
          <cell r="N240">
            <v>458.27</v>
          </cell>
          <cell r="O240">
            <v>300</v>
          </cell>
          <cell r="P240">
            <v>2400</v>
          </cell>
        </row>
        <row r="241">
          <cell r="A241" t="str">
            <v>D359M3117001R58</v>
          </cell>
          <cell r="B241" t="str">
            <v>D359M3</v>
          </cell>
          <cell r="C241" t="str">
            <v>117001R</v>
          </cell>
          <cell r="D241" t="str">
            <v>117001R</v>
          </cell>
          <cell r="E241" t="str">
            <v>MITSUMI 1.44 MB  IBM COLOUR</v>
          </cell>
          <cell r="F241">
            <v>58</v>
          </cell>
          <cell r="G241">
            <v>77.83</v>
          </cell>
          <cell r="H241">
            <v>1</v>
          </cell>
          <cell r="I241">
            <v>77.83</v>
          </cell>
          <cell r="J241">
            <v>15</v>
          </cell>
          <cell r="K241">
            <v>1167.48</v>
          </cell>
          <cell r="L241">
            <v>77.83</v>
          </cell>
          <cell r="M241">
            <v>260.15625</v>
          </cell>
          <cell r="N241">
            <v>458.27</v>
          </cell>
          <cell r="O241">
            <v>300</v>
          </cell>
          <cell r="P241">
            <v>4800</v>
          </cell>
        </row>
        <row r="242">
          <cell r="A242" t="str">
            <v>D359M3117001R68</v>
          </cell>
          <cell r="B242" t="str">
            <v>D359M3</v>
          </cell>
          <cell r="C242" t="str">
            <v>117001R</v>
          </cell>
          <cell r="D242" t="str">
            <v>117001R</v>
          </cell>
          <cell r="E242" t="str">
            <v>MITSUMI 1.44 MB  IBM COLOUR</v>
          </cell>
          <cell r="F242">
            <v>68</v>
          </cell>
          <cell r="G242">
            <v>77.83</v>
          </cell>
          <cell r="J242">
            <v>2</v>
          </cell>
          <cell r="K242">
            <v>155.66</v>
          </cell>
          <cell r="L242">
            <v>77.83</v>
          </cell>
          <cell r="M242">
            <v>260.15625</v>
          </cell>
          <cell r="N242">
            <v>458.27</v>
          </cell>
          <cell r="O242">
            <v>300</v>
          </cell>
          <cell r="P242">
            <v>600</v>
          </cell>
        </row>
        <row r="243">
          <cell r="A243" t="str">
            <v>D359M3117001X19</v>
          </cell>
          <cell r="B243" t="str">
            <v>D359M3</v>
          </cell>
          <cell r="C243" t="str">
            <v>117001X</v>
          </cell>
          <cell r="D243" t="str">
            <v>117001X</v>
          </cell>
          <cell r="E243" t="str">
            <v>MITSUMI 1.44MB IBM COLOUR</v>
          </cell>
          <cell r="F243">
            <v>19</v>
          </cell>
          <cell r="G243">
            <v>0</v>
          </cell>
          <cell r="H243">
            <v>1</v>
          </cell>
          <cell r="J243">
            <v>166</v>
          </cell>
          <cell r="L243">
            <v>0</v>
          </cell>
          <cell r="M243">
            <v>40</v>
          </cell>
          <cell r="N243">
            <v>458.27</v>
          </cell>
          <cell r="O243">
            <v>250</v>
          </cell>
          <cell r="P243">
            <v>41750</v>
          </cell>
        </row>
        <row r="244">
          <cell r="A244" t="str">
            <v>D359M3117001X59</v>
          </cell>
          <cell r="B244" t="str">
            <v>D359M3</v>
          </cell>
          <cell r="C244" t="str">
            <v>117001X</v>
          </cell>
          <cell r="D244" t="str">
            <v>117001X</v>
          </cell>
          <cell r="E244" t="str">
            <v>MITSUMI 1.44MB IBM COLOUR</v>
          </cell>
          <cell r="F244">
            <v>59</v>
          </cell>
          <cell r="G244">
            <v>0</v>
          </cell>
          <cell r="J244">
            <v>1</v>
          </cell>
          <cell r="L244">
            <v>0</v>
          </cell>
          <cell r="M244">
            <v>40</v>
          </cell>
          <cell r="N244">
            <v>458.27</v>
          </cell>
          <cell r="O244">
            <v>250</v>
          </cell>
          <cell r="P244">
            <v>250</v>
          </cell>
        </row>
        <row r="245">
          <cell r="A245" t="str">
            <v>D359M3-D11700118</v>
          </cell>
          <cell r="B245" t="str">
            <v>D359M3-D</v>
          </cell>
          <cell r="C245" t="str">
            <v>117001</v>
          </cell>
          <cell r="D245" t="str">
            <v>117001</v>
          </cell>
          <cell r="E245" t="str">
            <v>MITSUMI 1.44 MB  IBM COLOUR</v>
          </cell>
          <cell r="F245">
            <v>18</v>
          </cell>
          <cell r="G245">
            <v>458.27</v>
          </cell>
          <cell r="J245">
            <v>36</v>
          </cell>
          <cell r="K245">
            <v>16497.61</v>
          </cell>
          <cell r="L245">
            <v>458.27</v>
          </cell>
          <cell r="M245">
            <v>522.31518941987747</v>
          </cell>
          <cell r="N245">
            <v>458.27</v>
          </cell>
          <cell r="O245">
            <v>490</v>
          </cell>
          <cell r="P245">
            <v>17640</v>
          </cell>
        </row>
        <row r="246">
          <cell r="A246" t="str">
            <v>D359M3-D11700168</v>
          </cell>
          <cell r="B246" t="str">
            <v>D359M3-D</v>
          </cell>
          <cell r="C246" t="str">
            <v>117001</v>
          </cell>
          <cell r="D246" t="str">
            <v>117001</v>
          </cell>
          <cell r="E246" t="str">
            <v>MITSUMI 1.44 MB  IBM COLOUR</v>
          </cell>
          <cell r="F246">
            <v>68</v>
          </cell>
          <cell r="G246">
            <v>458.27</v>
          </cell>
          <cell r="J246">
            <v>1</v>
          </cell>
          <cell r="K246">
            <v>458.26</v>
          </cell>
          <cell r="L246">
            <v>458.27</v>
          </cell>
          <cell r="M246">
            <v>522.31518941987747</v>
          </cell>
          <cell r="N246">
            <v>458.27</v>
          </cell>
          <cell r="O246">
            <v>490</v>
          </cell>
          <cell r="P246">
            <v>490</v>
          </cell>
        </row>
        <row r="247">
          <cell r="A247" t="str">
            <v>DDRS34560108002R18</v>
          </cell>
          <cell r="B247" t="str">
            <v>DDRS34560</v>
          </cell>
          <cell r="C247" t="str">
            <v>108002R</v>
          </cell>
          <cell r="D247" t="str">
            <v>108002R</v>
          </cell>
          <cell r="E247" t="str">
            <v>IBM PCI DIFFERENCIAL..*****.**</v>
          </cell>
          <cell r="F247">
            <v>18</v>
          </cell>
          <cell r="G247">
            <v>0.01</v>
          </cell>
          <cell r="J247">
            <v>3</v>
          </cell>
          <cell r="K247">
            <v>0.03</v>
          </cell>
          <cell r="L247">
            <v>0.01</v>
          </cell>
          <cell r="N247">
            <v>3954.44</v>
          </cell>
          <cell r="O247">
            <v>0</v>
          </cell>
          <cell r="P247">
            <v>0</v>
          </cell>
        </row>
        <row r="248">
          <cell r="A248" t="str">
            <v>ECM-S3101117005R18</v>
          </cell>
          <cell r="B248" t="str">
            <v>ECM-S3101</v>
          </cell>
          <cell r="C248" t="str">
            <v>117005R</v>
          </cell>
          <cell r="D248" t="str">
            <v>117005R</v>
          </cell>
          <cell r="E248" t="str">
            <v>MITSUMI REF SERIAL MOUSE</v>
          </cell>
          <cell r="F248">
            <v>18</v>
          </cell>
          <cell r="G248">
            <v>0.01</v>
          </cell>
          <cell r="J248">
            <v>12</v>
          </cell>
          <cell r="K248">
            <v>0.12</v>
          </cell>
          <cell r="L248">
            <v>0.01</v>
          </cell>
          <cell r="O248">
            <v>0</v>
          </cell>
          <cell r="P248">
            <v>0</v>
          </cell>
        </row>
        <row r="249">
          <cell r="A249" t="str">
            <v>FRONT PANEL 616SD136025X19</v>
          </cell>
          <cell r="B249" t="str">
            <v>FRONT PANEL 616SD</v>
          </cell>
          <cell r="C249" t="str">
            <v>136025X</v>
          </cell>
          <cell r="D249" t="str">
            <v>136025X</v>
          </cell>
          <cell r="E249" t="str">
            <v>FRONT PANELS FOR VESTA 616SD</v>
          </cell>
          <cell r="F249">
            <v>19</v>
          </cell>
          <cell r="G249">
            <v>0</v>
          </cell>
          <cell r="J249">
            <v>6</v>
          </cell>
          <cell r="L249">
            <v>0</v>
          </cell>
          <cell r="O249">
            <v>0</v>
          </cell>
          <cell r="P249">
            <v>0</v>
          </cell>
        </row>
        <row r="250">
          <cell r="A250" t="str">
            <v>FRONT PANEL 959SA136026X19</v>
          </cell>
          <cell r="B250" t="str">
            <v>FRONT PANEL 959SA</v>
          </cell>
          <cell r="C250" t="str">
            <v>136026X</v>
          </cell>
          <cell r="D250" t="str">
            <v>136026X</v>
          </cell>
          <cell r="E250" t="str">
            <v>FRONT PANELS FOR VESTA 959SA</v>
          </cell>
          <cell r="F250">
            <v>19</v>
          </cell>
          <cell r="G250">
            <v>0</v>
          </cell>
          <cell r="J250">
            <v>20</v>
          </cell>
          <cell r="L250">
            <v>0</v>
          </cell>
          <cell r="O250">
            <v>0</v>
          </cell>
          <cell r="P250">
            <v>0</v>
          </cell>
        </row>
        <row r="251">
          <cell r="A251" t="str">
            <v>FRONT PANEL 959SA136026X59</v>
          </cell>
          <cell r="B251" t="str">
            <v>FRONT PANEL 959SA</v>
          </cell>
          <cell r="C251" t="str">
            <v>136026X</v>
          </cell>
          <cell r="D251" t="str">
            <v>136026X</v>
          </cell>
          <cell r="E251" t="str">
            <v>FRONT PANELS FOR VESTA 959SA</v>
          </cell>
          <cell r="F251">
            <v>59</v>
          </cell>
          <cell r="G251">
            <v>0</v>
          </cell>
          <cell r="J251">
            <v>3</v>
          </cell>
          <cell r="L251">
            <v>0</v>
          </cell>
          <cell r="O251">
            <v>0</v>
          </cell>
          <cell r="P251">
            <v>0</v>
          </cell>
        </row>
        <row r="252">
          <cell r="A252" t="str">
            <v>FRONT PANEL13603818</v>
          </cell>
          <cell r="B252" t="str">
            <v>FRONT PANEL</v>
          </cell>
          <cell r="C252" t="str">
            <v>136038</v>
          </cell>
          <cell r="D252" t="str">
            <v>136038</v>
          </cell>
          <cell r="E252" t="str">
            <v>FRONT PANEL FOR VESTA CABINETS</v>
          </cell>
          <cell r="F252">
            <v>18</v>
          </cell>
          <cell r="G252">
            <v>8.32</v>
          </cell>
          <cell r="J252">
            <v>220</v>
          </cell>
          <cell r="K252">
            <v>1830.97</v>
          </cell>
          <cell r="L252">
            <v>8.32</v>
          </cell>
          <cell r="N252">
            <v>8.32</v>
          </cell>
          <cell r="O252">
            <v>20</v>
          </cell>
          <cell r="P252">
            <v>4400</v>
          </cell>
        </row>
        <row r="253">
          <cell r="A253" t="str">
            <v>FRONT PANEL13603848</v>
          </cell>
          <cell r="B253" t="str">
            <v>FRONT PANEL</v>
          </cell>
          <cell r="C253" t="str">
            <v>136038</v>
          </cell>
          <cell r="D253" t="str">
            <v>136038</v>
          </cell>
          <cell r="E253" t="str">
            <v>FRONT PANEL FOR VESTA CABINETS</v>
          </cell>
          <cell r="F253">
            <v>48</v>
          </cell>
          <cell r="G253">
            <v>8.32</v>
          </cell>
          <cell r="J253">
            <v>15</v>
          </cell>
          <cell r="K253">
            <v>124.83</v>
          </cell>
          <cell r="L253">
            <v>8.32</v>
          </cell>
          <cell r="N253">
            <v>8.32</v>
          </cell>
          <cell r="O253">
            <v>20</v>
          </cell>
          <cell r="P253">
            <v>300</v>
          </cell>
        </row>
        <row r="254">
          <cell r="A254" t="str">
            <v>FRONT PANEL13603858</v>
          </cell>
          <cell r="B254" t="str">
            <v>FRONT PANEL</v>
          </cell>
          <cell r="C254" t="str">
            <v>136038</v>
          </cell>
          <cell r="D254" t="str">
            <v>136038</v>
          </cell>
          <cell r="E254" t="str">
            <v>FRONT PANEL FOR VESTA CABINETS</v>
          </cell>
          <cell r="F254">
            <v>58</v>
          </cell>
          <cell r="G254">
            <v>8.32</v>
          </cell>
          <cell r="J254">
            <v>138</v>
          </cell>
          <cell r="K254">
            <v>1148.51</v>
          </cell>
          <cell r="L254">
            <v>8.32</v>
          </cell>
          <cell r="N254">
            <v>8.32</v>
          </cell>
          <cell r="O254">
            <v>20</v>
          </cell>
          <cell r="P254">
            <v>2760</v>
          </cell>
        </row>
        <row r="255">
          <cell r="A255" t="str">
            <v>G-92213601548</v>
          </cell>
          <cell r="B255" t="str">
            <v>G-922</v>
          </cell>
          <cell r="C255" t="str">
            <v>136015</v>
          </cell>
          <cell r="D255" t="str">
            <v>136015</v>
          </cell>
          <cell r="E255" t="str">
            <v>VESTA 500W PMPO WOOFER SPKS.**</v>
          </cell>
          <cell r="F255">
            <v>48</v>
          </cell>
          <cell r="G255">
            <v>1367.03</v>
          </cell>
          <cell r="J255">
            <v>2</v>
          </cell>
          <cell r="K255">
            <v>2734.06</v>
          </cell>
          <cell r="L255">
            <v>1367.03</v>
          </cell>
          <cell r="M255">
            <v>1470.219512195122</v>
          </cell>
          <cell r="N255">
            <v>1367.03</v>
          </cell>
          <cell r="O255">
            <v>1300</v>
          </cell>
          <cell r="P255">
            <v>2600</v>
          </cell>
        </row>
        <row r="256">
          <cell r="A256" t="str">
            <v>G-92213601568</v>
          </cell>
          <cell r="B256" t="str">
            <v>G-922</v>
          </cell>
          <cell r="C256" t="str">
            <v>136015</v>
          </cell>
          <cell r="D256" t="str">
            <v>136015</v>
          </cell>
          <cell r="E256" t="str">
            <v>VESTA 500W PMPO WOOFER SPKS.**</v>
          </cell>
          <cell r="F256">
            <v>68</v>
          </cell>
          <cell r="G256">
            <v>1367.03</v>
          </cell>
          <cell r="J256">
            <v>2</v>
          </cell>
          <cell r="K256">
            <v>2734.06</v>
          </cell>
          <cell r="L256">
            <v>1367.03</v>
          </cell>
          <cell r="M256">
            <v>1470.219512195122</v>
          </cell>
          <cell r="N256">
            <v>1367.03</v>
          </cell>
          <cell r="O256">
            <v>1300</v>
          </cell>
          <cell r="P256">
            <v>2600</v>
          </cell>
        </row>
        <row r="257">
          <cell r="A257" t="str">
            <v>G-922136015A18</v>
          </cell>
          <cell r="B257" t="str">
            <v>G-922</v>
          </cell>
          <cell r="C257" t="str">
            <v>136015A</v>
          </cell>
          <cell r="D257" t="str">
            <v>136015A</v>
          </cell>
          <cell r="E257" t="str">
            <v>VESTA 500W PMPO WOOFER SPKS.**</v>
          </cell>
          <cell r="F257">
            <v>18</v>
          </cell>
          <cell r="G257">
            <v>1076.5</v>
          </cell>
          <cell r="J257">
            <v>1</v>
          </cell>
          <cell r="K257">
            <v>1076.5</v>
          </cell>
          <cell r="L257">
            <v>1076.5</v>
          </cell>
          <cell r="N257">
            <v>1076.5</v>
          </cell>
          <cell r="O257">
            <v>1300</v>
          </cell>
          <cell r="P257">
            <v>1300</v>
          </cell>
        </row>
        <row r="258">
          <cell r="A258" t="str">
            <v>G-922136015B18</v>
          </cell>
          <cell r="B258" t="str">
            <v>G-922</v>
          </cell>
          <cell r="C258" t="str">
            <v>136015B</v>
          </cell>
          <cell r="D258" t="str">
            <v>136015B</v>
          </cell>
          <cell r="E258" t="str">
            <v>VESTA 500W PMPO WOOFER SPKS.**</v>
          </cell>
          <cell r="F258">
            <v>18</v>
          </cell>
          <cell r="G258">
            <v>1076.5</v>
          </cell>
          <cell r="J258">
            <v>1</v>
          </cell>
          <cell r="K258">
            <v>1076.5</v>
          </cell>
          <cell r="L258">
            <v>1076.5</v>
          </cell>
          <cell r="N258">
            <v>1076.5</v>
          </cell>
          <cell r="O258">
            <v>1300</v>
          </cell>
          <cell r="P258">
            <v>1300</v>
          </cell>
        </row>
        <row r="259">
          <cell r="A259" t="str">
            <v>G-922136015C18</v>
          </cell>
          <cell r="B259" t="str">
            <v>G-922</v>
          </cell>
          <cell r="C259" t="str">
            <v>136015C</v>
          </cell>
          <cell r="D259" t="str">
            <v>136015C</v>
          </cell>
          <cell r="E259" t="str">
            <v>VESTA 500W PMPO WOOFER SPKS.**</v>
          </cell>
          <cell r="F259">
            <v>18</v>
          </cell>
          <cell r="G259">
            <v>1076.5</v>
          </cell>
          <cell r="J259">
            <v>1</v>
          </cell>
          <cell r="K259">
            <v>1076.5</v>
          </cell>
          <cell r="L259">
            <v>1076.5</v>
          </cell>
          <cell r="N259">
            <v>1076.5</v>
          </cell>
          <cell r="O259">
            <v>1300</v>
          </cell>
          <cell r="P259">
            <v>1300</v>
          </cell>
        </row>
        <row r="260">
          <cell r="A260" t="str">
            <v>G-922136015G58</v>
          </cell>
          <cell r="B260" t="str">
            <v>G-922</v>
          </cell>
          <cell r="C260" t="str">
            <v>136015G</v>
          </cell>
          <cell r="D260" t="str">
            <v>136015G</v>
          </cell>
          <cell r="E260" t="str">
            <v>VESTA 500W PMPO WOOFER SPKS.**</v>
          </cell>
          <cell r="F260">
            <v>58</v>
          </cell>
          <cell r="G260">
            <v>562.01</v>
          </cell>
          <cell r="J260">
            <v>2</v>
          </cell>
          <cell r="K260">
            <v>1124.02</v>
          </cell>
          <cell r="L260">
            <v>562.01</v>
          </cell>
          <cell r="N260">
            <v>562.01</v>
          </cell>
          <cell r="O260">
            <v>1300</v>
          </cell>
          <cell r="P260">
            <v>2600</v>
          </cell>
        </row>
        <row r="261">
          <cell r="A261" t="str">
            <v>G-922136015H18</v>
          </cell>
          <cell r="B261" t="str">
            <v>G-922</v>
          </cell>
          <cell r="C261" t="str">
            <v>136015H</v>
          </cell>
          <cell r="D261" t="str">
            <v>136015H</v>
          </cell>
          <cell r="E261" t="str">
            <v>VESTA 500W PMPO WOOFER SPKS.**</v>
          </cell>
          <cell r="F261">
            <v>18</v>
          </cell>
          <cell r="G261">
            <v>1076.5</v>
          </cell>
          <cell r="J261">
            <v>1</v>
          </cell>
          <cell r="K261">
            <v>1076.5</v>
          </cell>
          <cell r="L261">
            <v>1076.5</v>
          </cell>
          <cell r="N261">
            <v>1076.5</v>
          </cell>
          <cell r="O261">
            <v>1300</v>
          </cell>
          <cell r="P261">
            <v>1300</v>
          </cell>
        </row>
        <row r="262">
          <cell r="A262" t="str">
            <v>G-922136015I18</v>
          </cell>
          <cell r="B262" t="str">
            <v>G-922</v>
          </cell>
          <cell r="C262" t="str">
            <v>136015I</v>
          </cell>
          <cell r="D262" t="str">
            <v>136015I</v>
          </cell>
          <cell r="E262" t="str">
            <v>VESTA 500W PMPO WOOFER SPKS.**</v>
          </cell>
          <cell r="F262">
            <v>18</v>
          </cell>
          <cell r="G262">
            <v>1076.5</v>
          </cell>
          <cell r="J262">
            <v>1</v>
          </cell>
          <cell r="K262">
            <v>1076.5</v>
          </cell>
          <cell r="L262">
            <v>1076.5</v>
          </cell>
          <cell r="N262">
            <v>1076.5</v>
          </cell>
          <cell r="O262">
            <v>1300</v>
          </cell>
          <cell r="P262">
            <v>1300</v>
          </cell>
        </row>
        <row r="263">
          <cell r="A263" t="str">
            <v>G-922136015K18</v>
          </cell>
          <cell r="B263" t="str">
            <v>G-922</v>
          </cell>
          <cell r="C263" t="str">
            <v>136015K</v>
          </cell>
          <cell r="D263" t="str">
            <v>136015K</v>
          </cell>
          <cell r="E263" t="str">
            <v>VESTA 500W PMPO WOOFER SPKS.**</v>
          </cell>
          <cell r="F263">
            <v>18</v>
          </cell>
          <cell r="G263">
            <v>1076.5</v>
          </cell>
          <cell r="J263">
            <v>1</v>
          </cell>
          <cell r="K263">
            <v>1076.5</v>
          </cell>
          <cell r="L263">
            <v>1076.5</v>
          </cell>
          <cell r="N263">
            <v>1076.5</v>
          </cell>
          <cell r="O263">
            <v>1300</v>
          </cell>
          <cell r="P263">
            <v>1300</v>
          </cell>
        </row>
        <row r="264">
          <cell r="A264" t="str">
            <v>G-922136015L18</v>
          </cell>
          <cell r="B264" t="str">
            <v>G-922</v>
          </cell>
          <cell r="C264" t="str">
            <v>136015L</v>
          </cell>
          <cell r="D264" t="str">
            <v>136015L</v>
          </cell>
          <cell r="E264" t="str">
            <v>VESTA 500W PMPO WOOFER SPKS.**</v>
          </cell>
          <cell r="F264">
            <v>18</v>
          </cell>
          <cell r="G264">
            <v>1076.5</v>
          </cell>
          <cell r="J264">
            <v>1</v>
          </cell>
          <cell r="K264">
            <v>1076.5</v>
          </cell>
          <cell r="L264">
            <v>1076.5</v>
          </cell>
          <cell r="N264">
            <v>1076.5</v>
          </cell>
          <cell r="O264">
            <v>1300</v>
          </cell>
          <cell r="P264">
            <v>1300</v>
          </cell>
        </row>
        <row r="265">
          <cell r="A265" t="str">
            <v>G-922136015P18</v>
          </cell>
          <cell r="B265" t="str">
            <v>G-922</v>
          </cell>
          <cell r="C265" t="str">
            <v>136015P</v>
          </cell>
          <cell r="D265" t="str">
            <v>136015P</v>
          </cell>
          <cell r="E265" t="str">
            <v>VESTA 500W PMPO WOOFER SPKS.**</v>
          </cell>
          <cell r="F265">
            <v>18</v>
          </cell>
          <cell r="G265">
            <v>1076.5</v>
          </cell>
          <cell r="J265">
            <v>1</v>
          </cell>
          <cell r="K265">
            <v>1076.5</v>
          </cell>
          <cell r="L265">
            <v>1076.5</v>
          </cell>
          <cell r="N265">
            <v>1076.5</v>
          </cell>
          <cell r="O265">
            <v>1300</v>
          </cell>
          <cell r="P265">
            <v>1300</v>
          </cell>
        </row>
        <row r="266">
          <cell r="A266" t="str">
            <v>HN-333 / VSPK-20113602318</v>
          </cell>
          <cell r="B266" t="str">
            <v>HN-333 / VSPK-201</v>
          </cell>
          <cell r="C266" t="str">
            <v>136023</v>
          </cell>
          <cell r="D266" t="str">
            <v>136023</v>
          </cell>
          <cell r="E266" t="str">
            <v>VESTA 380W PMPO ACTIVE SPKS.**</v>
          </cell>
          <cell r="F266">
            <v>18</v>
          </cell>
          <cell r="G266">
            <v>326.25</v>
          </cell>
          <cell r="J266">
            <v>1</v>
          </cell>
          <cell r="K266">
            <v>326.25</v>
          </cell>
          <cell r="L266">
            <v>326.25</v>
          </cell>
          <cell r="M266">
            <v>389.69217140269444</v>
          </cell>
          <cell r="N266">
            <v>326.25</v>
          </cell>
          <cell r="O266">
            <v>350</v>
          </cell>
          <cell r="P266">
            <v>350</v>
          </cell>
        </row>
        <row r="267">
          <cell r="A267" t="str">
            <v>HN-333/VSPK 201136023G18</v>
          </cell>
          <cell r="B267" t="str">
            <v>HN-333/VSPK 201</v>
          </cell>
          <cell r="C267" t="str">
            <v>136023G</v>
          </cell>
          <cell r="D267" t="str">
            <v>136023G</v>
          </cell>
          <cell r="E267" t="str">
            <v>VESTA 300W PMPO ACTIVE SPKS.**</v>
          </cell>
          <cell r="F267">
            <v>18</v>
          </cell>
          <cell r="G267">
            <v>159.69999999999999</v>
          </cell>
          <cell r="J267">
            <v>21</v>
          </cell>
          <cell r="K267">
            <v>3353.7</v>
          </cell>
          <cell r="L267">
            <v>159.69999999999999</v>
          </cell>
          <cell r="N267">
            <v>159.69999999999999</v>
          </cell>
          <cell r="O267">
            <v>290</v>
          </cell>
          <cell r="P267">
            <v>6090</v>
          </cell>
        </row>
        <row r="268">
          <cell r="A268" t="str">
            <v>HN-333/VSPK 201136023G48</v>
          </cell>
          <cell r="B268" t="str">
            <v>HN-333/VSPK 201</v>
          </cell>
          <cell r="C268" t="str">
            <v>136023G</v>
          </cell>
          <cell r="D268" t="str">
            <v>136023G</v>
          </cell>
          <cell r="E268" t="str">
            <v>VESTA 300W PMPO ACTIVE SPKS.**</v>
          </cell>
          <cell r="F268">
            <v>48</v>
          </cell>
          <cell r="G268">
            <v>159.69999999999999</v>
          </cell>
          <cell r="J268">
            <v>2</v>
          </cell>
          <cell r="K268">
            <v>319.39999999999998</v>
          </cell>
          <cell r="L268">
            <v>159.69999999999999</v>
          </cell>
          <cell r="N268">
            <v>159.69999999999999</v>
          </cell>
          <cell r="O268">
            <v>290</v>
          </cell>
          <cell r="P268">
            <v>580</v>
          </cell>
        </row>
        <row r="269">
          <cell r="A269" t="str">
            <v>HN-333/VSPK 201136023G58</v>
          </cell>
          <cell r="B269" t="str">
            <v>HN-333/VSPK 201</v>
          </cell>
          <cell r="C269" t="str">
            <v>136023G</v>
          </cell>
          <cell r="D269" t="str">
            <v>136023G</v>
          </cell>
          <cell r="E269" t="str">
            <v>VESTA 300W PMPO ACTIVE SPKS.**</v>
          </cell>
          <cell r="F269">
            <v>58</v>
          </cell>
          <cell r="G269">
            <v>159.69999999999999</v>
          </cell>
          <cell r="J269">
            <v>6</v>
          </cell>
          <cell r="K269">
            <v>958.2</v>
          </cell>
          <cell r="L269">
            <v>159.69999999999999</v>
          </cell>
          <cell r="N269">
            <v>159.69999999999999</v>
          </cell>
          <cell r="O269">
            <v>290</v>
          </cell>
          <cell r="P269">
            <v>1740</v>
          </cell>
        </row>
        <row r="270">
          <cell r="A270" t="str">
            <v>HN-333136023A18</v>
          </cell>
          <cell r="B270" t="str">
            <v>HN-333</v>
          </cell>
          <cell r="C270" t="str">
            <v>136023A</v>
          </cell>
          <cell r="D270" t="str">
            <v>136023A</v>
          </cell>
          <cell r="E270" t="str">
            <v>VESTA 300W PMPO ACTIVE SPKS.**</v>
          </cell>
          <cell r="F270">
            <v>18</v>
          </cell>
          <cell r="G270">
            <v>296.04000000000002</v>
          </cell>
          <cell r="J270">
            <v>1</v>
          </cell>
          <cell r="K270">
            <v>296.04000000000002</v>
          </cell>
          <cell r="L270">
            <v>296.04000000000002</v>
          </cell>
          <cell r="N270">
            <v>296.04000000000002</v>
          </cell>
          <cell r="O270">
            <v>290</v>
          </cell>
          <cell r="P270">
            <v>290</v>
          </cell>
        </row>
        <row r="271">
          <cell r="A271" t="str">
            <v>HN-333136023B18</v>
          </cell>
          <cell r="B271" t="str">
            <v>HN-333</v>
          </cell>
          <cell r="C271" t="str">
            <v>136023B</v>
          </cell>
          <cell r="D271" t="str">
            <v>136023B</v>
          </cell>
          <cell r="E271" t="str">
            <v>VESTA 300W PMPO ACTIVE SPKS.**</v>
          </cell>
          <cell r="F271">
            <v>18</v>
          </cell>
          <cell r="G271">
            <v>296.04000000000002</v>
          </cell>
          <cell r="J271">
            <v>1</v>
          </cell>
          <cell r="K271">
            <v>296.04000000000002</v>
          </cell>
          <cell r="L271">
            <v>296.04000000000002</v>
          </cell>
          <cell r="N271">
            <v>296.04000000000002</v>
          </cell>
          <cell r="O271">
            <v>290</v>
          </cell>
          <cell r="P271">
            <v>290</v>
          </cell>
        </row>
        <row r="272">
          <cell r="A272" t="str">
            <v>HN-333136023C18</v>
          </cell>
          <cell r="B272" t="str">
            <v>HN-333</v>
          </cell>
          <cell r="C272" t="str">
            <v>136023C</v>
          </cell>
          <cell r="D272" t="str">
            <v>136023C</v>
          </cell>
          <cell r="E272" t="str">
            <v>VESTA 300W PMPO ACTIVE SPKS.**</v>
          </cell>
          <cell r="F272">
            <v>18</v>
          </cell>
          <cell r="G272">
            <v>296.04000000000002</v>
          </cell>
          <cell r="J272">
            <v>1</v>
          </cell>
          <cell r="K272">
            <v>296.04000000000002</v>
          </cell>
          <cell r="L272">
            <v>296.04000000000002</v>
          </cell>
          <cell r="N272">
            <v>296.04000000000002</v>
          </cell>
          <cell r="O272">
            <v>290</v>
          </cell>
          <cell r="P272">
            <v>290</v>
          </cell>
        </row>
        <row r="273">
          <cell r="A273" t="str">
            <v>HN-333136023H18</v>
          </cell>
          <cell r="B273" t="str">
            <v>HN-333</v>
          </cell>
          <cell r="C273" t="str">
            <v>136023H</v>
          </cell>
          <cell r="D273" t="str">
            <v>136023H</v>
          </cell>
          <cell r="E273" t="str">
            <v>VESTA 300W PMPO ACTIVE SPKS.**</v>
          </cell>
          <cell r="F273">
            <v>18</v>
          </cell>
          <cell r="G273">
            <v>296.04000000000002</v>
          </cell>
          <cell r="J273">
            <v>1</v>
          </cell>
          <cell r="K273">
            <v>296.04000000000002</v>
          </cell>
          <cell r="L273">
            <v>296.04000000000002</v>
          </cell>
          <cell r="N273">
            <v>296.04000000000002</v>
          </cell>
          <cell r="O273">
            <v>290</v>
          </cell>
          <cell r="P273">
            <v>290</v>
          </cell>
        </row>
        <row r="274">
          <cell r="A274" t="str">
            <v>HN-333136023I18</v>
          </cell>
          <cell r="B274" t="str">
            <v>HN-333</v>
          </cell>
          <cell r="C274" t="str">
            <v>136023I</v>
          </cell>
          <cell r="D274" t="str">
            <v>136023I</v>
          </cell>
          <cell r="E274" t="str">
            <v>VESTA 300W PMPO ACTIVE SPKS.**</v>
          </cell>
          <cell r="F274">
            <v>18</v>
          </cell>
          <cell r="G274">
            <v>296.04000000000002</v>
          </cell>
          <cell r="J274">
            <v>1</v>
          </cell>
          <cell r="K274">
            <v>296.04000000000002</v>
          </cell>
          <cell r="L274">
            <v>296.04000000000002</v>
          </cell>
          <cell r="N274">
            <v>296.04000000000002</v>
          </cell>
          <cell r="O274">
            <v>290</v>
          </cell>
          <cell r="P274">
            <v>290</v>
          </cell>
        </row>
        <row r="275">
          <cell r="A275" t="str">
            <v>HN-333136023K18</v>
          </cell>
          <cell r="B275" t="str">
            <v>HN-333</v>
          </cell>
          <cell r="C275" t="str">
            <v>136023K</v>
          </cell>
          <cell r="D275" t="str">
            <v>136023K</v>
          </cell>
          <cell r="E275" t="str">
            <v>VESTA 300W PMPO ACTIVE SPKS.**</v>
          </cell>
          <cell r="F275">
            <v>18</v>
          </cell>
          <cell r="G275">
            <v>296.04000000000002</v>
          </cell>
          <cell r="J275">
            <v>1</v>
          </cell>
          <cell r="K275">
            <v>296.04000000000002</v>
          </cell>
          <cell r="L275">
            <v>296.04000000000002</v>
          </cell>
          <cell r="N275">
            <v>296.04000000000002</v>
          </cell>
          <cell r="O275">
            <v>290</v>
          </cell>
          <cell r="P275">
            <v>290</v>
          </cell>
        </row>
        <row r="276">
          <cell r="A276" t="str">
            <v>HN-333136023L18</v>
          </cell>
          <cell r="B276" t="str">
            <v>HN-333</v>
          </cell>
          <cell r="C276" t="str">
            <v>136023L</v>
          </cell>
          <cell r="D276" t="str">
            <v>136023L</v>
          </cell>
          <cell r="E276" t="str">
            <v>VESTA 300W PMPO ACTIVE SPKS.**</v>
          </cell>
          <cell r="F276">
            <v>18</v>
          </cell>
          <cell r="G276">
            <v>296.04000000000002</v>
          </cell>
          <cell r="J276">
            <v>1</v>
          </cell>
          <cell r="K276">
            <v>296.04000000000002</v>
          </cell>
          <cell r="L276">
            <v>296.04000000000002</v>
          </cell>
          <cell r="N276">
            <v>296.04000000000002</v>
          </cell>
          <cell r="O276">
            <v>290</v>
          </cell>
          <cell r="P276">
            <v>290</v>
          </cell>
        </row>
        <row r="277">
          <cell r="A277" t="str">
            <v>HN-333136023P18</v>
          </cell>
          <cell r="B277" t="str">
            <v>HN-333</v>
          </cell>
          <cell r="C277" t="str">
            <v>136023P</v>
          </cell>
          <cell r="D277" t="str">
            <v>136023P</v>
          </cell>
          <cell r="E277" t="str">
            <v>VESTA 300W PMPO ACTIVE SPKS.**</v>
          </cell>
          <cell r="F277">
            <v>18</v>
          </cell>
          <cell r="G277">
            <v>296.04000000000002</v>
          </cell>
          <cell r="J277">
            <v>1</v>
          </cell>
          <cell r="K277">
            <v>296.04000000000002</v>
          </cell>
          <cell r="L277">
            <v>296.04000000000002</v>
          </cell>
          <cell r="N277">
            <v>296.04000000000002</v>
          </cell>
          <cell r="O277">
            <v>290</v>
          </cell>
          <cell r="P277">
            <v>290</v>
          </cell>
        </row>
        <row r="278">
          <cell r="A278" t="str">
            <v>HN-333136023R68</v>
          </cell>
          <cell r="B278" t="str">
            <v>HN-333</v>
          </cell>
          <cell r="C278" t="str">
            <v>136023R</v>
          </cell>
          <cell r="D278" t="str">
            <v>136023R</v>
          </cell>
          <cell r="E278" t="str">
            <v>VESTA 380W PMPO ACTIVE SPKS.**</v>
          </cell>
          <cell r="F278">
            <v>68</v>
          </cell>
          <cell r="G278">
            <v>0.57999999999999996</v>
          </cell>
          <cell r="J278">
            <v>1</v>
          </cell>
          <cell r="K278">
            <v>0.57999999999999996</v>
          </cell>
          <cell r="L278">
            <v>0.57999999999999996</v>
          </cell>
          <cell r="N278">
            <v>296.04000000000002</v>
          </cell>
          <cell r="O278">
            <v>290</v>
          </cell>
          <cell r="P278">
            <v>290</v>
          </cell>
        </row>
        <row r="279">
          <cell r="A279" t="str">
            <v>HN-333136023X19</v>
          </cell>
          <cell r="B279" t="str">
            <v>HN-333</v>
          </cell>
          <cell r="C279" t="str">
            <v>136023X</v>
          </cell>
          <cell r="D279" t="str">
            <v>136023X</v>
          </cell>
          <cell r="E279" t="str">
            <v>VESTA 300W PMPO ACTIVE SPKS.**</v>
          </cell>
          <cell r="F279">
            <v>19</v>
          </cell>
          <cell r="G279">
            <v>0</v>
          </cell>
          <cell r="H279">
            <v>1</v>
          </cell>
          <cell r="J279">
            <v>2</v>
          </cell>
          <cell r="L279">
            <v>0</v>
          </cell>
          <cell r="N279">
            <v>296.04000000000002</v>
          </cell>
          <cell r="O279">
            <v>200</v>
          </cell>
          <cell r="P279">
            <v>600</v>
          </cell>
        </row>
        <row r="280">
          <cell r="A280" t="str">
            <v>HN-333136023X59</v>
          </cell>
          <cell r="B280" t="str">
            <v>HN-333</v>
          </cell>
          <cell r="C280" t="str">
            <v>136023X</v>
          </cell>
          <cell r="D280" t="str">
            <v>136023X</v>
          </cell>
          <cell r="E280" t="str">
            <v>VESTA 300W PMPO ACTIVE SPKS.**</v>
          </cell>
          <cell r="F280">
            <v>59</v>
          </cell>
          <cell r="G280">
            <v>0</v>
          </cell>
          <cell r="J280">
            <v>2</v>
          </cell>
          <cell r="L280">
            <v>0</v>
          </cell>
          <cell r="N280">
            <v>296.04000000000002</v>
          </cell>
          <cell r="O280">
            <v>200</v>
          </cell>
          <cell r="P280">
            <v>400</v>
          </cell>
        </row>
        <row r="281">
          <cell r="A281" t="str">
            <v>HTU-E1/AC/V3511030458</v>
          </cell>
          <cell r="B281" t="str">
            <v>HTU-E1/AC/V35</v>
          </cell>
          <cell r="C281" t="str">
            <v>110304</v>
          </cell>
          <cell r="D281" t="str">
            <v>110304</v>
          </cell>
          <cell r="E281" t="str">
            <v>HIGH SPEED 2 MBPS MODEM****.**</v>
          </cell>
          <cell r="F281">
            <v>58</v>
          </cell>
          <cell r="G281">
            <v>66739.81</v>
          </cell>
          <cell r="J281">
            <v>1</v>
          </cell>
          <cell r="K281">
            <v>66739.81</v>
          </cell>
          <cell r="L281">
            <v>66739.81</v>
          </cell>
          <cell r="M281">
            <v>71255.21666666666</v>
          </cell>
          <cell r="N281">
            <v>66739.81</v>
          </cell>
          <cell r="O281">
            <v>45000</v>
          </cell>
          <cell r="P281">
            <v>45000</v>
          </cell>
        </row>
        <row r="282">
          <cell r="A282" t="str">
            <v>ISD-FDD-IDE10900219</v>
          </cell>
          <cell r="B282" t="str">
            <v>ISD-FDD-IDE</v>
          </cell>
          <cell r="C282" t="str">
            <v>109002</v>
          </cell>
          <cell r="D282" t="str">
            <v>109002</v>
          </cell>
          <cell r="E282" t="str">
            <v>3.5LP 120MB BEIGE FOR HP</v>
          </cell>
          <cell r="F282">
            <v>19</v>
          </cell>
          <cell r="G282">
            <v>3954.44</v>
          </cell>
          <cell r="J282">
            <v>5</v>
          </cell>
          <cell r="K282">
            <v>19772.189999999999</v>
          </cell>
          <cell r="L282">
            <v>3954.44</v>
          </cell>
          <cell r="N282">
            <v>3954.44</v>
          </cell>
          <cell r="O282">
            <v>1000</v>
          </cell>
          <cell r="P282">
            <v>5000</v>
          </cell>
        </row>
        <row r="283">
          <cell r="A283" t="str">
            <v>KB-981013601018</v>
          </cell>
          <cell r="B283" t="str">
            <v>KB-9810</v>
          </cell>
          <cell r="C283" t="str">
            <v>136010</v>
          </cell>
          <cell r="D283" t="str">
            <v>136010</v>
          </cell>
          <cell r="E283" t="str">
            <v>VESTA WINDOWS 98 MEMBRANE K/B*</v>
          </cell>
          <cell r="F283">
            <v>18</v>
          </cell>
          <cell r="G283">
            <v>217.06</v>
          </cell>
          <cell r="J283">
            <v>1</v>
          </cell>
          <cell r="K283">
            <v>217.06</v>
          </cell>
          <cell r="L283">
            <v>217.06</v>
          </cell>
          <cell r="M283">
            <v>225.39300778148325</v>
          </cell>
          <cell r="N283">
            <v>217.06</v>
          </cell>
          <cell r="O283">
            <v>220</v>
          </cell>
          <cell r="P283">
            <v>220</v>
          </cell>
        </row>
        <row r="284">
          <cell r="A284" t="str">
            <v>KB-9810136010A18</v>
          </cell>
          <cell r="B284" t="str">
            <v>KB-9810</v>
          </cell>
          <cell r="C284" t="str">
            <v>136010A</v>
          </cell>
          <cell r="D284" t="str">
            <v>136010A</v>
          </cell>
          <cell r="E284" t="str">
            <v>VESTA WINDOWS 98 MEMBRANE K/B*</v>
          </cell>
          <cell r="F284">
            <v>18</v>
          </cell>
          <cell r="G284">
            <v>226.74</v>
          </cell>
          <cell r="J284">
            <v>2</v>
          </cell>
          <cell r="K284">
            <v>453.48</v>
          </cell>
          <cell r="L284">
            <v>226.74</v>
          </cell>
          <cell r="N284">
            <v>226.74</v>
          </cell>
          <cell r="O284">
            <v>220</v>
          </cell>
          <cell r="P284">
            <v>440</v>
          </cell>
        </row>
        <row r="285">
          <cell r="A285" t="str">
            <v>KB-9810136010B18</v>
          </cell>
          <cell r="B285" t="str">
            <v>KB-9810</v>
          </cell>
          <cell r="C285" t="str">
            <v>136010B</v>
          </cell>
          <cell r="D285" t="str">
            <v>136010B</v>
          </cell>
          <cell r="E285" t="str">
            <v>VESTA WINDOWS 98 MEMBRANE K/B*</v>
          </cell>
          <cell r="F285">
            <v>18</v>
          </cell>
          <cell r="G285">
            <v>226.74</v>
          </cell>
          <cell r="J285">
            <v>2</v>
          </cell>
          <cell r="K285">
            <v>453.48</v>
          </cell>
          <cell r="L285">
            <v>226.74</v>
          </cell>
          <cell r="N285">
            <v>226.74</v>
          </cell>
          <cell r="O285">
            <v>220</v>
          </cell>
          <cell r="P285">
            <v>440</v>
          </cell>
        </row>
        <row r="286">
          <cell r="A286" t="str">
            <v>KB-9810136010C18</v>
          </cell>
          <cell r="B286" t="str">
            <v>KB-9810</v>
          </cell>
          <cell r="C286" t="str">
            <v>136010C</v>
          </cell>
          <cell r="D286" t="str">
            <v>136010C</v>
          </cell>
          <cell r="E286" t="str">
            <v>VESTA WINDOWS 98 MEMBRANE K/B*</v>
          </cell>
          <cell r="F286">
            <v>18</v>
          </cell>
          <cell r="G286">
            <v>226.74</v>
          </cell>
          <cell r="J286">
            <v>2</v>
          </cell>
          <cell r="K286">
            <v>453.48</v>
          </cell>
          <cell r="L286">
            <v>226.74</v>
          </cell>
          <cell r="N286">
            <v>226.74</v>
          </cell>
          <cell r="O286">
            <v>220</v>
          </cell>
          <cell r="P286">
            <v>440</v>
          </cell>
        </row>
        <row r="287">
          <cell r="A287" t="str">
            <v>KB-9810136010G48</v>
          </cell>
          <cell r="B287" t="str">
            <v>KB-9810</v>
          </cell>
          <cell r="C287" t="str">
            <v>136010G</v>
          </cell>
          <cell r="D287" t="str">
            <v>136010G</v>
          </cell>
          <cell r="E287" t="str">
            <v>VESTA WINDOWS 98 MEMBRANE K/B*</v>
          </cell>
          <cell r="F287">
            <v>48</v>
          </cell>
          <cell r="G287">
            <v>109.8</v>
          </cell>
          <cell r="J287">
            <v>4</v>
          </cell>
          <cell r="K287">
            <v>439.2</v>
          </cell>
          <cell r="L287">
            <v>109.8</v>
          </cell>
          <cell r="N287">
            <v>109.8</v>
          </cell>
          <cell r="O287">
            <v>220</v>
          </cell>
          <cell r="P287">
            <v>880</v>
          </cell>
        </row>
        <row r="288">
          <cell r="A288" t="str">
            <v>KB-9810136010G58</v>
          </cell>
          <cell r="B288" t="str">
            <v>KB-9810</v>
          </cell>
          <cell r="C288" t="str">
            <v>136010G</v>
          </cell>
          <cell r="D288" t="str">
            <v>136010G</v>
          </cell>
          <cell r="E288" t="str">
            <v>VESTA WINDOWS 98 MEMBRANE K/B*</v>
          </cell>
          <cell r="F288">
            <v>58</v>
          </cell>
          <cell r="G288">
            <v>109.8</v>
          </cell>
          <cell r="J288">
            <v>4</v>
          </cell>
          <cell r="K288">
            <v>439.2</v>
          </cell>
          <cell r="L288">
            <v>109.8</v>
          </cell>
          <cell r="N288">
            <v>109.8</v>
          </cell>
          <cell r="O288">
            <v>220</v>
          </cell>
          <cell r="P288">
            <v>880</v>
          </cell>
        </row>
        <row r="289">
          <cell r="A289" t="str">
            <v>KB-9810136010G68</v>
          </cell>
          <cell r="B289" t="str">
            <v>KB-9810</v>
          </cell>
          <cell r="C289" t="str">
            <v>136010G</v>
          </cell>
          <cell r="D289" t="str">
            <v>136010G</v>
          </cell>
          <cell r="E289" t="str">
            <v>VESTA WINDOWS 98 MEMBRANE K/B*</v>
          </cell>
          <cell r="F289">
            <v>68</v>
          </cell>
          <cell r="G289">
            <v>109.8</v>
          </cell>
          <cell r="J289">
            <v>3</v>
          </cell>
          <cell r="K289">
            <v>329.4</v>
          </cell>
          <cell r="L289">
            <v>109.8</v>
          </cell>
          <cell r="N289">
            <v>109.8</v>
          </cell>
          <cell r="O289">
            <v>220</v>
          </cell>
          <cell r="P289">
            <v>660</v>
          </cell>
        </row>
        <row r="290">
          <cell r="A290" t="str">
            <v>KB-9810136010H18</v>
          </cell>
          <cell r="B290" t="str">
            <v>KB-9810</v>
          </cell>
          <cell r="C290" t="str">
            <v>136010H</v>
          </cell>
          <cell r="D290" t="str">
            <v>136010H</v>
          </cell>
          <cell r="E290" t="str">
            <v>VESTA WINDOWS 98 MEMBRANE K/B*</v>
          </cell>
          <cell r="F290">
            <v>18</v>
          </cell>
          <cell r="G290">
            <v>226.74</v>
          </cell>
          <cell r="J290">
            <v>2</v>
          </cell>
          <cell r="K290">
            <v>453.48</v>
          </cell>
          <cell r="L290">
            <v>226.74</v>
          </cell>
          <cell r="N290">
            <v>226.74</v>
          </cell>
          <cell r="O290">
            <v>220</v>
          </cell>
          <cell r="P290">
            <v>440</v>
          </cell>
        </row>
        <row r="291">
          <cell r="A291" t="str">
            <v>KB-9810136010I18</v>
          </cell>
          <cell r="B291" t="str">
            <v>KB-9810</v>
          </cell>
          <cell r="C291" t="str">
            <v>136010I</v>
          </cell>
          <cell r="D291" t="str">
            <v>136010I</v>
          </cell>
          <cell r="E291" t="str">
            <v>VESTA WINDOWS 98 MEMBRANE K/B*</v>
          </cell>
          <cell r="F291">
            <v>18</v>
          </cell>
          <cell r="G291">
            <v>226.74</v>
          </cell>
          <cell r="J291">
            <v>2</v>
          </cell>
          <cell r="K291">
            <v>453.48</v>
          </cell>
          <cell r="L291">
            <v>226.74</v>
          </cell>
          <cell r="N291">
            <v>226.74</v>
          </cell>
          <cell r="O291">
            <v>220</v>
          </cell>
          <cell r="P291">
            <v>440</v>
          </cell>
        </row>
        <row r="292">
          <cell r="A292" t="str">
            <v>KB-9810136010K18</v>
          </cell>
          <cell r="B292" t="str">
            <v>KB-9810</v>
          </cell>
          <cell r="C292" t="str">
            <v>136010K</v>
          </cell>
          <cell r="D292" t="str">
            <v>136010K</v>
          </cell>
          <cell r="E292" t="str">
            <v>VESTA WINDOWS 98 MEMBRANE K/B*</v>
          </cell>
          <cell r="F292">
            <v>18</v>
          </cell>
          <cell r="G292">
            <v>226.74</v>
          </cell>
          <cell r="J292">
            <v>2</v>
          </cell>
          <cell r="K292">
            <v>453.48</v>
          </cell>
          <cell r="L292">
            <v>226.74</v>
          </cell>
          <cell r="N292">
            <v>226.74</v>
          </cell>
          <cell r="O292">
            <v>220</v>
          </cell>
          <cell r="P292">
            <v>440</v>
          </cell>
        </row>
        <row r="293">
          <cell r="A293" t="str">
            <v>KB-9810136010L18</v>
          </cell>
          <cell r="B293" t="str">
            <v>KB-9810</v>
          </cell>
          <cell r="C293" t="str">
            <v>136010L</v>
          </cell>
          <cell r="D293" t="str">
            <v>136010L</v>
          </cell>
          <cell r="E293" t="str">
            <v>VESTA WINDOWS 98 MEMBRANE K/B*</v>
          </cell>
          <cell r="F293">
            <v>18</v>
          </cell>
          <cell r="G293">
            <v>226.74</v>
          </cell>
          <cell r="J293">
            <v>2</v>
          </cell>
          <cell r="K293">
            <v>453.48</v>
          </cell>
          <cell r="L293">
            <v>226.74</v>
          </cell>
          <cell r="N293">
            <v>226.74</v>
          </cell>
          <cell r="O293">
            <v>220</v>
          </cell>
          <cell r="P293">
            <v>440</v>
          </cell>
        </row>
        <row r="294">
          <cell r="A294" t="str">
            <v>KB-9810136010P18</v>
          </cell>
          <cell r="B294" t="str">
            <v>KB-9810</v>
          </cell>
          <cell r="C294" t="str">
            <v>136010P</v>
          </cell>
          <cell r="D294" t="str">
            <v>136010P</v>
          </cell>
          <cell r="E294" t="str">
            <v>VESTA WINDOWS 98 MEMBRANE K/B*</v>
          </cell>
          <cell r="F294">
            <v>18</v>
          </cell>
          <cell r="G294">
            <v>226.74</v>
          </cell>
          <cell r="J294">
            <v>2</v>
          </cell>
          <cell r="K294">
            <v>453.48</v>
          </cell>
          <cell r="L294">
            <v>226.74</v>
          </cell>
          <cell r="N294">
            <v>226.74</v>
          </cell>
          <cell r="O294">
            <v>220</v>
          </cell>
          <cell r="P294">
            <v>440</v>
          </cell>
        </row>
        <row r="295">
          <cell r="A295" t="str">
            <v>KB-990813601248</v>
          </cell>
          <cell r="B295" t="str">
            <v>KB-9908</v>
          </cell>
          <cell r="C295" t="str">
            <v>136012</v>
          </cell>
          <cell r="D295" t="str">
            <v>136012</v>
          </cell>
          <cell r="E295" t="str">
            <v>VESTA WINDOWS 98 MEMBRANE K/B*</v>
          </cell>
          <cell r="F295">
            <v>48</v>
          </cell>
          <cell r="G295">
            <v>373.52</v>
          </cell>
          <cell r="J295">
            <v>1</v>
          </cell>
          <cell r="K295">
            <v>373.52</v>
          </cell>
          <cell r="L295">
            <v>373.52</v>
          </cell>
          <cell r="M295">
            <v>614.19708029197079</v>
          </cell>
          <cell r="N295">
            <v>373.52</v>
          </cell>
          <cell r="O295">
            <v>550</v>
          </cell>
          <cell r="P295">
            <v>550</v>
          </cell>
        </row>
        <row r="296">
          <cell r="A296" t="str">
            <v>KB-990813601258</v>
          </cell>
          <cell r="B296" t="str">
            <v>KB-9908</v>
          </cell>
          <cell r="C296" t="str">
            <v>136012</v>
          </cell>
          <cell r="D296" t="str">
            <v>136012</v>
          </cell>
          <cell r="E296" t="str">
            <v>VESTA WINDOWS 98 MEMBRANE K/B*</v>
          </cell>
          <cell r="F296">
            <v>58</v>
          </cell>
          <cell r="G296">
            <v>373.52</v>
          </cell>
          <cell r="J296">
            <v>2</v>
          </cell>
          <cell r="K296">
            <v>747.04</v>
          </cell>
          <cell r="L296">
            <v>373.52</v>
          </cell>
          <cell r="M296">
            <v>614.19708029197079</v>
          </cell>
          <cell r="N296">
            <v>373.52</v>
          </cell>
          <cell r="O296">
            <v>550</v>
          </cell>
          <cell r="P296">
            <v>1100</v>
          </cell>
        </row>
        <row r="297">
          <cell r="A297" t="str">
            <v>KB-990813601268</v>
          </cell>
          <cell r="B297" t="str">
            <v>KB-9908</v>
          </cell>
          <cell r="C297" t="str">
            <v>136012</v>
          </cell>
          <cell r="D297" t="str">
            <v>136012</v>
          </cell>
          <cell r="E297" t="str">
            <v>VESTA WINDOWS 98 MEMBRANE K/B*</v>
          </cell>
          <cell r="F297">
            <v>68</v>
          </cell>
          <cell r="G297">
            <v>373.52</v>
          </cell>
          <cell r="J297">
            <v>2</v>
          </cell>
          <cell r="K297">
            <v>747.04</v>
          </cell>
          <cell r="L297">
            <v>373.52</v>
          </cell>
          <cell r="M297">
            <v>614.19708029197079</v>
          </cell>
          <cell r="N297">
            <v>373.52</v>
          </cell>
          <cell r="O297">
            <v>550</v>
          </cell>
          <cell r="P297">
            <v>1100</v>
          </cell>
        </row>
        <row r="298">
          <cell r="A298" t="str">
            <v>KB-9943136012A18</v>
          </cell>
          <cell r="B298" t="str">
            <v>KB-9943</v>
          </cell>
          <cell r="C298" t="str">
            <v>136012A</v>
          </cell>
          <cell r="D298" t="str">
            <v>136012A</v>
          </cell>
          <cell r="E298" t="str">
            <v>VESTA WINDOWS 98 MEMBRANE K/B*</v>
          </cell>
          <cell r="F298">
            <v>18</v>
          </cell>
          <cell r="G298">
            <v>538.25</v>
          </cell>
          <cell r="J298">
            <v>1</v>
          </cell>
          <cell r="K298">
            <v>538.25</v>
          </cell>
          <cell r="L298">
            <v>538.25</v>
          </cell>
          <cell r="N298">
            <v>538.25</v>
          </cell>
          <cell r="O298">
            <v>550</v>
          </cell>
          <cell r="P298">
            <v>550</v>
          </cell>
        </row>
        <row r="299">
          <cell r="A299" t="str">
            <v>KB-9943136012B18</v>
          </cell>
          <cell r="B299" t="str">
            <v>KB-9943</v>
          </cell>
          <cell r="C299" t="str">
            <v>136012B</v>
          </cell>
          <cell r="D299" t="str">
            <v>136012B</v>
          </cell>
          <cell r="E299" t="str">
            <v>VESTA WINDOWS 98 MEMBRANE K/B*</v>
          </cell>
          <cell r="F299">
            <v>18</v>
          </cell>
          <cell r="G299">
            <v>538.25</v>
          </cell>
          <cell r="J299">
            <v>1</v>
          </cell>
          <cell r="K299">
            <v>538.25</v>
          </cell>
          <cell r="L299">
            <v>538.25</v>
          </cell>
          <cell r="N299">
            <v>538.25</v>
          </cell>
          <cell r="O299">
            <v>550</v>
          </cell>
          <cell r="P299">
            <v>550</v>
          </cell>
        </row>
        <row r="300">
          <cell r="A300" t="str">
            <v>KB-9943136012C18</v>
          </cell>
          <cell r="B300" t="str">
            <v>KB-9943</v>
          </cell>
          <cell r="C300" t="str">
            <v>136012C</v>
          </cell>
          <cell r="D300" t="str">
            <v>136012C</v>
          </cell>
          <cell r="E300" t="str">
            <v>VESTA WINDOWS 98 MEMBRANE K/B*</v>
          </cell>
          <cell r="F300">
            <v>18</v>
          </cell>
          <cell r="G300">
            <v>538.25</v>
          </cell>
          <cell r="J300">
            <v>1</v>
          </cell>
          <cell r="K300">
            <v>538.25</v>
          </cell>
          <cell r="L300">
            <v>538.25</v>
          </cell>
          <cell r="N300">
            <v>538.25</v>
          </cell>
          <cell r="O300">
            <v>550</v>
          </cell>
          <cell r="P300">
            <v>550</v>
          </cell>
        </row>
        <row r="301">
          <cell r="A301" t="str">
            <v>KB-9943136012H18</v>
          </cell>
          <cell r="B301" t="str">
            <v>KB-9943</v>
          </cell>
          <cell r="C301" t="str">
            <v>136012H</v>
          </cell>
          <cell r="D301" t="str">
            <v>136012H</v>
          </cell>
          <cell r="E301" t="str">
            <v>VESTA WINDOWS 98 MEMBRANE K/B*</v>
          </cell>
          <cell r="F301">
            <v>18</v>
          </cell>
          <cell r="G301">
            <v>538.25</v>
          </cell>
          <cell r="J301">
            <v>1</v>
          </cell>
          <cell r="K301">
            <v>538.25</v>
          </cell>
          <cell r="L301">
            <v>538.25</v>
          </cell>
          <cell r="N301">
            <v>538.25</v>
          </cell>
          <cell r="O301">
            <v>550</v>
          </cell>
          <cell r="P301">
            <v>550</v>
          </cell>
        </row>
        <row r="302">
          <cell r="A302" t="str">
            <v>KB-9943136012I18</v>
          </cell>
          <cell r="B302" t="str">
            <v>KB-9943</v>
          </cell>
          <cell r="C302" t="str">
            <v>136012I</v>
          </cell>
          <cell r="D302" t="str">
            <v>136012I</v>
          </cell>
          <cell r="E302" t="str">
            <v>VESTA WINDOWS 98 MEMBRANE K/B*</v>
          </cell>
          <cell r="F302">
            <v>18</v>
          </cell>
          <cell r="G302">
            <v>538.25</v>
          </cell>
          <cell r="J302">
            <v>1</v>
          </cell>
          <cell r="K302">
            <v>538.25</v>
          </cell>
          <cell r="L302">
            <v>538.25</v>
          </cell>
          <cell r="N302">
            <v>538.25</v>
          </cell>
          <cell r="O302">
            <v>550</v>
          </cell>
          <cell r="P302">
            <v>550</v>
          </cell>
        </row>
        <row r="303">
          <cell r="A303" t="str">
            <v>KB-9943136012K18</v>
          </cell>
          <cell r="B303" t="str">
            <v>KB-9943</v>
          </cell>
          <cell r="C303" t="str">
            <v>136012K</v>
          </cell>
          <cell r="D303" t="str">
            <v>136012K</v>
          </cell>
          <cell r="E303" t="str">
            <v>VESTA WINDOWS 98 MEMBRANE K/B*</v>
          </cell>
          <cell r="F303">
            <v>18</v>
          </cell>
          <cell r="G303">
            <v>538.25</v>
          </cell>
          <cell r="J303">
            <v>1</v>
          </cell>
          <cell r="K303">
            <v>538.25</v>
          </cell>
          <cell r="L303">
            <v>538.25</v>
          </cell>
          <cell r="N303">
            <v>538.25</v>
          </cell>
          <cell r="O303">
            <v>550</v>
          </cell>
          <cell r="P303">
            <v>550</v>
          </cell>
        </row>
        <row r="304">
          <cell r="A304" t="str">
            <v>KB-9943136012L18</v>
          </cell>
          <cell r="B304" t="str">
            <v>KB-9943</v>
          </cell>
          <cell r="C304" t="str">
            <v>136012L</v>
          </cell>
          <cell r="D304" t="str">
            <v>136012L</v>
          </cell>
          <cell r="E304" t="str">
            <v>VESTA WINDOWS 98 MEMBRANE K/B*</v>
          </cell>
          <cell r="F304">
            <v>18</v>
          </cell>
          <cell r="G304">
            <v>538.25</v>
          </cell>
          <cell r="J304">
            <v>1</v>
          </cell>
          <cell r="K304">
            <v>538.25</v>
          </cell>
          <cell r="L304">
            <v>538.25</v>
          </cell>
          <cell r="N304">
            <v>538.25</v>
          </cell>
          <cell r="O304">
            <v>550</v>
          </cell>
          <cell r="P304">
            <v>550</v>
          </cell>
        </row>
        <row r="305">
          <cell r="A305" t="str">
            <v>KB-9943136012P18</v>
          </cell>
          <cell r="B305" t="str">
            <v>KB-9943</v>
          </cell>
          <cell r="C305" t="str">
            <v>136012P</v>
          </cell>
          <cell r="D305" t="str">
            <v>136012P</v>
          </cell>
          <cell r="E305" t="str">
            <v>VESTA WINDOWS 98 MEMBRANE K/B*</v>
          </cell>
          <cell r="F305">
            <v>18</v>
          </cell>
          <cell r="G305">
            <v>538.25</v>
          </cell>
          <cell r="J305">
            <v>1</v>
          </cell>
          <cell r="K305">
            <v>538.25</v>
          </cell>
          <cell r="L305">
            <v>538.25</v>
          </cell>
          <cell r="N305">
            <v>538.25</v>
          </cell>
          <cell r="O305">
            <v>550</v>
          </cell>
          <cell r="P305">
            <v>550</v>
          </cell>
        </row>
        <row r="306">
          <cell r="A306" t="str">
            <v>KB-9943136012R48</v>
          </cell>
          <cell r="B306" t="str">
            <v>KB-9943</v>
          </cell>
          <cell r="C306" t="str">
            <v>136012R</v>
          </cell>
          <cell r="D306" t="str">
            <v>136012R</v>
          </cell>
          <cell r="E306" t="str">
            <v>VESTA WINDOWS 98 MEMBRANE K/B*</v>
          </cell>
          <cell r="F306">
            <v>48</v>
          </cell>
          <cell r="G306">
            <v>0.01</v>
          </cell>
          <cell r="J306">
            <v>2</v>
          </cell>
          <cell r="K306">
            <v>0.01</v>
          </cell>
          <cell r="L306">
            <v>0.01</v>
          </cell>
          <cell r="N306">
            <v>538.25</v>
          </cell>
          <cell r="O306">
            <v>100</v>
          </cell>
          <cell r="P306">
            <v>200</v>
          </cell>
        </row>
        <row r="307">
          <cell r="A307" t="str">
            <v>KBP-985013601118</v>
          </cell>
          <cell r="B307" t="str">
            <v>KBP-9850</v>
          </cell>
          <cell r="C307" t="str">
            <v>136011</v>
          </cell>
          <cell r="D307" t="str">
            <v>136011</v>
          </cell>
          <cell r="E307" t="str">
            <v>VESTA WINDOWS 98 MEMBRANE K/B*</v>
          </cell>
          <cell r="F307">
            <v>18</v>
          </cell>
          <cell r="G307">
            <v>260</v>
          </cell>
          <cell r="J307">
            <v>7</v>
          </cell>
          <cell r="K307">
            <v>1820.03</v>
          </cell>
          <cell r="L307">
            <v>260</v>
          </cell>
          <cell r="M307">
            <v>251.44692737430168</v>
          </cell>
          <cell r="N307">
            <v>260</v>
          </cell>
          <cell r="O307">
            <v>260</v>
          </cell>
          <cell r="P307">
            <v>1820</v>
          </cell>
        </row>
        <row r="308">
          <cell r="A308" t="str">
            <v>KBP-985013601148</v>
          </cell>
          <cell r="B308" t="str">
            <v>KBP-9850</v>
          </cell>
          <cell r="C308" t="str">
            <v>136011</v>
          </cell>
          <cell r="D308" t="str">
            <v>136011</v>
          </cell>
          <cell r="E308" t="str">
            <v>VESTA WINDOWS 98 MEMBRANE K/B*</v>
          </cell>
          <cell r="F308">
            <v>48</v>
          </cell>
          <cell r="G308">
            <v>260</v>
          </cell>
          <cell r="J308">
            <v>4</v>
          </cell>
          <cell r="K308">
            <v>1040.01</v>
          </cell>
          <cell r="L308">
            <v>260</v>
          </cell>
          <cell r="M308">
            <v>251.44692737430168</v>
          </cell>
          <cell r="N308">
            <v>260</v>
          </cell>
          <cell r="O308">
            <v>260</v>
          </cell>
          <cell r="P308">
            <v>1040</v>
          </cell>
        </row>
        <row r="309">
          <cell r="A309" t="str">
            <v>KBP-985013601158</v>
          </cell>
          <cell r="B309" t="str">
            <v>KBP-9850</v>
          </cell>
          <cell r="C309" t="str">
            <v>136011</v>
          </cell>
          <cell r="D309" t="str">
            <v>136011</v>
          </cell>
          <cell r="E309" t="str">
            <v>VESTA WINDOWS 98 MEMBRANE K/B*</v>
          </cell>
          <cell r="F309">
            <v>58</v>
          </cell>
          <cell r="G309">
            <v>260</v>
          </cell>
          <cell r="J309">
            <v>4</v>
          </cell>
          <cell r="K309">
            <v>1040.01</v>
          </cell>
          <cell r="L309">
            <v>260</v>
          </cell>
          <cell r="M309">
            <v>251.44692737430168</v>
          </cell>
          <cell r="N309">
            <v>260</v>
          </cell>
          <cell r="O309">
            <v>260</v>
          </cell>
          <cell r="P309">
            <v>1040</v>
          </cell>
        </row>
        <row r="310">
          <cell r="A310" t="str">
            <v>KBP-985013601168</v>
          </cell>
          <cell r="B310" t="str">
            <v>KBP-9850</v>
          </cell>
          <cell r="C310" t="str">
            <v>136011</v>
          </cell>
          <cell r="D310" t="str">
            <v>136011</v>
          </cell>
          <cell r="E310" t="str">
            <v>VESTA WINDOWS 98 MEMBRANE K/B*</v>
          </cell>
          <cell r="F310">
            <v>68</v>
          </cell>
          <cell r="G310">
            <v>260</v>
          </cell>
          <cell r="J310">
            <v>4</v>
          </cell>
          <cell r="K310">
            <v>1040.01</v>
          </cell>
          <cell r="L310">
            <v>260</v>
          </cell>
          <cell r="M310">
            <v>251.44692737430168</v>
          </cell>
          <cell r="N310">
            <v>260</v>
          </cell>
          <cell r="O310">
            <v>260</v>
          </cell>
          <cell r="P310">
            <v>1040</v>
          </cell>
        </row>
        <row r="311">
          <cell r="A311" t="str">
            <v>KBP-9850136011G18</v>
          </cell>
          <cell r="B311" t="str">
            <v>KBP-9850</v>
          </cell>
          <cell r="C311" t="str">
            <v>136011G</v>
          </cell>
          <cell r="D311" t="str">
            <v>136011G</v>
          </cell>
          <cell r="E311" t="str">
            <v>VESTA WINDOWS 98 MEMBRANE K/B*</v>
          </cell>
          <cell r="F311">
            <v>18</v>
          </cell>
          <cell r="G311">
            <v>116.08</v>
          </cell>
          <cell r="J311">
            <v>8</v>
          </cell>
          <cell r="K311">
            <v>928.64</v>
          </cell>
          <cell r="L311">
            <v>116.08</v>
          </cell>
          <cell r="N311">
            <v>116.08</v>
          </cell>
          <cell r="O311">
            <v>260</v>
          </cell>
          <cell r="P311">
            <v>2080</v>
          </cell>
        </row>
        <row r="312">
          <cell r="A312" t="str">
            <v>KWIK - 130 (PS2)136036X19</v>
          </cell>
          <cell r="B312" t="str">
            <v>KWIK - 130 (PS2)</v>
          </cell>
          <cell r="C312" t="str">
            <v>136036X</v>
          </cell>
          <cell r="D312" t="str">
            <v>136036X</v>
          </cell>
          <cell r="E312" t="str">
            <v>VESTA 3 BTN MICE BOX PACK**.**</v>
          </cell>
          <cell r="F312">
            <v>19</v>
          </cell>
          <cell r="G312">
            <v>0</v>
          </cell>
          <cell r="J312">
            <v>1</v>
          </cell>
          <cell r="L312">
            <v>0</v>
          </cell>
          <cell r="N312">
            <v>74.06</v>
          </cell>
          <cell r="O312">
            <v>74</v>
          </cell>
          <cell r="P312">
            <v>74</v>
          </cell>
        </row>
        <row r="313">
          <cell r="A313" t="str">
            <v>KWIK-130(PS2)13603618</v>
          </cell>
          <cell r="B313" t="str">
            <v>KWIK-130(PS2)</v>
          </cell>
          <cell r="C313" t="str">
            <v>136036</v>
          </cell>
          <cell r="D313" t="str">
            <v>136036</v>
          </cell>
          <cell r="E313" t="str">
            <v>VESTA 3 BTN MICE BOX PACK**.**</v>
          </cell>
          <cell r="F313">
            <v>18</v>
          </cell>
          <cell r="G313">
            <v>74.06</v>
          </cell>
          <cell r="J313">
            <v>7</v>
          </cell>
          <cell r="K313">
            <v>518.39</v>
          </cell>
          <cell r="L313">
            <v>74.06</v>
          </cell>
          <cell r="M313">
            <v>89.59659820282414</v>
          </cell>
          <cell r="N313">
            <v>74.06</v>
          </cell>
          <cell r="O313">
            <v>74</v>
          </cell>
          <cell r="P313">
            <v>518</v>
          </cell>
        </row>
        <row r="314">
          <cell r="A314" t="str">
            <v>KWIK-130(PS2)13603648</v>
          </cell>
          <cell r="B314" t="str">
            <v>KWIK-130(PS2)</v>
          </cell>
          <cell r="C314" t="str">
            <v>136036</v>
          </cell>
          <cell r="D314" t="str">
            <v>136036</v>
          </cell>
          <cell r="E314" t="str">
            <v>VESTA 3 BTN MICE BOX PACK**.**</v>
          </cell>
          <cell r="F314">
            <v>48</v>
          </cell>
          <cell r="G314">
            <v>74.06</v>
          </cell>
          <cell r="J314">
            <v>3</v>
          </cell>
          <cell r="K314">
            <v>222.16</v>
          </cell>
          <cell r="L314">
            <v>74.06</v>
          </cell>
          <cell r="M314">
            <v>89.59659820282414</v>
          </cell>
          <cell r="N314">
            <v>74.06</v>
          </cell>
          <cell r="O314">
            <v>74</v>
          </cell>
          <cell r="P314">
            <v>222</v>
          </cell>
        </row>
        <row r="315">
          <cell r="A315" t="str">
            <v>KWIK-130(PS2)13603658</v>
          </cell>
          <cell r="B315" t="str">
            <v>KWIK-130(PS2)</v>
          </cell>
          <cell r="C315" t="str">
            <v>136036</v>
          </cell>
          <cell r="D315" t="str">
            <v>136036</v>
          </cell>
          <cell r="E315" t="str">
            <v>VESTA 3 BTN MICE BOX PACK**.**</v>
          </cell>
          <cell r="F315">
            <v>58</v>
          </cell>
          <cell r="G315">
            <v>74.06</v>
          </cell>
          <cell r="J315">
            <v>1</v>
          </cell>
          <cell r="K315">
            <v>74.05</v>
          </cell>
          <cell r="L315">
            <v>74.06</v>
          </cell>
          <cell r="M315">
            <v>89.59659820282414</v>
          </cell>
          <cell r="N315">
            <v>74.06</v>
          </cell>
          <cell r="O315">
            <v>74</v>
          </cell>
          <cell r="P315">
            <v>74</v>
          </cell>
        </row>
        <row r="316">
          <cell r="A316" t="str">
            <v>KWIK-13013600668</v>
          </cell>
          <cell r="B316" t="str">
            <v>KWIK-130</v>
          </cell>
          <cell r="C316" t="str">
            <v>136006</v>
          </cell>
          <cell r="D316" t="str">
            <v>136006</v>
          </cell>
          <cell r="E316" t="str">
            <v>VESTA 3 BTN ENTRY LEVEL MICE</v>
          </cell>
          <cell r="F316">
            <v>68</v>
          </cell>
          <cell r="G316">
            <v>100</v>
          </cell>
          <cell r="J316">
            <v>3</v>
          </cell>
          <cell r="K316">
            <v>300</v>
          </cell>
          <cell r="L316">
            <v>100</v>
          </cell>
          <cell r="M316">
            <v>84.53342988172821</v>
          </cell>
          <cell r="N316">
            <v>100</v>
          </cell>
          <cell r="O316">
            <v>100</v>
          </cell>
          <cell r="P316">
            <v>300</v>
          </cell>
        </row>
        <row r="317">
          <cell r="A317" t="str">
            <v>KWIK-130136006A18</v>
          </cell>
          <cell r="B317" t="str">
            <v>KWIK-130</v>
          </cell>
          <cell r="C317" t="str">
            <v>136006A</v>
          </cell>
          <cell r="D317" t="str">
            <v>136006A</v>
          </cell>
          <cell r="E317" t="str">
            <v>VESTA 3 BTN ENTRY LEVEL MICE**</v>
          </cell>
          <cell r="F317">
            <v>18</v>
          </cell>
          <cell r="G317">
            <v>67.28</v>
          </cell>
          <cell r="J317">
            <v>3</v>
          </cell>
          <cell r="K317">
            <v>201.84</v>
          </cell>
          <cell r="L317">
            <v>67.28</v>
          </cell>
          <cell r="N317">
            <v>67.28</v>
          </cell>
          <cell r="O317">
            <v>100</v>
          </cell>
          <cell r="P317">
            <v>300</v>
          </cell>
        </row>
        <row r="318">
          <cell r="A318" t="str">
            <v>KWIK-130136006B18</v>
          </cell>
          <cell r="B318" t="str">
            <v>KWIK-130</v>
          </cell>
          <cell r="C318" t="str">
            <v>136006B</v>
          </cell>
          <cell r="D318" t="str">
            <v>136006B</v>
          </cell>
          <cell r="E318" t="str">
            <v>VESTA 3 BTN ENTRY LEVEL MICE**</v>
          </cell>
          <cell r="F318">
            <v>18</v>
          </cell>
          <cell r="G318">
            <v>67.28</v>
          </cell>
          <cell r="J318">
            <v>3</v>
          </cell>
          <cell r="K318">
            <v>201.84</v>
          </cell>
          <cell r="L318">
            <v>67.28</v>
          </cell>
          <cell r="N318">
            <v>67.28</v>
          </cell>
          <cell r="O318">
            <v>100</v>
          </cell>
          <cell r="P318">
            <v>300</v>
          </cell>
        </row>
        <row r="319">
          <cell r="A319" t="str">
            <v>KWIK-130136006C18</v>
          </cell>
          <cell r="B319" t="str">
            <v>KWIK-130</v>
          </cell>
          <cell r="C319" t="str">
            <v>136006C</v>
          </cell>
          <cell r="D319" t="str">
            <v>136006C</v>
          </cell>
          <cell r="E319" t="str">
            <v>VESTA 3 BTN ENTRY LEVEL MICE**</v>
          </cell>
          <cell r="F319">
            <v>18</v>
          </cell>
          <cell r="G319">
            <v>67.28</v>
          </cell>
          <cell r="J319">
            <v>3</v>
          </cell>
          <cell r="K319">
            <v>201.84</v>
          </cell>
          <cell r="L319">
            <v>67.28</v>
          </cell>
          <cell r="N319">
            <v>67.28</v>
          </cell>
          <cell r="O319">
            <v>100</v>
          </cell>
          <cell r="P319">
            <v>300</v>
          </cell>
        </row>
        <row r="320">
          <cell r="A320" t="str">
            <v>KWIK-130136006G48</v>
          </cell>
          <cell r="B320" t="str">
            <v>KWIK-130</v>
          </cell>
          <cell r="C320" t="str">
            <v>136006G</v>
          </cell>
          <cell r="D320" t="str">
            <v>136006G</v>
          </cell>
          <cell r="E320" t="str">
            <v>VESTA 3 BTN ENTRY LEVEL MICE**</v>
          </cell>
          <cell r="F320">
            <v>48</v>
          </cell>
          <cell r="G320">
            <v>20.48</v>
          </cell>
          <cell r="J320">
            <v>7</v>
          </cell>
          <cell r="K320">
            <v>143.36000000000001</v>
          </cell>
          <cell r="L320">
            <v>20.48</v>
          </cell>
          <cell r="N320">
            <v>20.48</v>
          </cell>
          <cell r="O320">
            <v>100</v>
          </cell>
          <cell r="P320">
            <v>700</v>
          </cell>
        </row>
        <row r="321">
          <cell r="A321" t="str">
            <v>KWIK-130136006H18</v>
          </cell>
          <cell r="B321" t="str">
            <v>KWIK-130</v>
          </cell>
          <cell r="C321" t="str">
            <v>136006H</v>
          </cell>
          <cell r="D321" t="str">
            <v>136006H</v>
          </cell>
          <cell r="E321" t="str">
            <v>VESTA 3 BTN ENTRY LEVEL MICE**</v>
          </cell>
          <cell r="F321">
            <v>18</v>
          </cell>
          <cell r="G321">
            <v>67.28</v>
          </cell>
          <cell r="J321">
            <v>3</v>
          </cell>
          <cell r="K321">
            <v>201.84</v>
          </cell>
          <cell r="L321">
            <v>67.28</v>
          </cell>
          <cell r="N321">
            <v>67.28</v>
          </cell>
          <cell r="O321">
            <v>100</v>
          </cell>
          <cell r="P321">
            <v>300</v>
          </cell>
        </row>
        <row r="322">
          <cell r="A322" t="str">
            <v>KWIK-130136006I18</v>
          </cell>
          <cell r="B322" t="str">
            <v>KWIK-130</v>
          </cell>
          <cell r="C322" t="str">
            <v>136006I</v>
          </cell>
          <cell r="D322" t="str">
            <v>136006I</v>
          </cell>
          <cell r="E322" t="str">
            <v>VESTA 3 BTN ENTRY LEVEL MICE**</v>
          </cell>
          <cell r="F322">
            <v>18</v>
          </cell>
          <cell r="G322">
            <v>67.28</v>
          </cell>
          <cell r="J322">
            <v>3</v>
          </cell>
          <cell r="K322">
            <v>201.84</v>
          </cell>
          <cell r="L322">
            <v>67.28</v>
          </cell>
          <cell r="N322">
            <v>67.28</v>
          </cell>
          <cell r="O322">
            <v>100</v>
          </cell>
          <cell r="P322">
            <v>300</v>
          </cell>
        </row>
        <row r="323">
          <cell r="A323" t="str">
            <v>KWIK-130136006K18</v>
          </cell>
          <cell r="B323" t="str">
            <v>KWIK-130</v>
          </cell>
          <cell r="C323" t="str">
            <v>136006K</v>
          </cell>
          <cell r="D323" t="str">
            <v>136006K</v>
          </cell>
          <cell r="E323" t="str">
            <v>VESTA 3 BTN ENTRY LEVEL MICE**</v>
          </cell>
          <cell r="F323">
            <v>18</v>
          </cell>
          <cell r="G323">
            <v>67.28</v>
          </cell>
          <cell r="J323">
            <v>3</v>
          </cell>
          <cell r="K323">
            <v>201.84</v>
          </cell>
          <cell r="L323">
            <v>67.28</v>
          </cell>
          <cell r="N323">
            <v>67.28</v>
          </cell>
          <cell r="O323">
            <v>100</v>
          </cell>
          <cell r="P323">
            <v>300</v>
          </cell>
        </row>
        <row r="324">
          <cell r="A324" t="str">
            <v>KWIK-130136006L18</v>
          </cell>
          <cell r="B324" t="str">
            <v>KWIK-130</v>
          </cell>
          <cell r="C324" t="str">
            <v>136006L</v>
          </cell>
          <cell r="D324" t="str">
            <v>136006L</v>
          </cell>
          <cell r="E324" t="str">
            <v>VESTA 3 BTN ENTRY LEVEL MICE**</v>
          </cell>
          <cell r="F324">
            <v>18</v>
          </cell>
          <cell r="G324">
            <v>67.28</v>
          </cell>
          <cell r="J324">
            <v>3</v>
          </cell>
          <cell r="K324">
            <v>201.84</v>
          </cell>
          <cell r="L324">
            <v>67.28</v>
          </cell>
          <cell r="N324">
            <v>67.28</v>
          </cell>
          <cell r="O324">
            <v>100</v>
          </cell>
          <cell r="P324">
            <v>300</v>
          </cell>
        </row>
        <row r="325">
          <cell r="A325" t="str">
            <v>KWIK-130136006P18</v>
          </cell>
          <cell r="B325" t="str">
            <v>KWIK-130</v>
          </cell>
          <cell r="C325" t="str">
            <v>136006P</v>
          </cell>
          <cell r="D325" t="str">
            <v>136006P</v>
          </cell>
          <cell r="E325" t="str">
            <v>VESTA 3 BTN ENTRY LEVEL MICE**</v>
          </cell>
          <cell r="F325">
            <v>18</v>
          </cell>
          <cell r="G325">
            <v>67.28</v>
          </cell>
          <cell r="J325">
            <v>3</v>
          </cell>
          <cell r="K325">
            <v>201.84</v>
          </cell>
          <cell r="L325">
            <v>67.28</v>
          </cell>
          <cell r="N325">
            <v>67.28</v>
          </cell>
          <cell r="O325">
            <v>100</v>
          </cell>
          <cell r="P325">
            <v>300</v>
          </cell>
        </row>
        <row r="326">
          <cell r="A326" t="str">
            <v>KWIK-130136006R18</v>
          </cell>
          <cell r="B326" t="str">
            <v>KWIK-130</v>
          </cell>
          <cell r="C326" t="str">
            <v>136006R</v>
          </cell>
          <cell r="D326" t="str">
            <v>136006R</v>
          </cell>
          <cell r="E326" t="str">
            <v>VESTA 3 BTN ENTRY LEVEL MICE</v>
          </cell>
          <cell r="F326">
            <v>18</v>
          </cell>
          <cell r="G326">
            <v>0.46</v>
          </cell>
          <cell r="J326">
            <v>2</v>
          </cell>
          <cell r="K326">
            <v>0.91</v>
          </cell>
          <cell r="L326">
            <v>0.46</v>
          </cell>
          <cell r="N326">
            <v>67.28</v>
          </cell>
          <cell r="O326">
            <v>100</v>
          </cell>
          <cell r="P326">
            <v>200</v>
          </cell>
        </row>
        <row r="327">
          <cell r="A327" t="str">
            <v>KWIK-130136006R58</v>
          </cell>
          <cell r="B327" t="str">
            <v>KWIK-130</v>
          </cell>
          <cell r="C327" t="str">
            <v>136006R</v>
          </cell>
          <cell r="D327" t="str">
            <v>136006R</v>
          </cell>
          <cell r="E327" t="str">
            <v>VESTA 3 BTN ENTRY LEVEL MICE</v>
          </cell>
          <cell r="F327">
            <v>58</v>
          </cell>
          <cell r="G327">
            <v>0.46</v>
          </cell>
          <cell r="H327">
            <v>1</v>
          </cell>
          <cell r="I327">
            <v>0.45</v>
          </cell>
          <cell r="J327">
            <v>2</v>
          </cell>
          <cell r="K327">
            <v>0.91</v>
          </cell>
          <cell r="L327">
            <v>0.46</v>
          </cell>
          <cell r="N327">
            <v>67.28</v>
          </cell>
          <cell r="O327">
            <v>100</v>
          </cell>
          <cell r="P327">
            <v>300</v>
          </cell>
        </row>
        <row r="328">
          <cell r="A328" t="str">
            <v>KWIK-130136006R68</v>
          </cell>
          <cell r="B328" t="str">
            <v>KWIK-130</v>
          </cell>
          <cell r="C328" t="str">
            <v>136006R</v>
          </cell>
          <cell r="D328" t="str">
            <v>136006R</v>
          </cell>
          <cell r="E328" t="str">
            <v>VESTA 3 BTN ENTRY LEVEL MICE</v>
          </cell>
          <cell r="F328">
            <v>68</v>
          </cell>
          <cell r="G328">
            <v>0.46</v>
          </cell>
          <cell r="J328">
            <v>4</v>
          </cell>
          <cell r="K328">
            <v>1.83</v>
          </cell>
          <cell r="L328">
            <v>0.46</v>
          </cell>
          <cell r="N328">
            <v>67.28</v>
          </cell>
          <cell r="O328">
            <v>100</v>
          </cell>
          <cell r="P328">
            <v>400</v>
          </cell>
        </row>
        <row r="329">
          <cell r="A329" t="str">
            <v>KWIK-130136006X19</v>
          </cell>
          <cell r="B329" t="str">
            <v>KWIK-130</v>
          </cell>
          <cell r="C329" t="str">
            <v>136006X</v>
          </cell>
          <cell r="D329" t="str">
            <v>136006X</v>
          </cell>
          <cell r="E329" t="str">
            <v>VESTA 3BTN ENTRY LEVEL MICE</v>
          </cell>
          <cell r="F329">
            <v>19</v>
          </cell>
          <cell r="G329">
            <v>0</v>
          </cell>
          <cell r="J329">
            <v>11</v>
          </cell>
          <cell r="L329">
            <v>0</v>
          </cell>
          <cell r="N329">
            <v>67.28</v>
          </cell>
          <cell r="O329">
            <v>100</v>
          </cell>
          <cell r="P329">
            <v>1100</v>
          </cell>
        </row>
        <row r="330">
          <cell r="A330" t="str">
            <v>KWIK-130136006X59</v>
          </cell>
          <cell r="B330" t="str">
            <v>KWIK-130</v>
          </cell>
          <cell r="C330" t="str">
            <v>136006X</v>
          </cell>
          <cell r="D330" t="str">
            <v>136006X</v>
          </cell>
          <cell r="E330" t="str">
            <v>VESTA 3BTN ENTRY LEVEL MICE</v>
          </cell>
          <cell r="F330">
            <v>59</v>
          </cell>
          <cell r="G330">
            <v>0</v>
          </cell>
          <cell r="J330">
            <v>1</v>
          </cell>
          <cell r="L330">
            <v>0</v>
          </cell>
          <cell r="N330">
            <v>67.28</v>
          </cell>
          <cell r="O330">
            <v>100</v>
          </cell>
          <cell r="P330">
            <v>100</v>
          </cell>
        </row>
        <row r="331">
          <cell r="A331" t="str">
            <v>LD20A01312000048</v>
          </cell>
          <cell r="B331" t="str">
            <v>LD20A013</v>
          </cell>
          <cell r="C331" t="str">
            <v>120000</v>
          </cell>
          <cell r="D331" t="str">
            <v>120000</v>
          </cell>
          <cell r="E331" t="str">
            <v>FIREBALL 20GB</v>
          </cell>
          <cell r="F331">
            <v>48</v>
          </cell>
          <cell r="G331">
            <v>4105.59</v>
          </cell>
          <cell r="J331">
            <v>4</v>
          </cell>
          <cell r="K331">
            <v>16422.36</v>
          </cell>
          <cell r="L331">
            <v>4105.59</v>
          </cell>
          <cell r="N331">
            <v>4105.59</v>
          </cell>
          <cell r="O331">
            <v>4000</v>
          </cell>
          <cell r="P331">
            <v>16000</v>
          </cell>
        </row>
        <row r="332">
          <cell r="A332" t="str">
            <v>LD20A01312000058</v>
          </cell>
          <cell r="B332" t="str">
            <v>LD20A013</v>
          </cell>
          <cell r="C332" t="str">
            <v>120000</v>
          </cell>
          <cell r="D332" t="str">
            <v>120000</v>
          </cell>
          <cell r="E332" t="str">
            <v>FIREBALL 20GB</v>
          </cell>
          <cell r="F332">
            <v>58</v>
          </cell>
          <cell r="G332">
            <v>4105.59</v>
          </cell>
          <cell r="J332">
            <v>1</v>
          </cell>
          <cell r="K332">
            <v>4105.59</v>
          </cell>
          <cell r="L332">
            <v>4105.59</v>
          </cell>
          <cell r="N332">
            <v>4105.59</v>
          </cell>
          <cell r="O332">
            <v>4000</v>
          </cell>
          <cell r="P332">
            <v>4000</v>
          </cell>
        </row>
        <row r="333">
          <cell r="A333" t="str">
            <v>LD20A01312000068</v>
          </cell>
          <cell r="B333" t="str">
            <v>LD20A013</v>
          </cell>
          <cell r="C333" t="str">
            <v>120000</v>
          </cell>
          <cell r="D333" t="str">
            <v>120000</v>
          </cell>
          <cell r="E333" t="str">
            <v>FIREBALL 20GB</v>
          </cell>
          <cell r="F333">
            <v>68</v>
          </cell>
          <cell r="G333">
            <v>4105.59</v>
          </cell>
          <cell r="J333">
            <v>10</v>
          </cell>
          <cell r="K333">
            <v>41055.9</v>
          </cell>
          <cell r="L333">
            <v>4105.59</v>
          </cell>
          <cell r="N333">
            <v>4105.59</v>
          </cell>
          <cell r="O333">
            <v>4000</v>
          </cell>
          <cell r="P333">
            <v>40000</v>
          </cell>
        </row>
        <row r="334">
          <cell r="A334" t="str">
            <v>LKM-F934-110900519</v>
          </cell>
          <cell r="B334" t="str">
            <v>LKM-F934-1</v>
          </cell>
          <cell r="C334" t="str">
            <v>109005</v>
          </cell>
          <cell r="D334" t="str">
            <v>109005</v>
          </cell>
          <cell r="E334" t="str">
            <v>120MB DISK DRV</v>
          </cell>
          <cell r="F334">
            <v>19</v>
          </cell>
          <cell r="G334">
            <v>7500</v>
          </cell>
          <cell r="J334">
            <v>34</v>
          </cell>
          <cell r="K334">
            <v>255000</v>
          </cell>
          <cell r="L334">
            <v>7500</v>
          </cell>
          <cell r="N334">
            <v>7500</v>
          </cell>
          <cell r="O334">
            <v>0</v>
          </cell>
          <cell r="P334">
            <v>0</v>
          </cell>
        </row>
        <row r="335">
          <cell r="A335" t="str">
            <v>LS 120 USB10900319</v>
          </cell>
          <cell r="B335" t="str">
            <v>LS 120 USB</v>
          </cell>
          <cell r="C335" t="str">
            <v>109003</v>
          </cell>
          <cell r="D335" t="str">
            <v>109003</v>
          </cell>
          <cell r="E335" t="str">
            <v>3.5HH 120MB BONDYBLUE FOR IMAC</v>
          </cell>
          <cell r="F335">
            <v>19</v>
          </cell>
          <cell r="G335">
            <v>0.01</v>
          </cell>
          <cell r="J335">
            <v>5</v>
          </cell>
          <cell r="K335">
            <v>0.05</v>
          </cell>
          <cell r="L335">
            <v>0.01</v>
          </cell>
          <cell r="N335">
            <v>0.01</v>
          </cell>
          <cell r="O335">
            <v>0</v>
          </cell>
          <cell r="P335">
            <v>0</v>
          </cell>
        </row>
        <row r="336">
          <cell r="A336" t="str">
            <v>LS 120 USB109003X19</v>
          </cell>
          <cell r="B336" t="str">
            <v>LS 120 USB</v>
          </cell>
          <cell r="C336" t="str">
            <v>109003X</v>
          </cell>
          <cell r="D336" t="str">
            <v>109003X</v>
          </cell>
          <cell r="E336" t="str">
            <v>3.5HH 120MB BONDYBLUE FOR</v>
          </cell>
          <cell r="F336">
            <v>19</v>
          </cell>
          <cell r="G336">
            <v>0</v>
          </cell>
          <cell r="J336">
            <v>3</v>
          </cell>
          <cell r="L336">
            <v>0</v>
          </cell>
          <cell r="O336">
            <v>0</v>
          </cell>
          <cell r="P336">
            <v>0</v>
          </cell>
        </row>
        <row r="337">
          <cell r="A337" t="str">
            <v>LS-120-INTERNAL109002X19</v>
          </cell>
          <cell r="B337" t="str">
            <v>LS-120-INTERNAL</v>
          </cell>
          <cell r="C337" t="str">
            <v>109002X</v>
          </cell>
          <cell r="D337" t="str">
            <v>109002X</v>
          </cell>
          <cell r="E337" t="str">
            <v>3.5LP 120MB BEIGE FOR HP</v>
          </cell>
          <cell r="F337">
            <v>19</v>
          </cell>
          <cell r="G337">
            <v>0</v>
          </cell>
          <cell r="J337">
            <v>3</v>
          </cell>
          <cell r="L337">
            <v>0</v>
          </cell>
          <cell r="N337">
            <v>3954.44</v>
          </cell>
          <cell r="O337">
            <v>1000</v>
          </cell>
          <cell r="P337">
            <v>3000</v>
          </cell>
        </row>
        <row r="338">
          <cell r="A338" t="str">
            <v>N-100121035R18</v>
          </cell>
          <cell r="B338" t="str">
            <v>N-100</v>
          </cell>
          <cell r="C338" t="str">
            <v>121035R</v>
          </cell>
          <cell r="D338" t="str">
            <v>121035R</v>
          </cell>
          <cell r="E338" t="str">
            <v>SAMSUNG MOBILE N-100</v>
          </cell>
          <cell r="F338">
            <v>18</v>
          </cell>
          <cell r="G338">
            <v>0.01</v>
          </cell>
          <cell r="J338">
            <v>2</v>
          </cell>
          <cell r="K338">
            <v>0.02</v>
          </cell>
          <cell r="L338">
            <v>0.01</v>
          </cell>
          <cell r="N338">
            <v>9943.2000000000007</v>
          </cell>
          <cell r="O338">
            <v>10000</v>
          </cell>
          <cell r="P338">
            <v>20000</v>
          </cell>
        </row>
        <row r="339">
          <cell r="A339" t="str">
            <v>N-100121035TN18</v>
          </cell>
          <cell r="B339" t="str">
            <v>N-100</v>
          </cell>
          <cell r="C339" t="str">
            <v>121035TN</v>
          </cell>
          <cell r="D339" t="str">
            <v>121035TN</v>
          </cell>
          <cell r="E339" t="str">
            <v>SAMSUNG MOBILE N-100</v>
          </cell>
          <cell r="F339">
            <v>18</v>
          </cell>
          <cell r="G339">
            <v>9943.2000000000007</v>
          </cell>
          <cell r="J339">
            <v>2</v>
          </cell>
          <cell r="K339">
            <v>19886.39</v>
          </cell>
          <cell r="L339">
            <v>9943.2000000000007</v>
          </cell>
          <cell r="M339">
            <v>9652.082594142259</v>
          </cell>
          <cell r="N339">
            <v>9943.2000000000007</v>
          </cell>
          <cell r="O339">
            <v>10000</v>
          </cell>
          <cell r="P339">
            <v>20000</v>
          </cell>
        </row>
        <row r="340">
          <cell r="A340" t="str">
            <v>OMNI 56K110308R18</v>
          </cell>
          <cell r="B340" t="str">
            <v>OMNI 56K</v>
          </cell>
          <cell r="C340" t="str">
            <v>110308R</v>
          </cell>
          <cell r="D340" t="str">
            <v>110308R</v>
          </cell>
          <cell r="E340" t="str">
            <v>OMNI 56K DAILUP MODEM.*****.**</v>
          </cell>
          <cell r="F340">
            <v>18</v>
          </cell>
          <cell r="G340">
            <v>0.01</v>
          </cell>
          <cell r="J340">
            <v>4</v>
          </cell>
          <cell r="K340">
            <v>0.03</v>
          </cell>
          <cell r="L340">
            <v>0.01</v>
          </cell>
          <cell r="O340">
            <v>2000</v>
          </cell>
          <cell r="P340">
            <v>8000</v>
          </cell>
        </row>
        <row r="341">
          <cell r="A341" t="str">
            <v>P80701IE14600218</v>
          </cell>
          <cell r="B341" t="str">
            <v>P80701IE</v>
          </cell>
          <cell r="C341" t="str">
            <v>146002</v>
          </cell>
          <cell r="D341" t="str">
            <v>146002</v>
          </cell>
          <cell r="E341" t="str">
            <v>PLAM M105 8 MB</v>
          </cell>
          <cell r="F341">
            <v>18</v>
          </cell>
          <cell r="G341">
            <v>10955.58</v>
          </cell>
          <cell r="J341">
            <v>1</v>
          </cell>
          <cell r="K341">
            <v>10955.58</v>
          </cell>
          <cell r="L341">
            <v>10955.58</v>
          </cell>
          <cell r="M341">
            <v>11295.196581196582</v>
          </cell>
          <cell r="N341">
            <v>10955.58</v>
          </cell>
          <cell r="O341">
            <v>10000</v>
          </cell>
          <cell r="P341">
            <v>10000</v>
          </cell>
        </row>
        <row r="342">
          <cell r="A342" t="str">
            <v>PILA8460B11001618</v>
          </cell>
          <cell r="B342" t="str">
            <v>PILA8460B</v>
          </cell>
          <cell r="C342" t="str">
            <v>110016</v>
          </cell>
          <cell r="D342" t="str">
            <v>110016</v>
          </cell>
          <cell r="E342" t="str">
            <v>EXPRESS PRO   UTPPCI32 10/100</v>
          </cell>
          <cell r="F342">
            <v>18</v>
          </cell>
          <cell r="G342">
            <v>2140.38</v>
          </cell>
          <cell r="J342">
            <v>1</v>
          </cell>
          <cell r="K342">
            <v>2140.38</v>
          </cell>
          <cell r="L342">
            <v>2140.38</v>
          </cell>
          <cell r="M342">
            <v>2148.6131386861316</v>
          </cell>
          <cell r="N342">
            <v>2140.38</v>
          </cell>
          <cell r="O342">
            <v>1500</v>
          </cell>
          <cell r="P342">
            <v>1500</v>
          </cell>
        </row>
        <row r="343">
          <cell r="A343" t="str">
            <v>POWER SUPPLY136028R18</v>
          </cell>
          <cell r="B343" t="str">
            <v>POWER SUPPLY</v>
          </cell>
          <cell r="C343" t="str">
            <v>136028R</v>
          </cell>
          <cell r="D343" t="str">
            <v>136028R</v>
          </cell>
          <cell r="E343" t="str">
            <v>POWER SUPPLY FOR VESTA</v>
          </cell>
          <cell r="F343">
            <v>18</v>
          </cell>
          <cell r="G343">
            <v>0.84</v>
          </cell>
          <cell r="J343">
            <v>4</v>
          </cell>
          <cell r="K343">
            <v>3.35</v>
          </cell>
          <cell r="L343">
            <v>0.84</v>
          </cell>
          <cell r="O343">
            <v>200</v>
          </cell>
          <cell r="P343">
            <v>800</v>
          </cell>
        </row>
        <row r="344">
          <cell r="A344" t="str">
            <v>POWER SUPPLY136028X19</v>
          </cell>
          <cell r="B344" t="str">
            <v>POWER SUPPLY</v>
          </cell>
          <cell r="C344" t="str">
            <v>136028X</v>
          </cell>
          <cell r="D344" t="str">
            <v>136028X</v>
          </cell>
          <cell r="E344" t="str">
            <v>POWER SUPPLY FOR VESTA CABINET</v>
          </cell>
          <cell r="F344">
            <v>19</v>
          </cell>
          <cell r="G344">
            <v>0</v>
          </cell>
          <cell r="H344">
            <v>2</v>
          </cell>
          <cell r="J344">
            <v>163</v>
          </cell>
          <cell r="L344">
            <v>0</v>
          </cell>
          <cell r="O344">
            <v>100</v>
          </cell>
          <cell r="P344">
            <v>16500</v>
          </cell>
        </row>
        <row r="345">
          <cell r="A345" t="str">
            <v>POWER SUPPLY136028X49</v>
          </cell>
          <cell r="B345" t="str">
            <v>POWER SUPPLY</v>
          </cell>
          <cell r="C345" t="str">
            <v>136028X</v>
          </cell>
          <cell r="D345" t="str">
            <v>136028X</v>
          </cell>
          <cell r="E345" t="str">
            <v>POWER SUPPLY FOR VESTA CABINET</v>
          </cell>
          <cell r="F345">
            <v>49</v>
          </cell>
          <cell r="G345">
            <v>0</v>
          </cell>
          <cell r="J345">
            <v>2</v>
          </cell>
          <cell r="L345">
            <v>0</v>
          </cell>
          <cell r="O345">
            <v>100</v>
          </cell>
          <cell r="P345">
            <v>200</v>
          </cell>
        </row>
        <row r="346">
          <cell r="A346" t="str">
            <v>POWER SUPPLY136028X59</v>
          </cell>
          <cell r="B346" t="str">
            <v>POWER SUPPLY</v>
          </cell>
          <cell r="C346" t="str">
            <v>136028X</v>
          </cell>
          <cell r="D346" t="str">
            <v>136028X</v>
          </cell>
          <cell r="E346" t="str">
            <v>POWER SUPPLY FOR VESTA CABINET</v>
          </cell>
          <cell r="F346">
            <v>59</v>
          </cell>
          <cell r="G346">
            <v>0</v>
          </cell>
          <cell r="J346">
            <v>4</v>
          </cell>
          <cell r="L346">
            <v>0</v>
          </cell>
          <cell r="O346">
            <v>100</v>
          </cell>
          <cell r="P346">
            <v>400</v>
          </cell>
        </row>
        <row r="347">
          <cell r="A347" t="str">
            <v>POWER SUPPLY13604018</v>
          </cell>
          <cell r="B347" t="str">
            <v>POWER SUPPLY</v>
          </cell>
          <cell r="C347" t="str">
            <v>136040</v>
          </cell>
          <cell r="D347" t="str">
            <v>136040</v>
          </cell>
          <cell r="E347" t="str">
            <v>POWER SUPPLY FORVESTA CABINETS</v>
          </cell>
          <cell r="F347">
            <v>18</v>
          </cell>
          <cell r="G347">
            <v>71.89</v>
          </cell>
          <cell r="J347">
            <v>45</v>
          </cell>
          <cell r="K347">
            <v>3235.08</v>
          </cell>
          <cell r="L347">
            <v>71.89</v>
          </cell>
          <cell r="M347">
            <v>240.35</v>
          </cell>
          <cell r="N347">
            <v>71.89</v>
          </cell>
          <cell r="O347">
            <v>100</v>
          </cell>
          <cell r="P347">
            <v>4500</v>
          </cell>
        </row>
        <row r="348">
          <cell r="A348" t="str">
            <v>POWER SUPPLY13604048</v>
          </cell>
          <cell r="B348" t="str">
            <v>POWER SUPPLY</v>
          </cell>
          <cell r="C348" t="str">
            <v>136040</v>
          </cell>
          <cell r="D348" t="str">
            <v>136040</v>
          </cell>
          <cell r="E348" t="str">
            <v>POWER SUPPLY FORVESTA CABINETS</v>
          </cell>
          <cell r="F348">
            <v>48</v>
          </cell>
          <cell r="G348">
            <v>71.89</v>
          </cell>
          <cell r="J348">
            <v>3</v>
          </cell>
          <cell r="K348">
            <v>215.67</v>
          </cell>
          <cell r="L348">
            <v>71.89</v>
          </cell>
          <cell r="M348">
            <v>240.35</v>
          </cell>
          <cell r="N348">
            <v>71.89</v>
          </cell>
          <cell r="O348">
            <v>100</v>
          </cell>
          <cell r="P348">
            <v>300</v>
          </cell>
        </row>
        <row r="349">
          <cell r="A349" t="str">
            <v>POWER SUPPLY13604058</v>
          </cell>
          <cell r="B349" t="str">
            <v>POWER SUPPLY</v>
          </cell>
          <cell r="C349" t="str">
            <v>136040</v>
          </cell>
          <cell r="D349" t="str">
            <v>136040</v>
          </cell>
          <cell r="E349" t="str">
            <v>POWER SUPPLY FORVESTA CABINETS</v>
          </cell>
          <cell r="F349">
            <v>58</v>
          </cell>
          <cell r="G349">
            <v>71.89</v>
          </cell>
          <cell r="H349">
            <v>5</v>
          </cell>
          <cell r="I349">
            <v>359.45</v>
          </cell>
          <cell r="J349">
            <v>49</v>
          </cell>
          <cell r="K349">
            <v>3522.64</v>
          </cell>
          <cell r="L349">
            <v>71.89</v>
          </cell>
          <cell r="M349">
            <v>240.35</v>
          </cell>
          <cell r="N349">
            <v>71.89</v>
          </cell>
          <cell r="O349">
            <v>100</v>
          </cell>
          <cell r="P349">
            <v>5400</v>
          </cell>
        </row>
        <row r="350">
          <cell r="A350" t="str">
            <v>POWER SUPPLY13604068</v>
          </cell>
          <cell r="B350" t="str">
            <v>POWER SUPPLY</v>
          </cell>
          <cell r="C350" t="str">
            <v>136040</v>
          </cell>
          <cell r="D350" t="str">
            <v>136040</v>
          </cell>
          <cell r="E350" t="str">
            <v>POWER SUPPLY FORVESTA CABINETS</v>
          </cell>
          <cell r="F350">
            <v>68</v>
          </cell>
          <cell r="G350">
            <v>71.89</v>
          </cell>
          <cell r="J350">
            <v>3</v>
          </cell>
          <cell r="K350">
            <v>215.67</v>
          </cell>
          <cell r="L350">
            <v>71.89</v>
          </cell>
          <cell r="M350">
            <v>240.35</v>
          </cell>
          <cell r="N350">
            <v>71.89</v>
          </cell>
          <cell r="O350">
            <v>100</v>
          </cell>
          <cell r="P350">
            <v>300</v>
          </cell>
        </row>
        <row r="351">
          <cell r="A351" t="str">
            <v>POWER SUPPLY136040R58</v>
          </cell>
          <cell r="B351" t="str">
            <v>POWER SUPPLY</v>
          </cell>
          <cell r="C351" t="str">
            <v>136040R</v>
          </cell>
          <cell r="D351" t="str">
            <v>136040R</v>
          </cell>
          <cell r="E351" t="str">
            <v>POWER SUPPLY FORVESTA CABINETS</v>
          </cell>
          <cell r="F351">
            <v>58</v>
          </cell>
          <cell r="G351">
            <v>0.76</v>
          </cell>
          <cell r="J351">
            <v>1</v>
          </cell>
          <cell r="K351">
            <v>0.75</v>
          </cell>
          <cell r="L351">
            <v>0.76</v>
          </cell>
          <cell r="N351">
            <v>71.89</v>
          </cell>
          <cell r="O351">
            <v>250</v>
          </cell>
          <cell r="P351">
            <v>250</v>
          </cell>
        </row>
        <row r="352">
          <cell r="A352" t="str">
            <v>POWER SUPPLY136040X19</v>
          </cell>
          <cell r="B352" t="str">
            <v>POWER SUPPLY</v>
          </cell>
          <cell r="C352" t="str">
            <v>136040X</v>
          </cell>
          <cell r="D352" t="str">
            <v>136040X</v>
          </cell>
          <cell r="E352" t="str">
            <v>POWER SUPPLY FOR VESTA CABINETS</v>
          </cell>
          <cell r="F352">
            <v>19</v>
          </cell>
          <cell r="G352">
            <v>0</v>
          </cell>
          <cell r="H352">
            <v>2</v>
          </cell>
          <cell r="J352">
            <v>15</v>
          </cell>
          <cell r="L352">
            <v>0</v>
          </cell>
          <cell r="N352">
            <v>71.89</v>
          </cell>
          <cell r="O352">
            <v>250</v>
          </cell>
          <cell r="P352">
            <v>4250</v>
          </cell>
        </row>
        <row r="353">
          <cell r="A353" t="str">
            <v>POWER SUPPLY13604118</v>
          </cell>
          <cell r="B353" t="str">
            <v>POWER SUPPLY</v>
          </cell>
          <cell r="C353" t="str">
            <v>136041</v>
          </cell>
          <cell r="D353" t="str">
            <v>136040X</v>
          </cell>
          <cell r="E353" t="str">
            <v>POWER SUPPLY FOR VESTA CABINETS</v>
          </cell>
          <cell r="F353">
            <v>18</v>
          </cell>
          <cell r="G353">
            <v>137</v>
          </cell>
          <cell r="J353">
            <v>1</v>
          </cell>
          <cell r="K353">
            <v>137</v>
          </cell>
          <cell r="L353">
            <v>137</v>
          </cell>
          <cell r="N353">
            <v>137</v>
          </cell>
          <cell r="O353">
            <v>200</v>
          </cell>
          <cell r="P353">
            <v>200</v>
          </cell>
        </row>
        <row r="354">
          <cell r="A354" t="str">
            <v>POWER SWITCH13615058</v>
          </cell>
          <cell r="B354" t="str">
            <v>POWER SWITCH</v>
          </cell>
          <cell r="C354" t="str">
            <v>136150</v>
          </cell>
          <cell r="D354" t="str">
            <v>136150</v>
          </cell>
          <cell r="E354" t="str">
            <v>POWER SWITCH</v>
          </cell>
          <cell r="F354">
            <v>58</v>
          </cell>
          <cell r="G354">
            <v>8.02</v>
          </cell>
          <cell r="J354">
            <v>900</v>
          </cell>
          <cell r="K354">
            <v>7220.16</v>
          </cell>
          <cell r="L354">
            <v>8.02</v>
          </cell>
          <cell r="N354">
            <v>8.02</v>
          </cell>
          <cell r="O354">
            <v>10</v>
          </cell>
          <cell r="P354">
            <v>9000</v>
          </cell>
        </row>
        <row r="355">
          <cell r="A355" t="str">
            <v>PRESTIGE128 PLUS(S/T131005R18</v>
          </cell>
          <cell r="B355" t="str">
            <v>PRESTIGE128 PLUS(S/T</v>
          </cell>
          <cell r="C355" t="str">
            <v>131005R</v>
          </cell>
          <cell r="D355" t="str">
            <v>131005R</v>
          </cell>
          <cell r="E355" t="str">
            <v>ISDN ROUTER IP, IPX,</v>
          </cell>
          <cell r="F355">
            <v>18</v>
          </cell>
          <cell r="G355">
            <v>0.01</v>
          </cell>
          <cell r="J355">
            <v>1</v>
          </cell>
          <cell r="K355">
            <v>0.01</v>
          </cell>
          <cell r="L355">
            <v>0.01</v>
          </cell>
          <cell r="O355">
            <v>14000</v>
          </cell>
          <cell r="P355">
            <v>14000</v>
          </cell>
        </row>
        <row r="356">
          <cell r="A356" t="str">
            <v>PWR600-AC-RPS-CAB104127GJ58</v>
          </cell>
          <cell r="B356" t="str">
            <v>PWR600-AC-RPS-CAB</v>
          </cell>
          <cell r="C356" t="str">
            <v>104127GJ</v>
          </cell>
          <cell r="D356" t="str">
            <v>104127GJ</v>
          </cell>
          <cell r="E356" t="str">
            <v>600W REDUNDANT AC POWER SYSTEM</v>
          </cell>
          <cell r="F356">
            <v>58</v>
          </cell>
          <cell r="G356">
            <v>88119.54</v>
          </cell>
          <cell r="J356">
            <v>1</v>
          </cell>
          <cell r="K356">
            <v>88119.54</v>
          </cell>
          <cell r="L356">
            <v>88119.54</v>
          </cell>
          <cell r="N356">
            <v>88119.54</v>
          </cell>
          <cell r="O356">
            <v>88000</v>
          </cell>
          <cell r="P356">
            <v>88000</v>
          </cell>
        </row>
        <row r="357">
          <cell r="A357" t="str">
            <v>Q396J4T19E14304968</v>
          </cell>
          <cell r="B357" t="str">
            <v>Q396J4T19E</v>
          </cell>
          <cell r="C357" t="str">
            <v>143049</v>
          </cell>
          <cell r="D357" t="str">
            <v>143049</v>
          </cell>
          <cell r="E357" t="str">
            <v>COBALT QUBE3,BUSINESS EDITION</v>
          </cell>
          <cell r="F357">
            <v>68</v>
          </cell>
          <cell r="G357">
            <v>56469.33</v>
          </cell>
          <cell r="J357">
            <v>1</v>
          </cell>
          <cell r="K357">
            <v>56469.32</v>
          </cell>
          <cell r="L357">
            <v>56469.33</v>
          </cell>
          <cell r="M357">
            <v>67275.399999999994</v>
          </cell>
          <cell r="N357">
            <v>56469.33</v>
          </cell>
          <cell r="O357">
            <v>56000</v>
          </cell>
          <cell r="P357">
            <v>56000</v>
          </cell>
        </row>
        <row r="358">
          <cell r="A358" t="str">
            <v>QM304550PX-SCA12009218</v>
          </cell>
          <cell r="B358" t="str">
            <v>QM304550PX-SCA</v>
          </cell>
          <cell r="C358" t="str">
            <v>120092</v>
          </cell>
          <cell r="D358" t="str">
            <v>120092</v>
          </cell>
          <cell r="E358" t="str">
            <v>VIKING II SCSI 4.5GB 7200RPM</v>
          </cell>
          <cell r="F358">
            <v>18</v>
          </cell>
          <cell r="G358">
            <v>0.01</v>
          </cell>
          <cell r="J358">
            <v>1</v>
          </cell>
          <cell r="K358">
            <v>0.01</v>
          </cell>
          <cell r="L358">
            <v>0.01</v>
          </cell>
          <cell r="N358">
            <v>0.01</v>
          </cell>
          <cell r="O358">
            <v>0</v>
          </cell>
          <cell r="P358">
            <v>0</v>
          </cell>
        </row>
        <row r="359">
          <cell r="A359" t="str">
            <v>QM309100KN-LW120030X19</v>
          </cell>
          <cell r="B359" t="str">
            <v>QM309100KN-LW</v>
          </cell>
          <cell r="C359" t="str">
            <v>120030X</v>
          </cell>
          <cell r="D359" t="str">
            <v>120030X</v>
          </cell>
          <cell r="E359" t="str">
            <v>ATLAS IV 9.1GB U160 SCSI 2MB</v>
          </cell>
          <cell r="F359">
            <v>19</v>
          </cell>
          <cell r="G359">
            <v>0</v>
          </cell>
          <cell r="J359">
            <v>1</v>
          </cell>
          <cell r="L359">
            <v>0</v>
          </cell>
          <cell r="O359">
            <v>9000</v>
          </cell>
          <cell r="P359">
            <v>9000</v>
          </cell>
        </row>
        <row r="360">
          <cell r="A360" t="str">
            <v>QM309100PX-LW120045R18</v>
          </cell>
          <cell r="B360" t="str">
            <v>QM309100PX-LW</v>
          </cell>
          <cell r="C360" t="str">
            <v>120045R</v>
          </cell>
          <cell r="D360" t="str">
            <v>120045R</v>
          </cell>
          <cell r="E360" t="str">
            <v>REF 9.1GB UW SCSI HDD</v>
          </cell>
          <cell r="F360">
            <v>18</v>
          </cell>
          <cell r="G360">
            <v>838.22</v>
          </cell>
          <cell r="J360">
            <v>1</v>
          </cell>
          <cell r="K360">
            <v>838.21</v>
          </cell>
          <cell r="L360">
            <v>838.22</v>
          </cell>
          <cell r="O360">
            <v>0</v>
          </cell>
          <cell r="P360">
            <v>0</v>
          </cell>
        </row>
        <row r="361">
          <cell r="A361" t="str">
            <v>QM309100PX-SCA120014R18</v>
          </cell>
          <cell r="B361" t="str">
            <v>QM309100PX-SCA</v>
          </cell>
          <cell r="C361" t="str">
            <v>120014R</v>
          </cell>
          <cell r="D361" t="str">
            <v>120014R</v>
          </cell>
          <cell r="E361" t="str">
            <v>VIKING 9.1GB FAST SCI 2 3.5LP</v>
          </cell>
          <cell r="F361">
            <v>18</v>
          </cell>
          <cell r="G361">
            <v>13194.57</v>
          </cell>
          <cell r="J361">
            <v>4</v>
          </cell>
          <cell r="K361">
            <v>52778.28</v>
          </cell>
          <cell r="L361">
            <v>13194.57</v>
          </cell>
          <cell r="O361">
            <v>0</v>
          </cell>
          <cell r="P361">
            <v>0</v>
          </cell>
        </row>
        <row r="362">
          <cell r="A362" t="str">
            <v>QM309100TD-LW12001518</v>
          </cell>
          <cell r="B362" t="str">
            <v>QM309100TD-LW</v>
          </cell>
          <cell r="C362" t="str">
            <v>120015</v>
          </cell>
          <cell r="D362" t="str">
            <v>120015</v>
          </cell>
          <cell r="E362" t="str">
            <v>ATLAS III 9.1GB FAST SCSI 2 3.</v>
          </cell>
          <cell r="F362">
            <v>18</v>
          </cell>
          <cell r="G362">
            <v>0.01</v>
          </cell>
          <cell r="J362">
            <v>1</v>
          </cell>
          <cell r="K362">
            <v>0.01</v>
          </cell>
          <cell r="L362">
            <v>0.01</v>
          </cell>
          <cell r="N362">
            <v>0.01</v>
          </cell>
          <cell r="O362">
            <v>4000</v>
          </cell>
          <cell r="P362">
            <v>4000</v>
          </cell>
        </row>
        <row r="363">
          <cell r="A363" t="str">
            <v>QM309100XC-LW120040X19</v>
          </cell>
          <cell r="B363" t="str">
            <v>QM309100XC-LW</v>
          </cell>
          <cell r="C363" t="str">
            <v>120040X</v>
          </cell>
          <cell r="D363" t="str">
            <v>120040X</v>
          </cell>
          <cell r="E363" t="str">
            <v>ATLAS IV 9.1GB U160 SCSI</v>
          </cell>
          <cell r="F363">
            <v>19</v>
          </cell>
          <cell r="G363">
            <v>0</v>
          </cell>
          <cell r="J363">
            <v>1</v>
          </cell>
          <cell r="L363">
            <v>0</v>
          </cell>
          <cell r="O363">
            <v>9000</v>
          </cell>
          <cell r="P363">
            <v>9000</v>
          </cell>
        </row>
        <row r="364">
          <cell r="A364" t="str">
            <v>QM309100XC-SCA120043X19</v>
          </cell>
          <cell r="B364" t="str">
            <v>QM309100XC-SCA</v>
          </cell>
          <cell r="C364" t="str">
            <v>120043X</v>
          </cell>
          <cell r="D364" t="str">
            <v>120043X</v>
          </cell>
          <cell r="E364" t="str">
            <v>ATLAS V 9.1GB U160 SCSI****.**</v>
          </cell>
          <cell r="F364">
            <v>19</v>
          </cell>
          <cell r="G364">
            <v>0</v>
          </cell>
          <cell r="J364">
            <v>3</v>
          </cell>
          <cell r="L364">
            <v>0</v>
          </cell>
          <cell r="O364">
            <v>9000</v>
          </cell>
          <cell r="P364">
            <v>27000</v>
          </cell>
        </row>
        <row r="365">
          <cell r="A365" t="str">
            <v>QM31280TM-S120087R18</v>
          </cell>
          <cell r="B365" t="str">
            <v>QM31280TM-S</v>
          </cell>
          <cell r="C365" t="str">
            <v>120087R</v>
          </cell>
          <cell r="D365" t="str">
            <v>120087R</v>
          </cell>
          <cell r="E365" t="str">
            <v>FIREBALL TM SCSI 1.2GB 4500RPM</v>
          </cell>
          <cell r="F365">
            <v>18</v>
          </cell>
          <cell r="G365">
            <v>1188.27</v>
          </cell>
          <cell r="J365">
            <v>10</v>
          </cell>
          <cell r="K365">
            <v>11882.7</v>
          </cell>
          <cell r="L365">
            <v>1188.27</v>
          </cell>
          <cell r="O365">
            <v>0</v>
          </cell>
          <cell r="P365">
            <v>0</v>
          </cell>
        </row>
        <row r="366">
          <cell r="A366" t="str">
            <v>QM32100SE-S120054R18</v>
          </cell>
          <cell r="B366" t="str">
            <v>QM32100SE-S</v>
          </cell>
          <cell r="C366" t="str">
            <v>120054R</v>
          </cell>
          <cell r="D366" t="str">
            <v>120054R</v>
          </cell>
          <cell r="E366" t="str">
            <v>REF 2.1GB SCSI HDD</v>
          </cell>
          <cell r="F366">
            <v>18</v>
          </cell>
          <cell r="G366">
            <v>0.01</v>
          </cell>
          <cell r="J366">
            <v>1</v>
          </cell>
          <cell r="K366">
            <v>0.01</v>
          </cell>
          <cell r="L366">
            <v>0.01</v>
          </cell>
          <cell r="N366">
            <v>4950.43</v>
          </cell>
          <cell r="O366">
            <v>0</v>
          </cell>
          <cell r="P366">
            <v>0</v>
          </cell>
        </row>
        <row r="367">
          <cell r="A367" t="str">
            <v>QM32100TM-S120089R18</v>
          </cell>
          <cell r="B367" t="str">
            <v>QM32100TM-S</v>
          </cell>
          <cell r="C367" t="str">
            <v>120089R</v>
          </cell>
          <cell r="D367" t="str">
            <v>120089R</v>
          </cell>
          <cell r="E367" t="str">
            <v>FIREBALL SCSI TM 2.1GB 4500RPM</v>
          </cell>
          <cell r="F367">
            <v>18</v>
          </cell>
          <cell r="G367">
            <v>4826.75</v>
          </cell>
          <cell r="J367">
            <v>1</v>
          </cell>
          <cell r="K367">
            <v>4826.75</v>
          </cell>
          <cell r="L367">
            <v>4826.75</v>
          </cell>
          <cell r="O367">
            <v>0</v>
          </cell>
          <cell r="P367">
            <v>0</v>
          </cell>
        </row>
        <row r="368">
          <cell r="A368" t="str">
            <v>QM32160ST-S12008418</v>
          </cell>
          <cell r="B368" t="str">
            <v>QM32160ST-S</v>
          </cell>
          <cell r="C368" t="str">
            <v>120084</v>
          </cell>
          <cell r="D368" t="str">
            <v>120084</v>
          </cell>
          <cell r="E368" t="str">
            <v>FIREBALL ST SCSI 2.1GB 4500RPM</v>
          </cell>
          <cell r="F368">
            <v>18</v>
          </cell>
          <cell r="G368">
            <v>0.01</v>
          </cell>
          <cell r="J368">
            <v>7</v>
          </cell>
          <cell r="K368">
            <v>7.0000000000000007E-2</v>
          </cell>
          <cell r="L368">
            <v>0.01</v>
          </cell>
          <cell r="N368">
            <v>0.01</v>
          </cell>
          <cell r="O368">
            <v>0</v>
          </cell>
          <cell r="P368">
            <v>0</v>
          </cell>
        </row>
        <row r="369">
          <cell r="A369" t="str">
            <v>QM32550TM-A120064R18</v>
          </cell>
          <cell r="B369" t="str">
            <v>QM32550TM-A</v>
          </cell>
          <cell r="C369" t="str">
            <v>120064R</v>
          </cell>
          <cell r="D369" t="str">
            <v>120064R</v>
          </cell>
          <cell r="E369" t="str">
            <v>FIREBALL 2.5GB IDE 3.5LP</v>
          </cell>
          <cell r="F369">
            <v>18</v>
          </cell>
          <cell r="G369">
            <v>673.47</v>
          </cell>
          <cell r="J369">
            <v>1</v>
          </cell>
          <cell r="K369">
            <v>673.46</v>
          </cell>
          <cell r="L369">
            <v>673.47</v>
          </cell>
          <cell r="O369">
            <v>1200</v>
          </cell>
          <cell r="P369">
            <v>1200</v>
          </cell>
        </row>
        <row r="370">
          <cell r="A370" t="str">
            <v>QM33240ST-A120059R18</v>
          </cell>
          <cell r="B370" t="str">
            <v>QM33240ST-A</v>
          </cell>
          <cell r="C370" t="str">
            <v>120059R</v>
          </cell>
          <cell r="D370" t="str">
            <v>120059R</v>
          </cell>
          <cell r="E370" t="str">
            <v>FIREBALL 3.2GB IDE 3.5LP</v>
          </cell>
          <cell r="F370">
            <v>18</v>
          </cell>
          <cell r="G370">
            <v>0.59</v>
          </cell>
          <cell r="J370">
            <v>1</v>
          </cell>
          <cell r="K370">
            <v>0.59</v>
          </cell>
          <cell r="L370">
            <v>0.59</v>
          </cell>
          <cell r="O370">
            <v>1500</v>
          </cell>
          <cell r="P370">
            <v>1500</v>
          </cell>
        </row>
        <row r="371">
          <cell r="A371" t="str">
            <v>QM34500HN-S120094R18</v>
          </cell>
          <cell r="B371" t="str">
            <v>QM34500HN-S</v>
          </cell>
          <cell r="C371" t="str">
            <v>120094R</v>
          </cell>
          <cell r="D371" t="str">
            <v>120094R</v>
          </cell>
          <cell r="E371" t="str">
            <v>QUANTUM 4.5GB SCSI 4500RPM</v>
          </cell>
          <cell r="F371">
            <v>18</v>
          </cell>
          <cell r="G371">
            <v>0.01</v>
          </cell>
          <cell r="J371">
            <v>1</v>
          </cell>
          <cell r="K371">
            <v>0.01</v>
          </cell>
          <cell r="L371">
            <v>0.01</v>
          </cell>
          <cell r="O371">
            <v>2000</v>
          </cell>
          <cell r="P371">
            <v>2000</v>
          </cell>
        </row>
        <row r="372">
          <cell r="A372" t="str">
            <v>QM34550VK-S120091R18</v>
          </cell>
          <cell r="B372" t="str">
            <v>QM34550VK-S</v>
          </cell>
          <cell r="C372" t="str">
            <v>120091R</v>
          </cell>
          <cell r="D372" t="str">
            <v>120091R</v>
          </cell>
          <cell r="E372" t="str">
            <v>VIKING 4.5GB SCSI 7200RPM</v>
          </cell>
          <cell r="F372">
            <v>18</v>
          </cell>
          <cell r="G372">
            <v>0.01</v>
          </cell>
          <cell r="J372">
            <v>3</v>
          </cell>
          <cell r="K372">
            <v>0.03</v>
          </cell>
          <cell r="L372">
            <v>0.01</v>
          </cell>
          <cell r="O372">
            <v>2000</v>
          </cell>
          <cell r="P372">
            <v>6000</v>
          </cell>
        </row>
        <row r="373">
          <cell r="A373" t="str">
            <v>QM34550VK-SW120090R18</v>
          </cell>
          <cell r="B373" t="str">
            <v>QM34550VK-SW</v>
          </cell>
          <cell r="C373" t="str">
            <v>120090R</v>
          </cell>
          <cell r="D373" t="str">
            <v>120090R</v>
          </cell>
          <cell r="E373" t="str">
            <v>VIKING SCSI 4.5GB UW 7200RP</v>
          </cell>
          <cell r="F373">
            <v>18</v>
          </cell>
          <cell r="G373">
            <v>11277.78</v>
          </cell>
          <cell r="J373">
            <v>6</v>
          </cell>
          <cell r="K373">
            <v>67666.66</v>
          </cell>
          <cell r="L373">
            <v>11277.78</v>
          </cell>
          <cell r="O373">
            <v>2000</v>
          </cell>
          <cell r="P373">
            <v>12000</v>
          </cell>
        </row>
        <row r="374">
          <cell r="A374" t="str">
            <v>QM52111CY-A120072R18</v>
          </cell>
          <cell r="B374" t="str">
            <v>QM52111CY-A</v>
          </cell>
          <cell r="C374" t="str">
            <v>120072R</v>
          </cell>
          <cell r="D374" t="str">
            <v>120072R</v>
          </cell>
          <cell r="E374" t="str">
            <v>BIGFOOT 2.1 GB IDE 3600 RPM</v>
          </cell>
          <cell r="F374">
            <v>18</v>
          </cell>
          <cell r="G374">
            <v>673.47</v>
          </cell>
          <cell r="J374">
            <v>1</v>
          </cell>
          <cell r="K374">
            <v>673.46</v>
          </cell>
          <cell r="L374">
            <v>673.47</v>
          </cell>
          <cell r="O374">
            <v>0</v>
          </cell>
          <cell r="P374">
            <v>0</v>
          </cell>
        </row>
        <row r="375">
          <cell r="A375" t="str">
            <v>QML04300LA-A120027X19</v>
          </cell>
          <cell r="B375" t="str">
            <v>QML04300LA-A</v>
          </cell>
          <cell r="C375" t="str">
            <v>120027X</v>
          </cell>
          <cell r="D375" t="str">
            <v>120027X</v>
          </cell>
          <cell r="E375" t="str">
            <v>FIREBALL LCT 4.3GB ATA-66 3.5LP</v>
          </cell>
          <cell r="F375">
            <v>19</v>
          </cell>
          <cell r="G375">
            <v>0</v>
          </cell>
          <cell r="J375">
            <v>4</v>
          </cell>
          <cell r="L375">
            <v>0</v>
          </cell>
          <cell r="O375">
            <v>1800</v>
          </cell>
          <cell r="P375">
            <v>7200</v>
          </cell>
        </row>
        <row r="376">
          <cell r="A376" t="str">
            <v>QML04300LA-A120027X48</v>
          </cell>
          <cell r="B376" t="str">
            <v>QML04300LA-A</v>
          </cell>
          <cell r="C376" t="str">
            <v>120027X</v>
          </cell>
          <cell r="D376" t="str">
            <v>120027X</v>
          </cell>
          <cell r="E376" t="str">
            <v>FIREBALL LCT 4.3GB ATA-66 3.5LP</v>
          </cell>
          <cell r="F376">
            <v>48</v>
          </cell>
          <cell r="G376">
            <v>0</v>
          </cell>
          <cell r="J376">
            <v>1</v>
          </cell>
          <cell r="L376">
            <v>0</v>
          </cell>
          <cell r="O376">
            <v>1800</v>
          </cell>
          <cell r="P376">
            <v>1800</v>
          </cell>
        </row>
        <row r="377">
          <cell r="A377" t="str">
            <v>QML05100LB-A120032R48</v>
          </cell>
          <cell r="B377" t="str">
            <v>QML05100LB-A</v>
          </cell>
          <cell r="C377" t="str">
            <v>120032R</v>
          </cell>
          <cell r="D377" t="str">
            <v>120032R</v>
          </cell>
          <cell r="E377" t="str">
            <v>FIREBALL LCT(10) 5.1GB ATA-66</v>
          </cell>
          <cell r="F377">
            <v>48</v>
          </cell>
          <cell r="G377">
            <v>0.57999999999999996</v>
          </cell>
          <cell r="J377">
            <v>2</v>
          </cell>
          <cell r="K377">
            <v>1.1499999999999999</v>
          </cell>
          <cell r="L377">
            <v>0.57999999999999996</v>
          </cell>
          <cell r="O377">
            <v>1800</v>
          </cell>
          <cell r="P377">
            <v>3600</v>
          </cell>
        </row>
        <row r="378">
          <cell r="A378" t="str">
            <v>QML05100LB-A120032X19</v>
          </cell>
          <cell r="B378" t="str">
            <v>QML05100LB-A</v>
          </cell>
          <cell r="C378" t="str">
            <v>120032X</v>
          </cell>
          <cell r="D378" t="str">
            <v>120032X</v>
          </cell>
          <cell r="E378" t="str">
            <v>FIREBALL LCT(10) 5.1GB ATA-66</v>
          </cell>
          <cell r="F378">
            <v>19</v>
          </cell>
          <cell r="G378">
            <v>0</v>
          </cell>
          <cell r="H378">
            <v>1</v>
          </cell>
          <cell r="J378">
            <v>7</v>
          </cell>
          <cell r="L378">
            <v>0</v>
          </cell>
          <cell r="O378">
            <v>1800</v>
          </cell>
          <cell r="P378">
            <v>14400</v>
          </cell>
        </row>
        <row r="379">
          <cell r="A379" t="str">
            <v>QML07500LC-A12003758</v>
          </cell>
          <cell r="B379" t="str">
            <v>QML07500LC-A</v>
          </cell>
          <cell r="C379" t="str">
            <v>120037</v>
          </cell>
          <cell r="D379" t="str">
            <v>120037</v>
          </cell>
          <cell r="E379" t="str">
            <v>FIREBALL (15) 7.5GB ATA-66</v>
          </cell>
          <cell r="F379">
            <v>58</v>
          </cell>
          <cell r="G379">
            <v>3935.26</v>
          </cell>
          <cell r="J379">
            <v>2</v>
          </cell>
          <cell r="K379">
            <v>7870.52</v>
          </cell>
          <cell r="L379">
            <v>3935.26</v>
          </cell>
          <cell r="N379">
            <v>3935.26</v>
          </cell>
          <cell r="O379">
            <v>2000</v>
          </cell>
          <cell r="P379">
            <v>4000</v>
          </cell>
        </row>
        <row r="380">
          <cell r="A380" t="str">
            <v>QML07500LC-A120037X19</v>
          </cell>
          <cell r="B380" t="str">
            <v>QML07500LC-A</v>
          </cell>
          <cell r="C380" t="str">
            <v>120037X</v>
          </cell>
          <cell r="D380" t="str">
            <v>120037X</v>
          </cell>
          <cell r="E380" t="str">
            <v>FIREBALL(15) 7.5GB ATA-66</v>
          </cell>
          <cell r="F380">
            <v>19</v>
          </cell>
          <cell r="G380">
            <v>0</v>
          </cell>
          <cell r="J380">
            <v>2</v>
          </cell>
          <cell r="L380">
            <v>0</v>
          </cell>
          <cell r="N380">
            <v>3935.26</v>
          </cell>
          <cell r="O380">
            <v>2500</v>
          </cell>
          <cell r="P380">
            <v>5000</v>
          </cell>
        </row>
        <row r="381">
          <cell r="A381" t="str">
            <v>QML08400LA-A120028RR48</v>
          </cell>
          <cell r="B381" t="str">
            <v>QML08400LA-A</v>
          </cell>
          <cell r="C381" t="str">
            <v>120028RR</v>
          </cell>
          <cell r="D381" t="str">
            <v>120028RR</v>
          </cell>
          <cell r="E381" t="str">
            <v>FIREBALL LCT 8.4GB ATA-66 3.5LP</v>
          </cell>
          <cell r="F381">
            <v>48</v>
          </cell>
          <cell r="G381">
            <v>0.59</v>
          </cell>
          <cell r="J381">
            <v>1</v>
          </cell>
          <cell r="K381">
            <v>0.57999999999999996</v>
          </cell>
          <cell r="L381">
            <v>0.59</v>
          </cell>
          <cell r="O381">
            <v>2000</v>
          </cell>
          <cell r="P381">
            <v>2000</v>
          </cell>
        </row>
        <row r="382">
          <cell r="A382" t="str">
            <v>QML08400LA-A120028RR58</v>
          </cell>
          <cell r="B382" t="str">
            <v>QML08400LA-A</v>
          </cell>
          <cell r="C382" t="str">
            <v>120028RR</v>
          </cell>
          <cell r="D382" t="str">
            <v>120028RR</v>
          </cell>
          <cell r="E382" t="str">
            <v>FIREBALL LCT 8.4GB ATA-66 3.5LP</v>
          </cell>
          <cell r="F382">
            <v>58</v>
          </cell>
          <cell r="G382">
            <v>0.59</v>
          </cell>
          <cell r="J382">
            <v>2</v>
          </cell>
          <cell r="K382">
            <v>1.17</v>
          </cell>
          <cell r="L382">
            <v>0.59</v>
          </cell>
          <cell r="O382">
            <v>2000</v>
          </cell>
          <cell r="P382">
            <v>4000</v>
          </cell>
        </row>
        <row r="383">
          <cell r="A383" t="str">
            <v>QML08400LA-A120028X19</v>
          </cell>
          <cell r="B383" t="str">
            <v>QML08400LA-A</v>
          </cell>
          <cell r="C383" t="str">
            <v>120028X</v>
          </cell>
          <cell r="D383" t="str">
            <v>120028X</v>
          </cell>
          <cell r="E383" t="str">
            <v>FIREBALL LCT 8.4GB ATA-66 3.5LP</v>
          </cell>
          <cell r="F383">
            <v>19</v>
          </cell>
          <cell r="G383">
            <v>0</v>
          </cell>
          <cell r="J383">
            <v>2</v>
          </cell>
          <cell r="L383">
            <v>0</v>
          </cell>
          <cell r="O383">
            <v>2000</v>
          </cell>
          <cell r="P383">
            <v>4000</v>
          </cell>
        </row>
        <row r="384">
          <cell r="A384" t="str">
            <v>QML10000LD-A12005358</v>
          </cell>
          <cell r="B384" t="str">
            <v>QML10000LD-A</v>
          </cell>
          <cell r="C384" t="str">
            <v>120053</v>
          </cell>
          <cell r="D384" t="str">
            <v>120053</v>
          </cell>
          <cell r="E384" t="str">
            <v>FIREBALL(20) 10GB ATA-100</v>
          </cell>
          <cell r="F384">
            <v>58</v>
          </cell>
          <cell r="G384">
            <v>3684.78</v>
          </cell>
          <cell r="J384">
            <v>1</v>
          </cell>
          <cell r="K384">
            <v>3684.77</v>
          </cell>
          <cell r="L384">
            <v>3684.78</v>
          </cell>
          <cell r="M384">
            <v>4471.1013018785507</v>
          </cell>
          <cell r="N384">
            <v>3684.78</v>
          </cell>
          <cell r="O384">
            <v>2500</v>
          </cell>
          <cell r="P384">
            <v>2500</v>
          </cell>
        </row>
        <row r="385">
          <cell r="A385" t="str">
            <v>QML10000LD-A12005368</v>
          </cell>
          <cell r="B385" t="str">
            <v>QML10000LD-A</v>
          </cell>
          <cell r="C385" t="str">
            <v>120053</v>
          </cell>
          <cell r="D385" t="str">
            <v>120053</v>
          </cell>
          <cell r="E385" t="str">
            <v>FIREBALL(20) 10GB ATA-100</v>
          </cell>
          <cell r="F385">
            <v>68</v>
          </cell>
          <cell r="G385">
            <v>3684.78</v>
          </cell>
          <cell r="J385">
            <v>11</v>
          </cell>
          <cell r="K385">
            <v>40532.53</v>
          </cell>
          <cell r="L385">
            <v>3684.78</v>
          </cell>
          <cell r="M385">
            <v>4471.1013018785507</v>
          </cell>
          <cell r="N385">
            <v>3684.78</v>
          </cell>
          <cell r="O385">
            <v>2500</v>
          </cell>
          <cell r="P385">
            <v>27500</v>
          </cell>
        </row>
        <row r="386">
          <cell r="A386" t="str">
            <v>QML10000LD-A120053R48</v>
          </cell>
          <cell r="B386" t="str">
            <v>QML10000LD-A</v>
          </cell>
          <cell r="C386" t="str">
            <v>120053R</v>
          </cell>
          <cell r="D386" t="str">
            <v>120053R</v>
          </cell>
          <cell r="E386" t="str">
            <v>FIREBALL(20) 10GB ATA-100</v>
          </cell>
          <cell r="F386">
            <v>48</v>
          </cell>
          <cell r="G386">
            <v>0.57999999999999996</v>
          </cell>
          <cell r="J386">
            <v>1</v>
          </cell>
          <cell r="K386">
            <v>0.57999999999999996</v>
          </cell>
          <cell r="L386">
            <v>0.57999999999999996</v>
          </cell>
          <cell r="N386">
            <v>3684.78</v>
          </cell>
          <cell r="O386">
            <v>2500</v>
          </cell>
          <cell r="P386">
            <v>2500</v>
          </cell>
        </row>
        <row r="387">
          <cell r="A387" t="str">
            <v>QML10000LD-A120053R68</v>
          </cell>
          <cell r="B387" t="str">
            <v>QML10000LD-A</v>
          </cell>
          <cell r="C387" t="str">
            <v>120053R</v>
          </cell>
          <cell r="D387" t="str">
            <v>120053R</v>
          </cell>
          <cell r="E387" t="str">
            <v>FIREBALL(20) 10GB ATA-100</v>
          </cell>
          <cell r="F387">
            <v>68</v>
          </cell>
          <cell r="G387">
            <v>0.57999999999999996</v>
          </cell>
          <cell r="J387">
            <v>1</v>
          </cell>
          <cell r="K387">
            <v>0.57999999999999996</v>
          </cell>
          <cell r="L387">
            <v>0.57999999999999996</v>
          </cell>
          <cell r="N387">
            <v>3684.78</v>
          </cell>
          <cell r="O387">
            <v>2500</v>
          </cell>
          <cell r="P387">
            <v>2500</v>
          </cell>
        </row>
        <row r="388">
          <cell r="A388" t="str">
            <v>QML10000LD-A120053X19</v>
          </cell>
          <cell r="B388" t="str">
            <v>QML10000LD-A</v>
          </cell>
          <cell r="C388" t="str">
            <v>120053X</v>
          </cell>
          <cell r="D388" t="str">
            <v>120053X</v>
          </cell>
          <cell r="E388" t="str">
            <v>FIREBALL(20) 10GB ATA-100</v>
          </cell>
          <cell r="F388">
            <v>19</v>
          </cell>
          <cell r="G388">
            <v>0</v>
          </cell>
          <cell r="H388">
            <v>7</v>
          </cell>
          <cell r="J388">
            <v>34</v>
          </cell>
          <cell r="L388">
            <v>0</v>
          </cell>
          <cell r="N388">
            <v>3684.78</v>
          </cell>
          <cell r="O388">
            <v>2500</v>
          </cell>
          <cell r="P388">
            <v>102500</v>
          </cell>
        </row>
        <row r="389">
          <cell r="A389" t="str">
            <v>QML10200LB-A120033G48</v>
          </cell>
          <cell r="B389" t="str">
            <v>QML10200LB-A</v>
          </cell>
          <cell r="C389" t="str">
            <v>120033G</v>
          </cell>
          <cell r="D389" t="str">
            <v>120033G</v>
          </cell>
          <cell r="E389" t="str">
            <v>FIREBALL(10)10.2GB ATA-66 3.5LP</v>
          </cell>
          <cell r="F389">
            <v>48</v>
          </cell>
          <cell r="G389">
            <v>13.61</v>
          </cell>
          <cell r="J389">
            <v>1</v>
          </cell>
          <cell r="K389">
            <v>13.61</v>
          </cell>
          <cell r="L389">
            <v>13.61</v>
          </cell>
          <cell r="N389">
            <v>13.61</v>
          </cell>
          <cell r="O389">
            <v>2300</v>
          </cell>
          <cell r="P389">
            <v>2300</v>
          </cell>
        </row>
        <row r="390">
          <cell r="A390" t="str">
            <v>QML10200LB-A120033G58</v>
          </cell>
          <cell r="B390" t="str">
            <v>QML10200LB-A</v>
          </cell>
          <cell r="C390" t="str">
            <v>120033G</v>
          </cell>
          <cell r="D390" t="str">
            <v>120033G</v>
          </cell>
          <cell r="E390" t="str">
            <v>FIREBALL(10)10.2GB ATA-66 3.5LP</v>
          </cell>
          <cell r="F390">
            <v>58</v>
          </cell>
          <cell r="G390">
            <v>13.61</v>
          </cell>
          <cell r="J390">
            <v>1</v>
          </cell>
          <cell r="K390">
            <v>13.61</v>
          </cell>
          <cell r="L390">
            <v>13.61</v>
          </cell>
          <cell r="N390">
            <v>13.61</v>
          </cell>
          <cell r="O390">
            <v>2300</v>
          </cell>
          <cell r="P390">
            <v>2300</v>
          </cell>
        </row>
        <row r="391">
          <cell r="A391" t="str">
            <v>QML10200LB-A120033X19</v>
          </cell>
          <cell r="B391" t="str">
            <v>QML10200LB-A</v>
          </cell>
          <cell r="C391" t="str">
            <v>120033X</v>
          </cell>
          <cell r="D391" t="str">
            <v>120033X</v>
          </cell>
          <cell r="E391" t="str">
            <v>FIREBALL(10)10.2GB ATA-66 3.5LP</v>
          </cell>
          <cell r="F391">
            <v>19</v>
          </cell>
          <cell r="G391">
            <v>0</v>
          </cell>
          <cell r="H391">
            <v>1</v>
          </cell>
          <cell r="J391">
            <v>94</v>
          </cell>
          <cell r="L391">
            <v>0</v>
          </cell>
          <cell r="O391">
            <v>2300</v>
          </cell>
          <cell r="P391">
            <v>218500</v>
          </cell>
        </row>
        <row r="392">
          <cell r="A392" t="str">
            <v>QML15000LB-A120034X19</v>
          </cell>
          <cell r="B392" t="str">
            <v>QML15000LB-A</v>
          </cell>
          <cell r="C392" t="str">
            <v>120034X</v>
          </cell>
          <cell r="D392" t="str">
            <v>120034X</v>
          </cell>
          <cell r="E392" t="str">
            <v>FIREBALL LCT(10) 15GB ATA-66</v>
          </cell>
          <cell r="F392">
            <v>19</v>
          </cell>
          <cell r="G392">
            <v>0</v>
          </cell>
          <cell r="J392">
            <v>1</v>
          </cell>
          <cell r="L392">
            <v>0</v>
          </cell>
          <cell r="O392">
            <v>2500</v>
          </cell>
          <cell r="P392">
            <v>2500</v>
          </cell>
        </row>
        <row r="393">
          <cell r="A393" t="str">
            <v>QML15000LC-A120038R58</v>
          </cell>
          <cell r="B393" t="str">
            <v>QML15000LC-A</v>
          </cell>
          <cell r="C393" t="str">
            <v>120038R</v>
          </cell>
          <cell r="D393" t="str">
            <v>120038R</v>
          </cell>
          <cell r="E393" t="str">
            <v>FIREBALL(15) 15GB ATA-66 3.5LP</v>
          </cell>
          <cell r="F393">
            <v>58</v>
          </cell>
          <cell r="G393">
            <v>0.57999999999999996</v>
          </cell>
          <cell r="J393">
            <v>2</v>
          </cell>
          <cell r="K393">
            <v>1.1599999999999999</v>
          </cell>
          <cell r="L393">
            <v>0.57999999999999996</v>
          </cell>
          <cell r="O393">
            <v>2500</v>
          </cell>
          <cell r="P393">
            <v>5000</v>
          </cell>
        </row>
        <row r="394">
          <cell r="A394" t="str">
            <v>QML15000LC-A120038X19</v>
          </cell>
          <cell r="B394" t="str">
            <v>QML15000LC-A</v>
          </cell>
          <cell r="C394" t="str">
            <v>120038X</v>
          </cell>
          <cell r="D394" t="str">
            <v>120038X</v>
          </cell>
          <cell r="E394" t="str">
            <v>FIREBALL(15)15GB ATA-66 3.5LP</v>
          </cell>
          <cell r="F394">
            <v>19</v>
          </cell>
          <cell r="G394">
            <v>0</v>
          </cell>
          <cell r="H394">
            <v>1</v>
          </cell>
          <cell r="J394">
            <v>24</v>
          </cell>
          <cell r="L394">
            <v>0</v>
          </cell>
          <cell r="O394">
            <v>2500</v>
          </cell>
          <cell r="P394">
            <v>62500</v>
          </cell>
        </row>
        <row r="395">
          <cell r="A395" t="str">
            <v>QML15000LC-A120038X59</v>
          </cell>
          <cell r="B395" t="str">
            <v>QML15000LC-A</v>
          </cell>
          <cell r="C395" t="str">
            <v>120038X</v>
          </cell>
          <cell r="D395" t="str">
            <v>120038X</v>
          </cell>
          <cell r="E395" t="str">
            <v>FIREBALL(15)15GB ATA-66 3.5LP</v>
          </cell>
          <cell r="F395">
            <v>59</v>
          </cell>
          <cell r="G395">
            <v>0</v>
          </cell>
          <cell r="J395">
            <v>2</v>
          </cell>
          <cell r="L395">
            <v>0</v>
          </cell>
          <cell r="O395">
            <v>2500</v>
          </cell>
          <cell r="P395">
            <v>5000</v>
          </cell>
        </row>
        <row r="396">
          <cell r="A396" t="str">
            <v>QML20000LC-A120039X19</v>
          </cell>
          <cell r="B396" t="str">
            <v>QML20000LC-A</v>
          </cell>
          <cell r="C396" t="str">
            <v>120039X</v>
          </cell>
          <cell r="D396" t="str">
            <v>120039X</v>
          </cell>
          <cell r="E396" t="str">
            <v>FIREBALL(15) 20GB ATA-66 3.5LP</v>
          </cell>
          <cell r="F396">
            <v>19</v>
          </cell>
          <cell r="G396">
            <v>0</v>
          </cell>
          <cell r="H396">
            <v>1</v>
          </cell>
          <cell r="J396">
            <v>22</v>
          </cell>
          <cell r="L396">
            <v>0</v>
          </cell>
          <cell r="O396">
            <v>3200</v>
          </cell>
          <cell r="P396">
            <v>73600</v>
          </cell>
        </row>
        <row r="397">
          <cell r="A397" t="str">
            <v>QML20000LD-A12005418</v>
          </cell>
          <cell r="B397" t="str">
            <v>QML20000LD-A</v>
          </cell>
          <cell r="C397" t="str">
            <v>120054</v>
          </cell>
          <cell r="D397" t="str">
            <v>120054</v>
          </cell>
          <cell r="E397" t="str">
            <v>FIREBALL(20) 20GB ATA-100</v>
          </cell>
          <cell r="F397">
            <v>18</v>
          </cell>
          <cell r="G397">
            <v>4017.83</v>
          </cell>
          <cell r="J397">
            <v>56</v>
          </cell>
          <cell r="K397">
            <v>224998.23</v>
          </cell>
          <cell r="L397">
            <v>4017.83</v>
          </cell>
          <cell r="M397">
            <v>4657.4087735849262</v>
          </cell>
          <cell r="N397">
            <v>4017.83</v>
          </cell>
          <cell r="O397">
            <v>3200</v>
          </cell>
          <cell r="P397">
            <v>179200</v>
          </cell>
        </row>
        <row r="398">
          <cell r="A398" t="str">
            <v>QML20000LD-A12005448</v>
          </cell>
          <cell r="B398" t="str">
            <v>QML20000LD-A</v>
          </cell>
          <cell r="C398" t="str">
            <v>120054</v>
          </cell>
          <cell r="D398" t="str">
            <v>120054</v>
          </cell>
          <cell r="E398" t="str">
            <v>FIREBALL(20) 20GB ATA-100</v>
          </cell>
          <cell r="F398">
            <v>48</v>
          </cell>
          <cell r="G398">
            <v>4017.83</v>
          </cell>
          <cell r="J398">
            <v>20</v>
          </cell>
          <cell r="K398">
            <v>80356.509999999995</v>
          </cell>
          <cell r="L398">
            <v>4017.83</v>
          </cell>
          <cell r="M398">
            <v>4657.4087735849262</v>
          </cell>
          <cell r="N398">
            <v>4017.83</v>
          </cell>
          <cell r="O398">
            <v>3200</v>
          </cell>
          <cell r="P398">
            <v>64000</v>
          </cell>
        </row>
        <row r="399">
          <cell r="A399" t="str">
            <v>QML20000LD-A12005458</v>
          </cell>
          <cell r="B399" t="str">
            <v>QML20000LD-A</v>
          </cell>
          <cell r="C399" t="str">
            <v>120054</v>
          </cell>
          <cell r="D399" t="str">
            <v>120054</v>
          </cell>
          <cell r="E399" t="str">
            <v>FIREBALL(20) 20GB ATA-100</v>
          </cell>
          <cell r="F399">
            <v>58</v>
          </cell>
          <cell r="G399">
            <v>4017.83</v>
          </cell>
          <cell r="H399">
            <v>2</v>
          </cell>
          <cell r="I399">
            <v>8035.65</v>
          </cell>
          <cell r="J399">
            <v>6</v>
          </cell>
          <cell r="K399">
            <v>24106.95</v>
          </cell>
          <cell r="L399">
            <v>4017.83</v>
          </cell>
          <cell r="M399">
            <v>4657.4087735849262</v>
          </cell>
          <cell r="N399">
            <v>4017.83</v>
          </cell>
          <cell r="O399">
            <v>3200</v>
          </cell>
          <cell r="P399">
            <v>25600</v>
          </cell>
        </row>
        <row r="400">
          <cell r="A400" t="str">
            <v>QML20000LD-A12005468</v>
          </cell>
          <cell r="B400" t="str">
            <v>QML20000LD-A</v>
          </cell>
          <cell r="C400" t="str">
            <v>120054</v>
          </cell>
          <cell r="D400" t="str">
            <v>120054</v>
          </cell>
          <cell r="E400" t="str">
            <v>FIREBALL(20) 20GB ATA-100</v>
          </cell>
          <cell r="F400">
            <v>68</v>
          </cell>
          <cell r="G400">
            <v>4017.83</v>
          </cell>
          <cell r="J400">
            <v>10</v>
          </cell>
          <cell r="K400">
            <v>40178.25</v>
          </cell>
          <cell r="L400">
            <v>4017.83</v>
          </cell>
          <cell r="M400">
            <v>4657.4087735849262</v>
          </cell>
          <cell r="N400">
            <v>4017.83</v>
          </cell>
          <cell r="O400">
            <v>3200</v>
          </cell>
          <cell r="P400">
            <v>32000</v>
          </cell>
        </row>
        <row r="401">
          <cell r="A401" t="str">
            <v>QML20000LD-A120054B18</v>
          </cell>
          <cell r="B401" t="str">
            <v>QML20000LD-A</v>
          </cell>
          <cell r="C401" t="str">
            <v>120054B</v>
          </cell>
          <cell r="D401" t="str">
            <v>120054B</v>
          </cell>
          <cell r="E401" t="str">
            <v>FIREBALL(20) 20GB ATA-100</v>
          </cell>
          <cell r="F401">
            <v>18</v>
          </cell>
          <cell r="G401">
            <v>4950.43</v>
          </cell>
          <cell r="J401">
            <v>5</v>
          </cell>
          <cell r="K401">
            <v>24752.12</v>
          </cell>
          <cell r="L401">
            <v>4950.43</v>
          </cell>
          <cell r="N401">
            <v>4950.43</v>
          </cell>
          <cell r="O401">
            <v>3200</v>
          </cell>
          <cell r="P401">
            <v>16000</v>
          </cell>
        </row>
        <row r="402">
          <cell r="A402" t="str">
            <v>QML20000LD-A120054X19</v>
          </cell>
          <cell r="B402" t="str">
            <v>QML20000LD-A</v>
          </cell>
          <cell r="C402" t="str">
            <v>120054X</v>
          </cell>
          <cell r="D402" t="str">
            <v>120054X</v>
          </cell>
          <cell r="E402" t="str">
            <v>FIREBALL(20) 20GB ATA-100</v>
          </cell>
          <cell r="F402">
            <v>19</v>
          </cell>
          <cell r="G402">
            <v>0</v>
          </cell>
          <cell r="H402">
            <v>21</v>
          </cell>
          <cell r="J402">
            <v>74</v>
          </cell>
          <cell r="L402">
            <v>0</v>
          </cell>
          <cell r="N402">
            <v>4950.43</v>
          </cell>
          <cell r="O402">
            <v>3200</v>
          </cell>
          <cell r="P402">
            <v>304000</v>
          </cell>
        </row>
        <row r="403">
          <cell r="A403" t="str">
            <v>RMDJ1404010118078R18</v>
          </cell>
          <cell r="B403" t="str">
            <v>RMDJ1404010</v>
          </cell>
          <cell r="C403" t="str">
            <v>118078R</v>
          </cell>
          <cell r="D403" t="str">
            <v>118078R</v>
          </cell>
          <cell r="E403" t="str">
            <v>XCLR1050 BASE UNIT W/12</v>
          </cell>
          <cell r="F403">
            <v>18</v>
          </cell>
          <cell r="G403">
            <v>0.01</v>
          </cell>
          <cell r="J403">
            <v>1</v>
          </cell>
          <cell r="L403">
            <v>0.01</v>
          </cell>
          <cell r="O403">
            <v>30000</v>
          </cell>
          <cell r="P403">
            <v>30000</v>
          </cell>
        </row>
        <row r="404">
          <cell r="A404" t="str">
            <v>SC-152BE121022R18</v>
          </cell>
          <cell r="B404" t="str">
            <v>SC-152BE</v>
          </cell>
          <cell r="C404" t="str">
            <v>121022R</v>
          </cell>
          <cell r="D404" t="str">
            <v>121022R</v>
          </cell>
          <cell r="E404" t="str">
            <v>SAMSUNG CD ROM SC-152 MAX 52X</v>
          </cell>
          <cell r="F404">
            <v>18</v>
          </cell>
          <cell r="G404">
            <v>0.01</v>
          </cell>
          <cell r="J404">
            <v>1</v>
          </cell>
          <cell r="K404">
            <v>0.01</v>
          </cell>
          <cell r="L404">
            <v>0.01</v>
          </cell>
          <cell r="O404">
            <v>2000</v>
          </cell>
          <cell r="P404">
            <v>2000</v>
          </cell>
        </row>
        <row r="405">
          <cell r="A405" t="str">
            <v>SD-12010900619</v>
          </cell>
          <cell r="B405" t="str">
            <v>SD-120</v>
          </cell>
          <cell r="C405" t="str">
            <v>109006</v>
          </cell>
          <cell r="D405" t="str">
            <v>109006</v>
          </cell>
          <cell r="E405" t="str">
            <v>IMATION</v>
          </cell>
          <cell r="F405">
            <v>19</v>
          </cell>
          <cell r="G405">
            <v>8000</v>
          </cell>
          <cell r="J405">
            <v>3</v>
          </cell>
          <cell r="K405">
            <v>24000</v>
          </cell>
          <cell r="L405">
            <v>8000</v>
          </cell>
          <cell r="N405">
            <v>8000</v>
          </cell>
          <cell r="O405">
            <v>0</v>
          </cell>
          <cell r="P405">
            <v>0</v>
          </cell>
        </row>
        <row r="406">
          <cell r="A406" t="str">
            <v>SD-120109006X19</v>
          </cell>
          <cell r="B406" t="str">
            <v>SD-120</v>
          </cell>
          <cell r="C406" t="str">
            <v>109006X</v>
          </cell>
          <cell r="D406" t="str">
            <v>109006X</v>
          </cell>
          <cell r="E406" t="str">
            <v>IMATION...............*****.**</v>
          </cell>
          <cell r="F406">
            <v>19</v>
          </cell>
          <cell r="G406">
            <v>0</v>
          </cell>
          <cell r="J406">
            <v>1</v>
          </cell>
          <cell r="L406">
            <v>0</v>
          </cell>
          <cell r="N406">
            <v>8000</v>
          </cell>
          <cell r="O406">
            <v>0</v>
          </cell>
          <cell r="P406">
            <v>0</v>
          </cell>
        </row>
        <row r="407">
          <cell r="A407" t="str">
            <v>SE440BX2NA115627Y18</v>
          </cell>
          <cell r="B407" t="str">
            <v>SE440BX2NA</v>
          </cell>
          <cell r="C407" t="str">
            <v>115627Y</v>
          </cell>
          <cell r="D407" t="str">
            <v>115627Y</v>
          </cell>
          <cell r="E407" t="str">
            <v>MX INTEL SE440BX2NA ATX MBD</v>
          </cell>
          <cell r="F407">
            <v>18</v>
          </cell>
          <cell r="G407">
            <v>6800</v>
          </cell>
          <cell r="J407">
            <v>3</v>
          </cell>
          <cell r="K407">
            <v>20400</v>
          </cell>
          <cell r="L407">
            <v>6800</v>
          </cell>
          <cell r="N407">
            <v>6800</v>
          </cell>
          <cell r="O407">
            <v>4000</v>
          </cell>
          <cell r="P407">
            <v>12000</v>
          </cell>
        </row>
        <row r="408">
          <cell r="A408" t="str">
            <v>SGH-600.121021R18</v>
          </cell>
          <cell r="B408" t="str">
            <v>SGH-600.</v>
          </cell>
          <cell r="C408" t="str">
            <v>121021R</v>
          </cell>
          <cell r="D408" t="str">
            <v>121021R</v>
          </cell>
          <cell r="E408" t="str">
            <v>SAMSUNG MOBILE PHONES</v>
          </cell>
          <cell r="F408">
            <v>18</v>
          </cell>
          <cell r="G408">
            <v>0.01</v>
          </cell>
          <cell r="J408">
            <v>3</v>
          </cell>
          <cell r="K408">
            <v>0.03</v>
          </cell>
          <cell r="L408">
            <v>0.01</v>
          </cell>
          <cell r="M408">
            <v>3895.8571428571427</v>
          </cell>
          <cell r="O408">
            <v>4000</v>
          </cell>
          <cell r="P408">
            <v>12000</v>
          </cell>
        </row>
        <row r="409">
          <cell r="A409" t="str">
            <v>SLOT AND PARTS13602918</v>
          </cell>
          <cell r="B409" t="str">
            <v>SLOT AND PARTS</v>
          </cell>
          <cell r="C409" t="str">
            <v>136029</v>
          </cell>
          <cell r="D409" t="str">
            <v>136029</v>
          </cell>
          <cell r="E409" t="str">
            <v>SLOTS AND PARTS FOR VESTA</v>
          </cell>
          <cell r="F409">
            <v>18</v>
          </cell>
          <cell r="G409">
            <v>0.84</v>
          </cell>
          <cell r="J409">
            <v>619</v>
          </cell>
          <cell r="K409">
            <v>519.96</v>
          </cell>
          <cell r="L409">
            <v>0.84</v>
          </cell>
          <cell r="N409">
            <v>0.84</v>
          </cell>
          <cell r="O409">
            <v>0.84</v>
          </cell>
          <cell r="P409">
            <v>519.96</v>
          </cell>
        </row>
        <row r="410">
          <cell r="A410" t="str">
            <v>SLOTS AND PARTS13603918</v>
          </cell>
          <cell r="B410" t="str">
            <v>SLOTS AND PARTS</v>
          </cell>
          <cell r="C410" t="str">
            <v>136039</v>
          </cell>
          <cell r="D410" t="str">
            <v>136039</v>
          </cell>
          <cell r="E410" t="str">
            <v>SLOTS &amp; PARTS FOR VESTA CABINET</v>
          </cell>
          <cell r="F410">
            <v>18</v>
          </cell>
          <cell r="G410">
            <v>1.4</v>
          </cell>
          <cell r="J410">
            <v>3790</v>
          </cell>
          <cell r="K410">
            <v>5322.67</v>
          </cell>
          <cell r="L410">
            <v>1.4</v>
          </cell>
          <cell r="N410">
            <v>1.4</v>
          </cell>
          <cell r="O410">
            <v>0.81</v>
          </cell>
          <cell r="P410">
            <v>3069.9</v>
          </cell>
        </row>
        <row r="411">
          <cell r="A411" t="str">
            <v>SLOTS AND PARTS13603958</v>
          </cell>
          <cell r="B411" t="str">
            <v>SLOTS AND PARTS</v>
          </cell>
          <cell r="C411" t="str">
            <v>136039</v>
          </cell>
          <cell r="D411" t="str">
            <v>136039</v>
          </cell>
          <cell r="E411" t="str">
            <v>SLOTS &amp; PARTS FOR VESTA CABINET</v>
          </cell>
          <cell r="F411">
            <v>58</v>
          </cell>
          <cell r="G411">
            <v>1.4</v>
          </cell>
          <cell r="J411">
            <v>948</v>
          </cell>
          <cell r="K411">
            <v>1331.37</v>
          </cell>
          <cell r="L411">
            <v>1.4</v>
          </cell>
          <cell r="N411">
            <v>1.4</v>
          </cell>
          <cell r="O411">
            <v>0.81</v>
          </cell>
          <cell r="P411">
            <v>767.88</v>
          </cell>
        </row>
        <row r="412">
          <cell r="A412" t="str">
            <v>SLR1 TDC3660124059R18</v>
          </cell>
          <cell r="B412" t="str">
            <v>SLR1 TDC3660</v>
          </cell>
          <cell r="C412" t="str">
            <v>124059R</v>
          </cell>
          <cell r="D412" t="str">
            <v>124059R</v>
          </cell>
          <cell r="E412" t="str">
            <v>SLR1/TDC3660 BARE DRIVE</v>
          </cell>
          <cell r="F412">
            <v>18</v>
          </cell>
          <cell r="G412">
            <v>14.24</v>
          </cell>
          <cell r="J412">
            <v>4</v>
          </cell>
          <cell r="K412">
            <v>56.94</v>
          </cell>
          <cell r="L412">
            <v>14.24</v>
          </cell>
          <cell r="O412">
            <v>1000</v>
          </cell>
          <cell r="P412">
            <v>4000</v>
          </cell>
        </row>
        <row r="413">
          <cell r="A413" t="str">
            <v>ST310212A122022A18</v>
          </cell>
          <cell r="B413" t="str">
            <v>ST310212A</v>
          </cell>
          <cell r="C413" t="str">
            <v>122022A</v>
          </cell>
          <cell r="D413" t="str">
            <v>122022A</v>
          </cell>
          <cell r="E413" t="str">
            <v>10GB IDE 3.5LP 5400 RPM U10 ATA</v>
          </cell>
          <cell r="F413">
            <v>18</v>
          </cell>
          <cell r="G413">
            <v>687.04</v>
          </cell>
          <cell r="J413">
            <v>59</v>
          </cell>
          <cell r="K413">
            <v>40535.61</v>
          </cell>
          <cell r="L413">
            <v>687.04</v>
          </cell>
          <cell r="N413">
            <v>687.04</v>
          </cell>
          <cell r="O413">
            <v>2350</v>
          </cell>
          <cell r="P413">
            <v>138650</v>
          </cell>
        </row>
        <row r="414">
          <cell r="A414" t="str">
            <v>ST310212A122022A48</v>
          </cell>
          <cell r="B414" t="str">
            <v>ST310212A</v>
          </cell>
          <cell r="C414" t="str">
            <v>122022A</v>
          </cell>
          <cell r="D414" t="str">
            <v>122022A</v>
          </cell>
          <cell r="E414" t="str">
            <v>10GB IDE 3.5LP 5400 RPM U10 ATA</v>
          </cell>
          <cell r="F414">
            <v>48</v>
          </cell>
          <cell r="G414">
            <v>687.04</v>
          </cell>
          <cell r="J414">
            <v>21</v>
          </cell>
          <cell r="K414">
            <v>14427.93</v>
          </cell>
          <cell r="L414">
            <v>687.04</v>
          </cell>
          <cell r="N414">
            <v>687.04</v>
          </cell>
          <cell r="O414">
            <v>2350</v>
          </cell>
          <cell r="P414">
            <v>49350</v>
          </cell>
        </row>
        <row r="415">
          <cell r="A415" t="str">
            <v>ST310212A122022B18</v>
          </cell>
          <cell r="B415" t="str">
            <v>ST310212A</v>
          </cell>
          <cell r="C415" t="str">
            <v>122022B</v>
          </cell>
          <cell r="D415" t="str">
            <v>122022B</v>
          </cell>
          <cell r="E415" t="str">
            <v>10GB IDE 3.5LP 5400 RPM U10 ATA</v>
          </cell>
          <cell r="F415">
            <v>18</v>
          </cell>
          <cell r="G415">
            <v>687.04</v>
          </cell>
          <cell r="J415">
            <v>60</v>
          </cell>
          <cell r="K415">
            <v>41222.660000000003</v>
          </cell>
          <cell r="L415">
            <v>687.04</v>
          </cell>
          <cell r="N415">
            <v>687.04</v>
          </cell>
          <cell r="O415">
            <v>2350</v>
          </cell>
          <cell r="P415">
            <v>141000</v>
          </cell>
        </row>
        <row r="416">
          <cell r="A416" t="str">
            <v>ST310212A122022C18</v>
          </cell>
          <cell r="B416" t="str">
            <v>ST310212A</v>
          </cell>
          <cell r="C416" t="str">
            <v>122022C</v>
          </cell>
          <cell r="D416" t="str">
            <v>122022C</v>
          </cell>
          <cell r="E416" t="str">
            <v>10GB IDE 3.5LP 5400 RPM U10 ATA</v>
          </cell>
          <cell r="F416">
            <v>18</v>
          </cell>
          <cell r="G416">
            <v>687.04</v>
          </cell>
          <cell r="J416">
            <v>50</v>
          </cell>
          <cell r="K416">
            <v>34352.22</v>
          </cell>
          <cell r="L416">
            <v>687.04</v>
          </cell>
          <cell r="N416">
            <v>687.04</v>
          </cell>
          <cell r="O416">
            <v>2350</v>
          </cell>
          <cell r="P416">
            <v>117500</v>
          </cell>
        </row>
        <row r="417">
          <cell r="A417" t="str">
            <v>ST310212A122022D18</v>
          </cell>
          <cell r="B417" t="str">
            <v>ST310212A</v>
          </cell>
          <cell r="C417" t="str">
            <v>122022D</v>
          </cell>
          <cell r="D417" t="str">
            <v>122022D</v>
          </cell>
          <cell r="E417" t="str">
            <v>U10 10.2GB IDE ULTRA ATA/66</v>
          </cell>
          <cell r="F417">
            <v>18</v>
          </cell>
          <cell r="G417">
            <v>5032.32</v>
          </cell>
          <cell r="J417">
            <v>3</v>
          </cell>
          <cell r="K417">
            <v>15096.96</v>
          </cell>
          <cell r="L417">
            <v>5032.32</v>
          </cell>
          <cell r="N417">
            <v>687.04</v>
          </cell>
          <cell r="O417">
            <v>2350</v>
          </cell>
          <cell r="P417">
            <v>7050</v>
          </cell>
        </row>
        <row r="418">
          <cell r="A418" t="str">
            <v>ST310212A122022H18</v>
          </cell>
          <cell r="B418" t="str">
            <v>ST310212A</v>
          </cell>
          <cell r="C418" t="str">
            <v>122022H</v>
          </cell>
          <cell r="D418" t="str">
            <v>122022H</v>
          </cell>
          <cell r="E418" t="str">
            <v>10GB IDE 3.5LP 5400 RPM U10 ATA</v>
          </cell>
          <cell r="F418">
            <v>18</v>
          </cell>
          <cell r="G418">
            <v>687.04</v>
          </cell>
          <cell r="J418">
            <v>60</v>
          </cell>
          <cell r="K418">
            <v>41222.660000000003</v>
          </cell>
          <cell r="L418">
            <v>687.04</v>
          </cell>
          <cell r="N418">
            <v>687.04</v>
          </cell>
          <cell r="O418">
            <v>2350</v>
          </cell>
          <cell r="P418">
            <v>141000</v>
          </cell>
        </row>
        <row r="419">
          <cell r="A419" t="str">
            <v>ST310212A122022I18</v>
          </cell>
          <cell r="B419" t="str">
            <v>ST310212A</v>
          </cell>
          <cell r="C419" t="str">
            <v>122022I</v>
          </cell>
          <cell r="D419" t="str">
            <v>122022I</v>
          </cell>
          <cell r="E419" t="str">
            <v>10GB IDE 3.5LP 5400 RPM U10 ATA</v>
          </cell>
          <cell r="F419">
            <v>18</v>
          </cell>
          <cell r="G419">
            <v>687.04</v>
          </cell>
          <cell r="J419">
            <v>4</v>
          </cell>
          <cell r="K419">
            <v>2748.17</v>
          </cell>
          <cell r="L419">
            <v>687.04</v>
          </cell>
          <cell r="N419">
            <v>687.04</v>
          </cell>
          <cell r="O419">
            <v>2350</v>
          </cell>
          <cell r="P419">
            <v>9400</v>
          </cell>
        </row>
        <row r="420">
          <cell r="A420" t="str">
            <v>ST310212A122022I48</v>
          </cell>
          <cell r="B420" t="str">
            <v>ST310212A</v>
          </cell>
          <cell r="C420" t="str">
            <v>122022I</v>
          </cell>
          <cell r="D420" t="str">
            <v>122022I</v>
          </cell>
          <cell r="E420" t="str">
            <v>10GB IDE 3.5LP 5400 RPM U10 ATA</v>
          </cell>
          <cell r="F420">
            <v>48</v>
          </cell>
          <cell r="G420">
            <v>687.04</v>
          </cell>
          <cell r="J420">
            <v>16</v>
          </cell>
          <cell r="K420">
            <v>10992.71</v>
          </cell>
          <cell r="L420">
            <v>687.04</v>
          </cell>
          <cell r="N420">
            <v>687.04</v>
          </cell>
          <cell r="O420">
            <v>2350</v>
          </cell>
          <cell r="P420">
            <v>37600</v>
          </cell>
        </row>
        <row r="421">
          <cell r="A421" t="str">
            <v>ST310212A122022K18</v>
          </cell>
          <cell r="B421" t="str">
            <v>ST310212A</v>
          </cell>
          <cell r="C421" t="str">
            <v>122022K</v>
          </cell>
          <cell r="D421" t="str">
            <v>122022K</v>
          </cell>
          <cell r="E421" t="str">
            <v>10GB IDE 3.5LP 5400 RPM U10 ATA</v>
          </cell>
          <cell r="F421">
            <v>18</v>
          </cell>
          <cell r="G421">
            <v>687.04</v>
          </cell>
          <cell r="J421">
            <v>30</v>
          </cell>
          <cell r="K421">
            <v>20611.330000000002</v>
          </cell>
          <cell r="L421">
            <v>687.04</v>
          </cell>
          <cell r="N421">
            <v>687.04</v>
          </cell>
          <cell r="O421">
            <v>2350</v>
          </cell>
          <cell r="P421">
            <v>70500</v>
          </cell>
        </row>
        <row r="422">
          <cell r="A422" t="str">
            <v>ST310212A122022L18</v>
          </cell>
          <cell r="B422" t="str">
            <v>ST310212A</v>
          </cell>
          <cell r="C422" t="str">
            <v>122022L</v>
          </cell>
          <cell r="D422" t="str">
            <v>122022L</v>
          </cell>
          <cell r="E422" t="str">
            <v>10GB IDE 3.5LP 5400 RPM U10 ATA</v>
          </cell>
          <cell r="F422">
            <v>18</v>
          </cell>
          <cell r="G422">
            <v>687.04</v>
          </cell>
          <cell r="J422">
            <v>45</v>
          </cell>
          <cell r="K422">
            <v>30916.99</v>
          </cell>
          <cell r="L422">
            <v>687.04</v>
          </cell>
          <cell r="N422">
            <v>687.04</v>
          </cell>
          <cell r="O422">
            <v>2350</v>
          </cell>
          <cell r="P422">
            <v>105750</v>
          </cell>
        </row>
        <row r="423">
          <cell r="A423" t="str">
            <v>ST310212A122022P18</v>
          </cell>
          <cell r="B423" t="str">
            <v>ST310212A</v>
          </cell>
          <cell r="C423" t="str">
            <v>122022P</v>
          </cell>
          <cell r="D423" t="str">
            <v>122022P</v>
          </cell>
          <cell r="E423" t="str">
            <v>10GB IDE 3.5LP 5400 RPM U10 ATA</v>
          </cell>
          <cell r="F423">
            <v>18</v>
          </cell>
          <cell r="G423">
            <v>687.04</v>
          </cell>
          <cell r="J423">
            <v>74</v>
          </cell>
          <cell r="K423">
            <v>50841.279999999999</v>
          </cell>
          <cell r="L423">
            <v>687.04</v>
          </cell>
          <cell r="N423">
            <v>687.04</v>
          </cell>
          <cell r="O423">
            <v>2350</v>
          </cell>
          <cell r="P423">
            <v>173900</v>
          </cell>
        </row>
        <row r="424">
          <cell r="A424" t="str">
            <v>ST310212A122022P48</v>
          </cell>
          <cell r="B424" t="str">
            <v>ST310212A</v>
          </cell>
          <cell r="C424" t="str">
            <v>122022P</v>
          </cell>
          <cell r="D424" t="str">
            <v>122022P</v>
          </cell>
          <cell r="E424" t="str">
            <v>10GB IDE 3.5LP 5400 RPM U10 ATA</v>
          </cell>
          <cell r="F424">
            <v>48</v>
          </cell>
          <cell r="G424">
            <v>687.04</v>
          </cell>
          <cell r="J424">
            <v>6</v>
          </cell>
          <cell r="K424">
            <v>4122.26</v>
          </cell>
          <cell r="L424">
            <v>687.04</v>
          </cell>
          <cell r="N424">
            <v>687.04</v>
          </cell>
          <cell r="O424">
            <v>2350</v>
          </cell>
          <cell r="P424">
            <v>14100</v>
          </cell>
        </row>
        <row r="425">
          <cell r="A425" t="str">
            <v>ST310212A122022R18</v>
          </cell>
          <cell r="B425" t="str">
            <v>ST310212A</v>
          </cell>
          <cell r="C425" t="str">
            <v>122022R</v>
          </cell>
          <cell r="D425" t="str">
            <v>122022R</v>
          </cell>
          <cell r="E425" t="str">
            <v>U10 10.2GB IDE ULTRA ATA/66</v>
          </cell>
          <cell r="F425">
            <v>18</v>
          </cell>
          <cell r="G425">
            <v>678.11</v>
          </cell>
          <cell r="J425">
            <v>319</v>
          </cell>
          <cell r="K425">
            <v>216316.19</v>
          </cell>
          <cell r="L425">
            <v>678.11</v>
          </cell>
          <cell r="M425">
            <v>2328.7203166226914</v>
          </cell>
          <cell r="N425">
            <v>687.04</v>
          </cell>
          <cell r="O425">
            <v>2350</v>
          </cell>
          <cell r="P425">
            <v>749650</v>
          </cell>
        </row>
        <row r="426">
          <cell r="A426" t="str">
            <v>ST310212A122022R48</v>
          </cell>
          <cell r="B426" t="str">
            <v>ST310212A</v>
          </cell>
          <cell r="C426" t="str">
            <v>122022R</v>
          </cell>
          <cell r="D426" t="str">
            <v>122022R</v>
          </cell>
          <cell r="E426" t="str">
            <v>U10 10.2GB IDE ULTRA ATA/66</v>
          </cell>
          <cell r="F426">
            <v>48</v>
          </cell>
          <cell r="G426">
            <v>678.11</v>
          </cell>
          <cell r="J426">
            <v>131</v>
          </cell>
          <cell r="K426">
            <v>88832.04</v>
          </cell>
          <cell r="L426">
            <v>678.11</v>
          </cell>
          <cell r="M426">
            <v>2328.7203166226914</v>
          </cell>
          <cell r="N426">
            <v>687.04</v>
          </cell>
          <cell r="O426">
            <v>2350</v>
          </cell>
          <cell r="P426">
            <v>307850</v>
          </cell>
        </row>
        <row r="427">
          <cell r="A427" t="str">
            <v>ST310212A122022R58</v>
          </cell>
          <cell r="B427" t="str">
            <v>ST310212A</v>
          </cell>
          <cell r="C427" t="str">
            <v>122022R</v>
          </cell>
          <cell r="D427" t="str">
            <v>122022R</v>
          </cell>
          <cell r="E427" t="str">
            <v>U10 10.2GB IDE ULTRA ATA/66</v>
          </cell>
          <cell r="F427">
            <v>58</v>
          </cell>
          <cell r="G427">
            <v>678.11</v>
          </cell>
          <cell r="H427">
            <v>9</v>
          </cell>
          <cell r="I427">
            <v>6102.96</v>
          </cell>
          <cell r="J427">
            <v>35</v>
          </cell>
          <cell r="K427">
            <v>23733.75</v>
          </cell>
          <cell r="L427">
            <v>678.11</v>
          </cell>
          <cell r="M427">
            <v>2328.7203166226914</v>
          </cell>
          <cell r="N427">
            <v>687.04</v>
          </cell>
          <cell r="O427">
            <v>2350</v>
          </cell>
          <cell r="P427">
            <v>103400</v>
          </cell>
        </row>
        <row r="428">
          <cell r="A428" t="str">
            <v>ST310212A122022R68</v>
          </cell>
          <cell r="B428" t="str">
            <v>ST310212A</v>
          </cell>
          <cell r="C428" t="str">
            <v>122022R</v>
          </cell>
          <cell r="D428" t="str">
            <v>122022R</v>
          </cell>
          <cell r="E428" t="str">
            <v>U10 10.2GB IDE ULTRA ATA/66</v>
          </cell>
          <cell r="F428">
            <v>68</v>
          </cell>
          <cell r="G428">
            <v>678.11</v>
          </cell>
          <cell r="J428">
            <v>187</v>
          </cell>
          <cell r="K428">
            <v>126806.04</v>
          </cell>
          <cell r="L428">
            <v>678.11</v>
          </cell>
          <cell r="M428">
            <v>2328.7203166226914</v>
          </cell>
          <cell r="N428">
            <v>687.04</v>
          </cell>
          <cell r="O428">
            <v>2350</v>
          </cell>
          <cell r="P428">
            <v>439450</v>
          </cell>
        </row>
        <row r="429">
          <cell r="A429" t="str">
            <v>ST310212A122022X19</v>
          </cell>
          <cell r="B429" t="str">
            <v>ST310212A</v>
          </cell>
          <cell r="C429" t="str">
            <v>122022X</v>
          </cell>
          <cell r="D429" t="str">
            <v>122022X</v>
          </cell>
          <cell r="E429" t="str">
            <v>U10 10.2GB IDE ULTRA ATA/66</v>
          </cell>
          <cell r="F429">
            <v>19</v>
          </cell>
          <cell r="G429">
            <v>0</v>
          </cell>
          <cell r="H429">
            <v>29</v>
          </cell>
          <cell r="J429">
            <v>472</v>
          </cell>
          <cell r="L429">
            <v>0</v>
          </cell>
          <cell r="N429">
            <v>687.04</v>
          </cell>
          <cell r="O429">
            <v>2350</v>
          </cell>
          <cell r="P429">
            <v>1177350</v>
          </cell>
        </row>
        <row r="430">
          <cell r="A430" t="str">
            <v>ST310212A122022X49</v>
          </cell>
          <cell r="B430" t="str">
            <v>ST310212A</v>
          </cell>
          <cell r="C430" t="str">
            <v>122022X</v>
          </cell>
          <cell r="D430" t="str">
            <v>122022X</v>
          </cell>
          <cell r="E430" t="str">
            <v>U10 10.2GB IDE ULTRA ATA/66</v>
          </cell>
          <cell r="F430">
            <v>49</v>
          </cell>
          <cell r="G430">
            <v>0</v>
          </cell>
          <cell r="J430">
            <v>1</v>
          </cell>
          <cell r="L430">
            <v>0</v>
          </cell>
          <cell r="N430">
            <v>687.04</v>
          </cell>
          <cell r="O430">
            <v>2350</v>
          </cell>
          <cell r="P430">
            <v>2350</v>
          </cell>
        </row>
        <row r="431">
          <cell r="A431" t="str">
            <v>ST310212A122022X59</v>
          </cell>
          <cell r="B431" t="str">
            <v>ST310212A</v>
          </cell>
          <cell r="C431" t="str">
            <v>122022X</v>
          </cell>
          <cell r="D431" t="str">
            <v>122022X</v>
          </cell>
          <cell r="E431" t="str">
            <v>U10 10.2GB IDE ULTRA ATA/66</v>
          </cell>
          <cell r="F431">
            <v>59</v>
          </cell>
          <cell r="G431">
            <v>0</v>
          </cell>
          <cell r="J431">
            <v>8</v>
          </cell>
          <cell r="L431">
            <v>0</v>
          </cell>
          <cell r="N431">
            <v>687.04</v>
          </cell>
          <cell r="O431">
            <v>2350</v>
          </cell>
          <cell r="P431">
            <v>18800</v>
          </cell>
        </row>
        <row r="432">
          <cell r="A432" t="str">
            <v>ST310212A122022X49</v>
          </cell>
          <cell r="B432" t="str">
            <v>ST310212A</v>
          </cell>
          <cell r="C432" t="str">
            <v>122022X</v>
          </cell>
          <cell r="D432" t="str">
            <v>122022X</v>
          </cell>
          <cell r="E432" t="str">
            <v>U10 10.2GB IDE ULTRA ATA/66</v>
          </cell>
          <cell r="F432">
            <v>49</v>
          </cell>
          <cell r="G432">
            <v>0</v>
          </cell>
          <cell r="J432">
            <v>1</v>
          </cell>
          <cell r="O432">
            <v>2350</v>
          </cell>
          <cell r="P432">
            <v>2350</v>
          </cell>
        </row>
        <row r="433">
          <cell r="A433" t="str">
            <v>ST313021A122012X18</v>
          </cell>
          <cell r="B433" t="str">
            <v>ST313021A</v>
          </cell>
          <cell r="C433" t="str">
            <v>122012X</v>
          </cell>
          <cell r="D433" t="str">
            <v>122012X</v>
          </cell>
          <cell r="E433" t="str">
            <v>U8 13GB IDE ULTRA ATA/66</v>
          </cell>
          <cell r="F433">
            <v>18</v>
          </cell>
          <cell r="G433">
            <v>0</v>
          </cell>
          <cell r="J433">
            <v>2</v>
          </cell>
          <cell r="L433">
            <v>0</v>
          </cell>
          <cell r="O433">
            <v>2450</v>
          </cell>
          <cell r="P433">
            <v>4900</v>
          </cell>
        </row>
        <row r="434">
          <cell r="A434" t="str">
            <v>ST313021A122012X19</v>
          </cell>
          <cell r="B434" t="str">
            <v>ST313021A</v>
          </cell>
          <cell r="C434" t="str">
            <v>122012X</v>
          </cell>
          <cell r="D434" t="str">
            <v>122012X</v>
          </cell>
          <cell r="E434" t="str">
            <v>U8 13GB IDE ULTRA ATA/66</v>
          </cell>
          <cell r="F434">
            <v>19</v>
          </cell>
          <cell r="G434">
            <v>0</v>
          </cell>
          <cell r="J434">
            <v>10</v>
          </cell>
          <cell r="L434">
            <v>0</v>
          </cell>
          <cell r="O434">
            <v>2450</v>
          </cell>
          <cell r="P434">
            <v>24500</v>
          </cell>
        </row>
        <row r="435">
          <cell r="A435" t="str">
            <v>ST317221A122013R18</v>
          </cell>
          <cell r="B435" t="str">
            <v>ST317221A</v>
          </cell>
          <cell r="C435" t="str">
            <v>122013R</v>
          </cell>
          <cell r="D435" t="str">
            <v>122013R</v>
          </cell>
          <cell r="E435" t="str">
            <v>17GB 5400 RPM ULTRA ATA</v>
          </cell>
          <cell r="F435">
            <v>18</v>
          </cell>
          <cell r="G435">
            <v>781.15</v>
          </cell>
          <cell r="J435">
            <v>5</v>
          </cell>
          <cell r="K435">
            <v>3905.75</v>
          </cell>
          <cell r="L435">
            <v>781.15</v>
          </cell>
          <cell r="M435">
            <v>2731.7034412955468</v>
          </cell>
          <cell r="O435">
            <v>2700</v>
          </cell>
          <cell r="P435">
            <v>13500</v>
          </cell>
        </row>
        <row r="436">
          <cell r="A436" t="str">
            <v>ST317221A122013X19</v>
          </cell>
          <cell r="B436" t="str">
            <v>ST317221A</v>
          </cell>
          <cell r="C436" t="str">
            <v>122013X</v>
          </cell>
          <cell r="D436" t="str">
            <v>122013X</v>
          </cell>
          <cell r="E436" t="str">
            <v>U8 17.2GB IDE ULTRA ATA/66</v>
          </cell>
          <cell r="F436">
            <v>19</v>
          </cell>
          <cell r="G436">
            <v>0</v>
          </cell>
          <cell r="H436">
            <v>1</v>
          </cell>
          <cell r="J436">
            <v>41</v>
          </cell>
          <cell r="L436">
            <v>0</v>
          </cell>
          <cell r="O436">
            <v>2800</v>
          </cell>
          <cell r="P436">
            <v>117600</v>
          </cell>
        </row>
        <row r="437">
          <cell r="A437" t="str">
            <v>ST318203LW122007E18</v>
          </cell>
          <cell r="B437" t="str">
            <v>ST318203LW</v>
          </cell>
          <cell r="C437" t="str">
            <v>122007E</v>
          </cell>
          <cell r="D437" t="str">
            <v>122007E</v>
          </cell>
          <cell r="E437" t="str">
            <v>CHEETAH 18.2GB ULTRA 2 SCSI</v>
          </cell>
          <cell r="F437">
            <v>18</v>
          </cell>
          <cell r="G437">
            <v>2370</v>
          </cell>
          <cell r="J437">
            <v>4</v>
          </cell>
          <cell r="K437">
            <v>9480.01</v>
          </cell>
          <cell r="L437">
            <v>2370</v>
          </cell>
          <cell r="N437">
            <v>2370</v>
          </cell>
          <cell r="O437">
            <v>25000</v>
          </cell>
          <cell r="P437">
            <v>100000</v>
          </cell>
        </row>
        <row r="438">
          <cell r="A438" t="str">
            <v>ST318203LW122007R18</v>
          </cell>
          <cell r="B438" t="str">
            <v>ST318203LW</v>
          </cell>
          <cell r="C438" t="str">
            <v>122007R</v>
          </cell>
          <cell r="D438" t="str">
            <v>122007R</v>
          </cell>
          <cell r="E438" t="str">
            <v>18.2GB WIDE ULTRA SCSI3.5LP 7.1</v>
          </cell>
          <cell r="F438">
            <v>18</v>
          </cell>
          <cell r="G438">
            <v>3271.23</v>
          </cell>
          <cell r="J438">
            <v>2</v>
          </cell>
          <cell r="K438">
            <v>6542.46</v>
          </cell>
          <cell r="L438">
            <v>3271.23</v>
          </cell>
          <cell r="N438">
            <v>2370</v>
          </cell>
          <cell r="O438">
            <v>20000</v>
          </cell>
          <cell r="P438">
            <v>40000</v>
          </cell>
        </row>
        <row r="439">
          <cell r="A439" t="str">
            <v>ST318275LW122006R18</v>
          </cell>
          <cell r="B439" t="str">
            <v>ST318275LW</v>
          </cell>
          <cell r="C439" t="str">
            <v>122006R</v>
          </cell>
          <cell r="D439" t="str">
            <v>122006R</v>
          </cell>
          <cell r="E439" t="str">
            <v>BARRACUDA 18.2GB ULTRA 2 SCSI</v>
          </cell>
          <cell r="F439">
            <v>18</v>
          </cell>
          <cell r="G439">
            <v>1379.84</v>
          </cell>
          <cell r="J439">
            <v>1</v>
          </cell>
          <cell r="K439">
            <v>1379.84</v>
          </cell>
          <cell r="L439">
            <v>1379.84</v>
          </cell>
          <cell r="O439">
            <v>15000</v>
          </cell>
          <cell r="P439">
            <v>15000</v>
          </cell>
        </row>
        <row r="440">
          <cell r="A440" t="str">
            <v>ST318275LW122006X59</v>
          </cell>
          <cell r="B440" t="str">
            <v>ST318275LW</v>
          </cell>
          <cell r="C440" t="str">
            <v>122006X</v>
          </cell>
          <cell r="D440" t="str">
            <v>122006X</v>
          </cell>
          <cell r="E440" t="str">
            <v>BARRACUDA 18.2GB ULTRA 2 SCSI</v>
          </cell>
          <cell r="F440">
            <v>59</v>
          </cell>
          <cell r="G440">
            <v>0</v>
          </cell>
          <cell r="J440">
            <v>1</v>
          </cell>
          <cell r="L440">
            <v>0</v>
          </cell>
          <cell r="O440">
            <v>18000</v>
          </cell>
          <cell r="P440">
            <v>18000</v>
          </cell>
        </row>
        <row r="441">
          <cell r="A441" t="str">
            <v>ST318404LW122024R18</v>
          </cell>
          <cell r="B441" t="str">
            <v>ST318404LW</v>
          </cell>
          <cell r="C441" t="str">
            <v>122024R</v>
          </cell>
          <cell r="D441" t="str">
            <v>122024R</v>
          </cell>
          <cell r="E441" t="str">
            <v>CHEETAH 18GB ULTRA SCSI</v>
          </cell>
          <cell r="F441">
            <v>18</v>
          </cell>
          <cell r="G441">
            <v>2130.66</v>
          </cell>
          <cell r="J441">
            <v>7</v>
          </cell>
          <cell r="K441">
            <v>14914.64</v>
          </cell>
          <cell r="L441">
            <v>2130.66</v>
          </cell>
          <cell r="O441">
            <v>15000</v>
          </cell>
          <cell r="P441">
            <v>105000</v>
          </cell>
        </row>
        <row r="442">
          <cell r="A442" t="str">
            <v>ST318404LW122024X19</v>
          </cell>
          <cell r="B442" t="str">
            <v>ST318404LW</v>
          </cell>
          <cell r="C442" t="str">
            <v>122024X</v>
          </cell>
          <cell r="D442" t="str">
            <v>122024X</v>
          </cell>
          <cell r="E442" t="str">
            <v>CHEETAH 18GB ULTRA SCSI 3.5LP</v>
          </cell>
          <cell r="F442">
            <v>19</v>
          </cell>
          <cell r="G442">
            <v>0</v>
          </cell>
          <cell r="J442">
            <v>4</v>
          </cell>
          <cell r="L442">
            <v>0</v>
          </cell>
          <cell r="O442">
            <v>14000</v>
          </cell>
          <cell r="P442">
            <v>56000</v>
          </cell>
        </row>
        <row r="443">
          <cell r="A443" t="str">
            <v>ST318436LW122025R18</v>
          </cell>
          <cell r="B443" t="str">
            <v>ST318436LW</v>
          </cell>
          <cell r="C443" t="str">
            <v>122025R</v>
          </cell>
          <cell r="D443" t="str">
            <v>122025R</v>
          </cell>
          <cell r="E443" t="str">
            <v>BARRACUDA 18GB ULTRA SCSI</v>
          </cell>
          <cell r="F443">
            <v>18</v>
          </cell>
          <cell r="G443">
            <v>2654.65</v>
          </cell>
          <cell r="J443">
            <v>7</v>
          </cell>
          <cell r="K443">
            <v>18582.55</v>
          </cell>
          <cell r="L443">
            <v>2654.65</v>
          </cell>
          <cell r="O443">
            <v>10000</v>
          </cell>
          <cell r="P443">
            <v>70000</v>
          </cell>
        </row>
        <row r="444">
          <cell r="A444" t="str">
            <v>ST318436LW122025X19</v>
          </cell>
          <cell r="B444" t="str">
            <v>ST318436LW</v>
          </cell>
          <cell r="C444" t="str">
            <v>122025X</v>
          </cell>
          <cell r="D444" t="str">
            <v>122025X</v>
          </cell>
          <cell r="E444" t="str">
            <v>BARRACUDA 18GB ULTRA SCSI 3.5LP</v>
          </cell>
          <cell r="F444">
            <v>19</v>
          </cell>
          <cell r="G444">
            <v>0</v>
          </cell>
          <cell r="J444">
            <v>2</v>
          </cell>
          <cell r="L444">
            <v>0</v>
          </cell>
          <cell r="O444">
            <v>12000</v>
          </cell>
          <cell r="P444">
            <v>24000</v>
          </cell>
        </row>
        <row r="445">
          <cell r="A445" t="str">
            <v>ST320413A122037B18</v>
          </cell>
          <cell r="B445" t="str">
            <v>ST320413A</v>
          </cell>
          <cell r="C445" t="str">
            <v>122037B</v>
          </cell>
          <cell r="D445" t="str">
            <v>122037B</v>
          </cell>
          <cell r="E445" t="str">
            <v>U5 20GB ULTRA ATA/100</v>
          </cell>
          <cell r="F445">
            <v>18</v>
          </cell>
          <cell r="G445">
            <v>4804.93</v>
          </cell>
          <cell r="J445">
            <v>5</v>
          </cell>
          <cell r="K445">
            <v>24024.67</v>
          </cell>
          <cell r="L445">
            <v>4804.93</v>
          </cell>
          <cell r="N445">
            <v>4804.93</v>
          </cell>
          <cell r="O445">
            <v>3900</v>
          </cell>
          <cell r="P445">
            <v>19500</v>
          </cell>
        </row>
        <row r="446">
          <cell r="A446" t="str">
            <v>ST320413A122037C18</v>
          </cell>
          <cell r="B446" t="str">
            <v>ST320413A</v>
          </cell>
          <cell r="C446" t="str">
            <v>122037C</v>
          </cell>
          <cell r="D446" t="str">
            <v>122037C</v>
          </cell>
          <cell r="E446" t="str">
            <v>U5 20GB ULTRA ATA/100</v>
          </cell>
          <cell r="F446">
            <v>18</v>
          </cell>
          <cell r="G446">
            <v>5690.52</v>
          </cell>
          <cell r="J446">
            <v>5</v>
          </cell>
          <cell r="K446">
            <v>28452.6</v>
          </cell>
          <cell r="L446">
            <v>5690.52</v>
          </cell>
          <cell r="N446">
            <v>5690.52</v>
          </cell>
          <cell r="O446">
            <v>3900</v>
          </cell>
          <cell r="P446">
            <v>19500</v>
          </cell>
        </row>
        <row r="447">
          <cell r="A447" t="str">
            <v>ST320413A122037H18</v>
          </cell>
          <cell r="B447" t="str">
            <v>ST320413A</v>
          </cell>
          <cell r="C447" t="str">
            <v>122037H</v>
          </cell>
          <cell r="D447" t="str">
            <v>122037H</v>
          </cell>
          <cell r="E447" t="str">
            <v>U5 20GB ULTRA ATA/100</v>
          </cell>
          <cell r="F447">
            <v>18</v>
          </cell>
          <cell r="G447">
            <v>4804.93</v>
          </cell>
          <cell r="J447">
            <v>5</v>
          </cell>
          <cell r="K447">
            <v>24024.67</v>
          </cell>
          <cell r="L447">
            <v>4804.93</v>
          </cell>
          <cell r="N447">
            <v>4804.93</v>
          </cell>
          <cell r="O447">
            <v>3900</v>
          </cell>
          <cell r="P447">
            <v>19500</v>
          </cell>
        </row>
        <row r="448">
          <cell r="A448" t="str">
            <v>ST320413A122037I18</v>
          </cell>
          <cell r="B448" t="str">
            <v>ST320413A</v>
          </cell>
          <cell r="C448" t="str">
            <v>122037I</v>
          </cell>
          <cell r="D448" t="str">
            <v>122037I</v>
          </cell>
          <cell r="E448" t="str">
            <v>U5 20GB ULTRA ATA/100</v>
          </cell>
          <cell r="F448">
            <v>18</v>
          </cell>
          <cell r="G448">
            <v>4804.93</v>
          </cell>
          <cell r="J448">
            <v>5</v>
          </cell>
          <cell r="K448">
            <v>24024.67</v>
          </cell>
          <cell r="L448">
            <v>4804.93</v>
          </cell>
          <cell r="N448">
            <v>4804.93</v>
          </cell>
          <cell r="O448">
            <v>3900</v>
          </cell>
          <cell r="P448">
            <v>19500</v>
          </cell>
        </row>
        <row r="449">
          <cell r="A449" t="str">
            <v>ST320413A122037K18</v>
          </cell>
          <cell r="B449" t="str">
            <v>ST320413A</v>
          </cell>
          <cell r="C449" t="str">
            <v>122037K</v>
          </cell>
          <cell r="D449" t="str">
            <v>122037K</v>
          </cell>
          <cell r="E449" t="str">
            <v>U5 20GB ULTRA ATA/100</v>
          </cell>
          <cell r="F449">
            <v>18</v>
          </cell>
          <cell r="G449">
            <v>4804.93</v>
          </cell>
          <cell r="J449">
            <v>5</v>
          </cell>
          <cell r="K449">
            <v>24024.67</v>
          </cell>
          <cell r="L449">
            <v>4804.93</v>
          </cell>
          <cell r="N449">
            <v>4804.93</v>
          </cell>
          <cell r="O449">
            <v>3900</v>
          </cell>
          <cell r="P449">
            <v>19500</v>
          </cell>
        </row>
        <row r="450">
          <cell r="A450" t="str">
            <v>ST320413A122037L18</v>
          </cell>
          <cell r="B450" t="str">
            <v>ST320413A</v>
          </cell>
          <cell r="C450" t="str">
            <v>122037L</v>
          </cell>
          <cell r="D450" t="str">
            <v>122037L</v>
          </cell>
          <cell r="E450" t="str">
            <v>U5 20GB ULTRA ATA/100</v>
          </cell>
          <cell r="F450">
            <v>18</v>
          </cell>
          <cell r="G450">
            <v>4804.93</v>
          </cell>
          <cell r="J450">
            <v>5</v>
          </cell>
          <cell r="K450">
            <v>24024.67</v>
          </cell>
          <cell r="L450">
            <v>4804.93</v>
          </cell>
          <cell r="N450">
            <v>4804.93</v>
          </cell>
          <cell r="O450">
            <v>3900</v>
          </cell>
          <cell r="P450">
            <v>19500</v>
          </cell>
        </row>
        <row r="451">
          <cell r="A451" t="str">
            <v>ST320413A122037R18</v>
          </cell>
          <cell r="B451" t="str">
            <v>ST320413A</v>
          </cell>
          <cell r="C451" t="str">
            <v>122037R</v>
          </cell>
          <cell r="D451" t="str">
            <v>122037R</v>
          </cell>
          <cell r="E451" t="str">
            <v>U5 20GB ULTRA ATA/100</v>
          </cell>
          <cell r="F451">
            <v>18</v>
          </cell>
          <cell r="G451">
            <v>711.65</v>
          </cell>
          <cell r="J451">
            <v>276</v>
          </cell>
          <cell r="K451">
            <v>196415.28</v>
          </cell>
          <cell r="L451">
            <v>711.65</v>
          </cell>
          <cell r="N451">
            <v>4804.93</v>
          </cell>
          <cell r="O451">
            <v>3900</v>
          </cell>
          <cell r="P451">
            <v>1076400</v>
          </cell>
        </row>
        <row r="452">
          <cell r="A452" t="str">
            <v>ST320413A122037R48</v>
          </cell>
          <cell r="B452" t="str">
            <v>ST320413A</v>
          </cell>
          <cell r="C452" t="str">
            <v>122037R</v>
          </cell>
          <cell r="D452" t="str">
            <v>122037R</v>
          </cell>
          <cell r="E452" t="str">
            <v>U5 20GB ULTRA ATA/100</v>
          </cell>
          <cell r="F452">
            <v>48</v>
          </cell>
          <cell r="G452">
            <v>711.65</v>
          </cell>
          <cell r="H452">
            <v>40</v>
          </cell>
          <cell r="I452">
            <v>28465.98</v>
          </cell>
          <cell r="J452">
            <v>49</v>
          </cell>
          <cell r="K452">
            <v>34870.83</v>
          </cell>
          <cell r="L452">
            <v>711.65</v>
          </cell>
          <cell r="N452">
            <v>4804.93</v>
          </cell>
          <cell r="O452">
            <v>3900</v>
          </cell>
          <cell r="P452">
            <v>347100</v>
          </cell>
        </row>
        <row r="453">
          <cell r="A453" t="str">
            <v>ST320413A122037R58</v>
          </cell>
          <cell r="B453" t="str">
            <v>ST320413A</v>
          </cell>
          <cell r="C453" t="str">
            <v>122037R</v>
          </cell>
          <cell r="D453" t="str">
            <v>122037R</v>
          </cell>
          <cell r="E453" t="str">
            <v>U5 20GB ULTRA ATA/100</v>
          </cell>
          <cell r="F453">
            <v>58</v>
          </cell>
          <cell r="G453">
            <v>711.65</v>
          </cell>
          <cell r="H453">
            <v>65</v>
          </cell>
          <cell r="I453">
            <v>46257.22</v>
          </cell>
          <cell r="J453">
            <v>99</v>
          </cell>
          <cell r="K453">
            <v>70453.31</v>
          </cell>
          <cell r="L453">
            <v>711.65</v>
          </cell>
          <cell r="N453">
            <v>4804.93</v>
          </cell>
          <cell r="O453">
            <v>3900</v>
          </cell>
          <cell r="P453">
            <v>639600</v>
          </cell>
        </row>
        <row r="454">
          <cell r="A454" t="str">
            <v>ST320413A122037R68</v>
          </cell>
          <cell r="B454" t="str">
            <v>ST320413A</v>
          </cell>
          <cell r="C454" t="str">
            <v>122037R</v>
          </cell>
          <cell r="D454" t="str">
            <v>122037R</v>
          </cell>
          <cell r="E454" t="str">
            <v>U5 20GB ULTRA ATA/100</v>
          </cell>
          <cell r="F454">
            <v>68</v>
          </cell>
          <cell r="G454">
            <v>711.65</v>
          </cell>
          <cell r="H454">
            <v>20</v>
          </cell>
          <cell r="I454">
            <v>14232.99</v>
          </cell>
          <cell r="J454">
            <v>26</v>
          </cell>
          <cell r="K454">
            <v>18502.88</v>
          </cell>
          <cell r="L454">
            <v>711.65</v>
          </cell>
          <cell r="N454">
            <v>4804.93</v>
          </cell>
          <cell r="O454">
            <v>3900</v>
          </cell>
          <cell r="P454">
            <v>179400</v>
          </cell>
        </row>
        <row r="455">
          <cell r="A455" t="str">
            <v>ST320413A122037X19</v>
          </cell>
          <cell r="B455" t="str">
            <v>ST320413A</v>
          </cell>
          <cell r="C455" t="str">
            <v>122037X</v>
          </cell>
          <cell r="D455" t="str">
            <v>122037X</v>
          </cell>
          <cell r="E455" t="str">
            <v>U5 20GB ULTRA ATA/100 5400RPM</v>
          </cell>
          <cell r="F455">
            <v>19</v>
          </cell>
          <cell r="G455">
            <v>0</v>
          </cell>
          <cell r="H455">
            <v>17</v>
          </cell>
          <cell r="J455">
            <v>288</v>
          </cell>
          <cell r="L455">
            <v>0</v>
          </cell>
          <cell r="N455">
            <v>4804.93</v>
          </cell>
          <cell r="O455">
            <v>3900</v>
          </cell>
          <cell r="P455">
            <v>1189500</v>
          </cell>
        </row>
        <row r="456">
          <cell r="A456" t="str">
            <v>ST320413A122037X59</v>
          </cell>
          <cell r="B456" t="str">
            <v>ST320413A</v>
          </cell>
          <cell r="C456" t="str">
            <v>122037X</v>
          </cell>
          <cell r="D456" t="str">
            <v>122037X</v>
          </cell>
          <cell r="E456" t="str">
            <v>U5 20GB ULTRA ATA/100 5400RPM</v>
          </cell>
          <cell r="F456">
            <v>59</v>
          </cell>
          <cell r="G456">
            <v>0</v>
          </cell>
          <cell r="J456">
            <v>22</v>
          </cell>
          <cell r="L456">
            <v>0</v>
          </cell>
          <cell r="N456">
            <v>4804.93</v>
          </cell>
          <cell r="O456">
            <v>3900</v>
          </cell>
          <cell r="P456">
            <v>85800</v>
          </cell>
        </row>
        <row r="457">
          <cell r="A457" t="str">
            <v>ST320413A122037X39</v>
          </cell>
          <cell r="B457" t="str">
            <v>ST320413A</v>
          </cell>
          <cell r="C457" t="str">
            <v>122037X</v>
          </cell>
          <cell r="D457" t="str">
            <v>122037X</v>
          </cell>
          <cell r="E457" t="str">
            <v>U5 20GB ULTRA ATA/100 5400RPM</v>
          </cell>
          <cell r="F457">
            <v>39</v>
          </cell>
          <cell r="G457">
            <v>0</v>
          </cell>
          <cell r="J457">
            <v>1</v>
          </cell>
          <cell r="O457">
            <v>3900</v>
          </cell>
          <cell r="P457">
            <v>3900</v>
          </cell>
        </row>
        <row r="458">
          <cell r="A458" t="str">
            <v>ST320420A122026R18</v>
          </cell>
          <cell r="B458" t="str">
            <v>ST320420A</v>
          </cell>
          <cell r="C458" t="str">
            <v>122026R</v>
          </cell>
          <cell r="D458" t="str">
            <v>122026R</v>
          </cell>
          <cell r="E458" t="str">
            <v>BARRACUDA 20GB  ULTRA ATA</v>
          </cell>
          <cell r="F458">
            <v>18</v>
          </cell>
          <cell r="G458">
            <v>985.35</v>
          </cell>
          <cell r="J458">
            <v>21</v>
          </cell>
          <cell r="K458">
            <v>20692.310000000001</v>
          </cell>
          <cell r="L458">
            <v>985.35</v>
          </cell>
          <cell r="O458">
            <v>6200</v>
          </cell>
          <cell r="P458">
            <v>130200</v>
          </cell>
        </row>
        <row r="459">
          <cell r="A459" t="str">
            <v>ST320420A122026X19</v>
          </cell>
          <cell r="B459" t="str">
            <v>ST320420A</v>
          </cell>
          <cell r="C459" t="str">
            <v>122026X</v>
          </cell>
          <cell r="D459" t="str">
            <v>122026X</v>
          </cell>
          <cell r="E459" t="str">
            <v>BARRACUDA 20GB ULTRA ATA 3.5LP</v>
          </cell>
          <cell r="F459">
            <v>19</v>
          </cell>
          <cell r="G459">
            <v>0</v>
          </cell>
          <cell r="J459">
            <v>2</v>
          </cell>
          <cell r="L459">
            <v>0</v>
          </cell>
          <cell r="O459">
            <v>5500</v>
          </cell>
          <cell r="P459">
            <v>11000</v>
          </cell>
        </row>
        <row r="460">
          <cell r="A460" t="str">
            <v>ST320423A122021E18</v>
          </cell>
          <cell r="B460" t="str">
            <v>ST320423A</v>
          </cell>
          <cell r="C460" t="str">
            <v>122021E</v>
          </cell>
          <cell r="D460" t="str">
            <v>122021E</v>
          </cell>
          <cell r="E460" t="str">
            <v>U10 20GB IDE ULTRA ATA/66</v>
          </cell>
          <cell r="F460">
            <v>18</v>
          </cell>
          <cell r="G460">
            <v>691.21</v>
          </cell>
          <cell r="J460">
            <v>71</v>
          </cell>
          <cell r="K460">
            <v>49075.89</v>
          </cell>
          <cell r="L460">
            <v>691.21</v>
          </cell>
          <cell r="M460">
            <v>3100</v>
          </cell>
          <cell r="N460">
            <v>691.21</v>
          </cell>
          <cell r="O460">
            <v>3000</v>
          </cell>
          <cell r="P460">
            <v>213000</v>
          </cell>
        </row>
        <row r="461">
          <cell r="A461" t="str">
            <v>ST320423A122021R18</v>
          </cell>
          <cell r="B461" t="str">
            <v>ST320423A</v>
          </cell>
          <cell r="C461" t="str">
            <v>122021R</v>
          </cell>
          <cell r="D461" t="str">
            <v>122021R</v>
          </cell>
          <cell r="E461" t="str">
            <v>U10 20GB IDE ULTRA ATA/66</v>
          </cell>
          <cell r="F461">
            <v>18</v>
          </cell>
          <cell r="G461">
            <v>871.61</v>
          </cell>
          <cell r="J461">
            <v>63</v>
          </cell>
          <cell r="K461">
            <v>54911.46</v>
          </cell>
          <cell r="L461">
            <v>871.61</v>
          </cell>
          <cell r="M461">
            <v>3100</v>
          </cell>
          <cell r="N461">
            <v>691.21</v>
          </cell>
          <cell r="O461">
            <v>3000</v>
          </cell>
          <cell r="P461">
            <v>189000</v>
          </cell>
        </row>
        <row r="462">
          <cell r="A462" t="str">
            <v>ST320423A122021R48</v>
          </cell>
          <cell r="B462" t="str">
            <v>ST320423A</v>
          </cell>
          <cell r="C462" t="str">
            <v>122021R</v>
          </cell>
          <cell r="D462" t="str">
            <v>122021R</v>
          </cell>
          <cell r="E462" t="str">
            <v>U10 20GB IDE ULTRA ATA/66</v>
          </cell>
          <cell r="F462">
            <v>48</v>
          </cell>
          <cell r="G462">
            <v>871.61</v>
          </cell>
          <cell r="J462">
            <v>2</v>
          </cell>
          <cell r="K462">
            <v>1743.22</v>
          </cell>
          <cell r="L462">
            <v>871.61</v>
          </cell>
          <cell r="M462">
            <v>3100</v>
          </cell>
          <cell r="N462">
            <v>691.21</v>
          </cell>
          <cell r="O462">
            <v>3000</v>
          </cell>
          <cell r="P462">
            <v>6000</v>
          </cell>
        </row>
        <row r="463">
          <cell r="A463" t="str">
            <v>ST320423A122021R58</v>
          </cell>
          <cell r="B463" t="str">
            <v>ST320423A</v>
          </cell>
          <cell r="C463" t="str">
            <v>122021R</v>
          </cell>
          <cell r="D463" t="str">
            <v>122021R</v>
          </cell>
          <cell r="E463" t="str">
            <v>U10 20GB IDE ULTRA ATA/66</v>
          </cell>
          <cell r="F463">
            <v>58</v>
          </cell>
          <cell r="G463">
            <v>871.61</v>
          </cell>
          <cell r="H463">
            <v>2</v>
          </cell>
          <cell r="I463">
            <v>1743.22</v>
          </cell>
          <cell r="J463">
            <v>6</v>
          </cell>
          <cell r="K463">
            <v>5229.66</v>
          </cell>
          <cell r="L463">
            <v>871.61</v>
          </cell>
          <cell r="M463">
            <v>3100</v>
          </cell>
          <cell r="N463">
            <v>691.21</v>
          </cell>
          <cell r="O463">
            <v>3000</v>
          </cell>
          <cell r="P463">
            <v>24000</v>
          </cell>
        </row>
        <row r="464">
          <cell r="A464" t="str">
            <v>ST320423A122021X19</v>
          </cell>
          <cell r="B464" t="str">
            <v>ST320423A</v>
          </cell>
          <cell r="C464" t="str">
            <v>122021X</v>
          </cell>
          <cell r="D464" t="str">
            <v>122021X</v>
          </cell>
          <cell r="E464" t="str">
            <v>U10 20GB IDE ULTRA ATA/66</v>
          </cell>
          <cell r="F464">
            <v>19</v>
          </cell>
          <cell r="G464">
            <v>0</v>
          </cell>
          <cell r="H464">
            <v>4</v>
          </cell>
          <cell r="J464">
            <v>85</v>
          </cell>
          <cell r="L464">
            <v>0</v>
          </cell>
          <cell r="N464">
            <v>691.21</v>
          </cell>
          <cell r="O464">
            <v>3000</v>
          </cell>
          <cell r="P464">
            <v>267000</v>
          </cell>
        </row>
        <row r="465">
          <cell r="A465" t="str">
            <v>ST320423A122021X59</v>
          </cell>
          <cell r="B465" t="str">
            <v>ST320423A</v>
          </cell>
          <cell r="C465" t="str">
            <v>122021X</v>
          </cell>
          <cell r="D465" t="str">
            <v>122021X</v>
          </cell>
          <cell r="E465" t="str">
            <v>U10 20GB IDE ULTRA ATA/66</v>
          </cell>
          <cell r="F465">
            <v>59</v>
          </cell>
          <cell r="G465">
            <v>0</v>
          </cell>
          <cell r="J465">
            <v>1</v>
          </cell>
          <cell r="L465">
            <v>0</v>
          </cell>
          <cell r="N465">
            <v>691.21</v>
          </cell>
          <cell r="O465">
            <v>3000</v>
          </cell>
          <cell r="P465">
            <v>3000</v>
          </cell>
        </row>
        <row r="466">
          <cell r="A466" t="str">
            <v>ST320423A122021X39</v>
          </cell>
          <cell r="B466" t="str">
            <v>ST320423A</v>
          </cell>
          <cell r="C466" t="str">
            <v>122021X</v>
          </cell>
          <cell r="D466" t="str">
            <v>122021X</v>
          </cell>
          <cell r="E466" t="str">
            <v>U10 20GB IDE ULTRA ATA/66</v>
          </cell>
          <cell r="F466">
            <v>39</v>
          </cell>
          <cell r="G466">
            <v>0</v>
          </cell>
          <cell r="J466">
            <v>1</v>
          </cell>
          <cell r="O466">
            <v>3000</v>
          </cell>
          <cell r="P466">
            <v>3000</v>
          </cell>
        </row>
        <row r="467">
          <cell r="A467" t="str">
            <v>ST320430A122009R18</v>
          </cell>
          <cell r="B467" t="str">
            <v>ST320430A</v>
          </cell>
          <cell r="C467" t="str">
            <v>122009R</v>
          </cell>
          <cell r="D467" t="str">
            <v>122009R</v>
          </cell>
          <cell r="E467" t="str">
            <v>BARRACUDA 20GB IDE ULTRA ATA/66</v>
          </cell>
          <cell r="F467">
            <v>18</v>
          </cell>
          <cell r="G467">
            <v>882.94</v>
          </cell>
          <cell r="J467">
            <v>2</v>
          </cell>
          <cell r="K467">
            <v>1765.87</v>
          </cell>
          <cell r="L467">
            <v>882.94</v>
          </cell>
          <cell r="O467">
            <v>5000</v>
          </cell>
          <cell r="P467">
            <v>10000</v>
          </cell>
        </row>
        <row r="468">
          <cell r="A468" t="str">
            <v>ST330630A122027R18</v>
          </cell>
          <cell r="B468" t="str">
            <v>ST330630A</v>
          </cell>
          <cell r="C468" t="str">
            <v>122027R</v>
          </cell>
          <cell r="D468" t="str">
            <v>122027R</v>
          </cell>
          <cell r="E468" t="str">
            <v>BARRACUDA 30GB ULTRA ATA</v>
          </cell>
          <cell r="F468">
            <v>18</v>
          </cell>
          <cell r="G468">
            <v>1228.5999999999999</v>
          </cell>
          <cell r="J468">
            <v>23</v>
          </cell>
          <cell r="K468">
            <v>28257.74</v>
          </cell>
          <cell r="L468">
            <v>1228.5999999999999</v>
          </cell>
          <cell r="O468">
            <v>7400</v>
          </cell>
          <cell r="P468">
            <v>170200</v>
          </cell>
        </row>
        <row r="469">
          <cell r="A469" t="str">
            <v>ST330630A122027X19</v>
          </cell>
          <cell r="B469" t="str">
            <v>ST330630A</v>
          </cell>
          <cell r="C469" t="str">
            <v>122027X</v>
          </cell>
          <cell r="D469" t="str">
            <v>122027X</v>
          </cell>
          <cell r="E469" t="str">
            <v>BARRACUDA 30GB ULTRA ATA 3.5LP</v>
          </cell>
          <cell r="F469">
            <v>19</v>
          </cell>
          <cell r="G469">
            <v>0</v>
          </cell>
          <cell r="J469">
            <v>1</v>
          </cell>
          <cell r="L469">
            <v>0</v>
          </cell>
          <cell r="O469">
            <v>6500</v>
          </cell>
          <cell r="P469">
            <v>6500</v>
          </cell>
        </row>
        <row r="470">
          <cell r="A470" t="str">
            <v>ST336704LC122031R18</v>
          </cell>
          <cell r="B470" t="str">
            <v>ST336704LC</v>
          </cell>
          <cell r="C470" t="str">
            <v>122031R</v>
          </cell>
          <cell r="D470" t="str">
            <v>122031R</v>
          </cell>
          <cell r="E470" t="str">
            <v>CHEETAH 36GB ULTRA SCA</v>
          </cell>
          <cell r="F470">
            <v>18</v>
          </cell>
          <cell r="G470">
            <v>4080.93</v>
          </cell>
          <cell r="J470">
            <v>1</v>
          </cell>
          <cell r="K470">
            <v>4080.92</v>
          </cell>
          <cell r="L470">
            <v>4080.93</v>
          </cell>
          <cell r="O470">
            <v>24000</v>
          </cell>
          <cell r="P470">
            <v>24000</v>
          </cell>
        </row>
        <row r="471">
          <cell r="A471" t="str">
            <v>ST340823A122041D18</v>
          </cell>
          <cell r="B471" t="str">
            <v>ST340823A</v>
          </cell>
          <cell r="C471" t="str">
            <v>122041D</v>
          </cell>
          <cell r="D471" t="str">
            <v>122041D</v>
          </cell>
          <cell r="E471" t="str">
            <v>U5 40GB ULTRA ATA/100</v>
          </cell>
          <cell r="F471">
            <v>18</v>
          </cell>
          <cell r="G471">
            <v>4839.3599999999997</v>
          </cell>
          <cell r="J471">
            <v>3</v>
          </cell>
          <cell r="K471">
            <v>14518.08</v>
          </cell>
          <cell r="L471">
            <v>4839.3599999999997</v>
          </cell>
          <cell r="M471">
            <v>4925.7536888372861</v>
          </cell>
          <cell r="O471">
            <v>4900</v>
          </cell>
          <cell r="P471">
            <v>14700</v>
          </cell>
        </row>
        <row r="472">
          <cell r="A472" t="str">
            <v>ST340823A122041D48</v>
          </cell>
          <cell r="B472" t="str">
            <v>ST340823A</v>
          </cell>
          <cell r="C472" t="str">
            <v>122041D</v>
          </cell>
          <cell r="D472" t="str">
            <v>122041D</v>
          </cell>
          <cell r="E472" t="str">
            <v>U5 40GB ULTRA ATA/100</v>
          </cell>
          <cell r="F472">
            <v>48</v>
          </cell>
          <cell r="G472">
            <v>4839.3599999999997</v>
          </cell>
          <cell r="J472">
            <v>3</v>
          </cell>
          <cell r="K472">
            <v>14518.08</v>
          </cell>
          <cell r="L472">
            <v>4839.3599999999997</v>
          </cell>
          <cell r="M472">
            <v>4925.7536888372861</v>
          </cell>
          <cell r="O472">
            <v>4900</v>
          </cell>
          <cell r="P472">
            <v>14700</v>
          </cell>
        </row>
        <row r="473">
          <cell r="A473" t="str">
            <v>ST340823A122041D68</v>
          </cell>
          <cell r="B473" t="str">
            <v>ST340823A</v>
          </cell>
          <cell r="C473" t="str">
            <v>122041D</v>
          </cell>
          <cell r="D473" t="str">
            <v>122041D</v>
          </cell>
          <cell r="E473" t="str">
            <v>U5 40GB ULTRA ATA/100</v>
          </cell>
          <cell r="F473">
            <v>68</v>
          </cell>
          <cell r="G473">
            <v>4839.3599999999997</v>
          </cell>
          <cell r="H473">
            <v>1</v>
          </cell>
          <cell r="I473">
            <v>4839.3599999999997</v>
          </cell>
          <cell r="L473">
            <v>4839.3599999999997</v>
          </cell>
          <cell r="M473">
            <v>4925.7536888372861</v>
          </cell>
          <cell r="O473">
            <v>4900</v>
          </cell>
          <cell r="P473">
            <v>4900</v>
          </cell>
        </row>
        <row r="474">
          <cell r="A474" t="str">
            <v>ST340823A122041R48</v>
          </cell>
          <cell r="B474" t="str">
            <v>ST340823A</v>
          </cell>
          <cell r="C474" t="str">
            <v>122041R</v>
          </cell>
          <cell r="D474" t="str">
            <v>122041R</v>
          </cell>
          <cell r="E474" t="str">
            <v>U5 40GB ULTRA ATA/100</v>
          </cell>
          <cell r="F474">
            <v>48</v>
          </cell>
          <cell r="G474">
            <v>0.56999999999999995</v>
          </cell>
          <cell r="J474">
            <v>2</v>
          </cell>
          <cell r="K474">
            <v>1.1399999999999999</v>
          </cell>
          <cell r="L474">
            <v>0.56999999999999995</v>
          </cell>
          <cell r="O474">
            <v>4900</v>
          </cell>
          <cell r="P474">
            <v>9800</v>
          </cell>
        </row>
        <row r="475">
          <cell r="A475" t="str">
            <v>ST340823A122041X19</v>
          </cell>
          <cell r="B475" t="str">
            <v>ST340823A</v>
          </cell>
          <cell r="C475" t="str">
            <v>122041X</v>
          </cell>
          <cell r="D475" t="str">
            <v>122041X</v>
          </cell>
          <cell r="E475" t="str">
            <v>U5 40GB ULTRA ATA/100.*****.**</v>
          </cell>
          <cell r="F475">
            <v>19</v>
          </cell>
          <cell r="G475">
            <v>0</v>
          </cell>
          <cell r="H475">
            <v>7</v>
          </cell>
          <cell r="J475">
            <v>16</v>
          </cell>
          <cell r="L475">
            <v>0</v>
          </cell>
          <cell r="O475">
            <v>4900</v>
          </cell>
          <cell r="P475">
            <v>112700</v>
          </cell>
        </row>
        <row r="476">
          <cell r="A476" t="str">
            <v>ST340824A122036D18</v>
          </cell>
          <cell r="B476" t="str">
            <v>ST340824A</v>
          </cell>
          <cell r="C476" t="str">
            <v>122036D</v>
          </cell>
          <cell r="D476" t="str">
            <v>122036D</v>
          </cell>
          <cell r="E476" t="str">
            <v>BARRACUDA 40GB ULTRA ATA-III</v>
          </cell>
          <cell r="F476">
            <v>18</v>
          </cell>
          <cell r="G476">
            <v>7485.67</v>
          </cell>
          <cell r="J476">
            <v>1</v>
          </cell>
          <cell r="K476">
            <v>7485.67</v>
          </cell>
          <cell r="L476">
            <v>7485.67</v>
          </cell>
          <cell r="M476">
            <v>6900</v>
          </cell>
          <cell r="O476">
            <v>7400</v>
          </cell>
          <cell r="P476">
            <v>7400</v>
          </cell>
        </row>
        <row r="477">
          <cell r="A477" t="str">
            <v>ST340824A122036X19</v>
          </cell>
          <cell r="B477" t="str">
            <v>ST340824A</v>
          </cell>
          <cell r="C477" t="str">
            <v>122036X</v>
          </cell>
          <cell r="D477" t="str">
            <v>122036X</v>
          </cell>
          <cell r="E477" t="str">
            <v>BARRACUDA 40GB ULTRA ATA-III**</v>
          </cell>
          <cell r="F477">
            <v>19</v>
          </cell>
          <cell r="G477">
            <v>0</v>
          </cell>
          <cell r="J477">
            <v>1</v>
          </cell>
          <cell r="L477">
            <v>0</v>
          </cell>
          <cell r="O477">
            <v>8000</v>
          </cell>
          <cell r="P477">
            <v>8000</v>
          </cell>
        </row>
        <row r="478">
          <cell r="A478" t="str">
            <v>ST34311A12200158</v>
          </cell>
          <cell r="B478" t="str">
            <v>ST34311A</v>
          </cell>
          <cell r="C478" t="str">
            <v>122001</v>
          </cell>
          <cell r="D478" t="str">
            <v>122001</v>
          </cell>
          <cell r="E478" t="str">
            <v>U4 4.3GB IDE ULTRA ATA/66</v>
          </cell>
          <cell r="F478">
            <v>58</v>
          </cell>
          <cell r="G478">
            <v>4012.48</v>
          </cell>
          <cell r="J478">
            <v>1</v>
          </cell>
          <cell r="K478">
            <v>4012.48</v>
          </cell>
          <cell r="L478">
            <v>4012.48</v>
          </cell>
          <cell r="N478">
            <v>4012.48</v>
          </cell>
          <cell r="O478">
            <v>1650</v>
          </cell>
          <cell r="P478">
            <v>1650</v>
          </cell>
        </row>
        <row r="479">
          <cell r="A479" t="str">
            <v>ST34311A122001X19</v>
          </cell>
          <cell r="B479" t="str">
            <v>ST34311A</v>
          </cell>
          <cell r="C479" t="str">
            <v>122001X</v>
          </cell>
          <cell r="D479" t="str">
            <v>122001X</v>
          </cell>
          <cell r="E479" t="str">
            <v>U4 4.3GB IDE ULTRA ATA/66</v>
          </cell>
          <cell r="F479">
            <v>19</v>
          </cell>
          <cell r="G479">
            <v>0</v>
          </cell>
          <cell r="J479">
            <v>52</v>
          </cell>
          <cell r="L479">
            <v>0</v>
          </cell>
          <cell r="M479">
            <v>100</v>
          </cell>
          <cell r="N479">
            <v>4012.48</v>
          </cell>
          <cell r="O479">
            <v>1650</v>
          </cell>
          <cell r="P479">
            <v>85800</v>
          </cell>
        </row>
        <row r="480">
          <cell r="A480" t="str">
            <v>ST34313A122017R18</v>
          </cell>
          <cell r="B480" t="str">
            <v>ST34313A</v>
          </cell>
          <cell r="C480" t="str">
            <v>122017R</v>
          </cell>
          <cell r="D480" t="str">
            <v>122017R</v>
          </cell>
          <cell r="E480" t="str">
            <v>4.3GB U8 IDE 3.5LP 10.5MS 5400</v>
          </cell>
          <cell r="F480">
            <v>18</v>
          </cell>
          <cell r="G480">
            <v>533.25</v>
          </cell>
          <cell r="J480">
            <v>5</v>
          </cell>
          <cell r="K480">
            <v>2666.25</v>
          </cell>
          <cell r="L480">
            <v>533.25</v>
          </cell>
          <cell r="M480">
            <v>1871.4689265536724</v>
          </cell>
          <cell r="O480">
            <v>1800</v>
          </cell>
          <cell r="P480">
            <v>9000</v>
          </cell>
        </row>
        <row r="481">
          <cell r="A481" t="str">
            <v>ST34313A122017X19</v>
          </cell>
          <cell r="B481" t="str">
            <v>ST34313A</v>
          </cell>
          <cell r="C481" t="str">
            <v>122017X</v>
          </cell>
          <cell r="D481" t="str">
            <v>122017X</v>
          </cell>
          <cell r="E481" t="str">
            <v>U8 4.3GB IDE ULTRA ATA/66</v>
          </cell>
          <cell r="F481">
            <v>19</v>
          </cell>
          <cell r="G481">
            <v>0</v>
          </cell>
          <cell r="J481">
            <v>6</v>
          </cell>
          <cell r="L481">
            <v>0</v>
          </cell>
          <cell r="O481">
            <v>1650</v>
          </cell>
          <cell r="P481">
            <v>9900</v>
          </cell>
        </row>
        <row r="482">
          <cell r="A482" t="str">
            <v>ST34520LW122004R18</v>
          </cell>
          <cell r="B482" t="str">
            <v>ST34520LW</v>
          </cell>
          <cell r="C482" t="str">
            <v>122004R</v>
          </cell>
          <cell r="D482" t="str">
            <v>122004R</v>
          </cell>
          <cell r="E482" t="str">
            <v>MEDALIST PRO 4.5GB ULTRA 2 SCSI</v>
          </cell>
          <cell r="F482">
            <v>18</v>
          </cell>
          <cell r="G482">
            <v>1231.6199999999999</v>
          </cell>
          <cell r="J482">
            <v>1</v>
          </cell>
          <cell r="K482">
            <v>1231.6199999999999</v>
          </cell>
          <cell r="L482">
            <v>1231.6199999999999</v>
          </cell>
          <cell r="O482">
            <v>5000</v>
          </cell>
          <cell r="P482">
            <v>5000</v>
          </cell>
        </row>
        <row r="483">
          <cell r="A483" t="str">
            <v>ST38410A12201118</v>
          </cell>
          <cell r="B483" t="str">
            <v>ST38410A</v>
          </cell>
          <cell r="C483" t="str">
            <v>122011</v>
          </cell>
          <cell r="D483" t="str">
            <v>122011</v>
          </cell>
          <cell r="E483" t="str">
            <v>U8 8.4GB IDE ULTRA ATA/66</v>
          </cell>
          <cell r="F483">
            <v>18</v>
          </cell>
          <cell r="G483">
            <v>4492.04</v>
          </cell>
          <cell r="J483">
            <v>12</v>
          </cell>
          <cell r="K483">
            <v>53904.53</v>
          </cell>
          <cell r="L483">
            <v>4492.04</v>
          </cell>
          <cell r="M483">
            <v>4850</v>
          </cell>
          <cell r="N483">
            <v>4492.04</v>
          </cell>
          <cell r="O483">
            <v>1950</v>
          </cell>
          <cell r="P483">
            <v>23400</v>
          </cell>
        </row>
        <row r="484">
          <cell r="A484" t="str">
            <v>ST38410A122011R18</v>
          </cell>
          <cell r="B484" t="str">
            <v>ST38410A</v>
          </cell>
          <cell r="C484" t="str">
            <v>122011R</v>
          </cell>
          <cell r="D484" t="str">
            <v>122011R</v>
          </cell>
          <cell r="E484" t="str">
            <v>8.4GB IDE 3.5LP 10.5MS 5400 RP</v>
          </cell>
          <cell r="F484">
            <v>18</v>
          </cell>
          <cell r="G484">
            <v>594</v>
          </cell>
          <cell r="J484">
            <v>6</v>
          </cell>
          <cell r="K484">
            <v>3563.99</v>
          </cell>
          <cell r="L484">
            <v>594</v>
          </cell>
          <cell r="M484">
            <v>2429.3397305022459</v>
          </cell>
          <cell r="N484">
            <v>4492.04</v>
          </cell>
          <cell r="O484">
            <v>1950</v>
          </cell>
          <cell r="P484">
            <v>11700</v>
          </cell>
        </row>
        <row r="485">
          <cell r="A485" t="str">
            <v>ST38410A122011R48</v>
          </cell>
          <cell r="B485" t="str">
            <v>ST38410A</v>
          </cell>
          <cell r="C485" t="str">
            <v>122011R</v>
          </cell>
          <cell r="D485" t="str">
            <v>122011R</v>
          </cell>
          <cell r="E485" t="str">
            <v>8.4GB IDE 3.5LP 10.5MS 5400 RP</v>
          </cell>
          <cell r="F485">
            <v>48</v>
          </cell>
          <cell r="G485">
            <v>594</v>
          </cell>
          <cell r="J485">
            <v>17</v>
          </cell>
          <cell r="K485">
            <v>10097.99</v>
          </cell>
          <cell r="L485">
            <v>594</v>
          </cell>
          <cell r="M485">
            <v>2429.3397305022459</v>
          </cell>
          <cell r="N485">
            <v>4492.04</v>
          </cell>
          <cell r="O485">
            <v>1950</v>
          </cell>
          <cell r="P485">
            <v>33150</v>
          </cell>
        </row>
        <row r="486">
          <cell r="A486" t="str">
            <v>ST38410A122011X19</v>
          </cell>
          <cell r="B486" t="str">
            <v>ST38410A</v>
          </cell>
          <cell r="C486" t="str">
            <v>122011X</v>
          </cell>
          <cell r="D486" t="str">
            <v>122011X</v>
          </cell>
          <cell r="E486" t="str">
            <v>U8 8.4GB IDE ULTRA ATA/66</v>
          </cell>
          <cell r="F486">
            <v>19</v>
          </cell>
          <cell r="G486">
            <v>0</v>
          </cell>
          <cell r="J486">
            <v>253</v>
          </cell>
          <cell r="L486">
            <v>0</v>
          </cell>
          <cell r="N486">
            <v>4492.04</v>
          </cell>
          <cell r="O486">
            <v>1950</v>
          </cell>
          <cell r="P486">
            <v>493350</v>
          </cell>
        </row>
        <row r="487">
          <cell r="A487" t="str">
            <v>ST38421A122003X19</v>
          </cell>
          <cell r="B487" t="str">
            <v>ST38421A</v>
          </cell>
          <cell r="C487" t="str">
            <v>122003X</v>
          </cell>
          <cell r="D487" t="str">
            <v>122003X</v>
          </cell>
          <cell r="E487" t="str">
            <v>U4 8.4GB IDE ULTRA ATA/66</v>
          </cell>
          <cell r="F487">
            <v>19</v>
          </cell>
          <cell r="G487">
            <v>0</v>
          </cell>
          <cell r="J487">
            <v>25</v>
          </cell>
          <cell r="L487">
            <v>0</v>
          </cell>
          <cell r="O487">
            <v>1950</v>
          </cell>
          <cell r="P487">
            <v>48750</v>
          </cell>
        </row>
        <row r="488">
          <cell r="A488" t="str">
            <v>ST39102LW/LC122014R18</v>
          </cell>
          <cell r="B488" t="str">
            <v>ST39102LW/LC</v>
          </cell>
          <cell r="C488" t="str">
            <v>122014R</v>
          </cell>
          <cell r="D488" t="str">
            <v>122014R</v>
          </cell>
          <cell r="E488" t="str">
            <v>9.1GB ULTRAWIDE SCSI 10000 RPM</v>
          </cell>
          <cell r="F488">
            <v>18</v>
          </cell>
          <cell r="G488">
            <v>2022.32</v>
          </cell>
          <cell r="J488">
            <v>12</v>
          </cell>
          <cell r="K488">
            <v>24267.85</v>
          </cell>
          <cell r="L488">
            <v>2022.32</v>
          </cell>
          <cell r="N488">
            <v>1579.99</v>
          </cell>
          <cell r="O488">
            <v>15000</v>
          </cell>
          <cell r="P488">
            <v>180000</v>
          </cell>
        </row>
        <row r="489">
          <cell r="A489" t="str">
            <v>ST39102LW122014E18</v>
          </cell>
          <cell r="B489" t="str">
            <v>ST39102LW</v>
          </cell>
          <cell r="C489" t="str">
            <v>122014E</v>
          </cell>
          <cell r="D489" t="str">
            <v>122014E</v>
          </cell>
          <cell r="E489" t="str">
            <v>CHEETAH 9.1GB ULTRA 2 SCSI</v>
          </cell>
          <cell r="F489">
            <v>18</v>
          </cell>
          <cell r="G489">
            <v>1579.99</v>
          </cell>
          <cell r="J489">
            <v>4</v>
          </cell>
          <cell r="K489">
            <v>6319.97</v>
          </cell>
          <cell r="L489">
            <v>1579.99</v>
          </cell>
          <cell r="N489">
            <v>1579.99</v>
          </cell>
          <cell r="O489">
            <v>15000</v>
          </cell>
          <cell r="P489">
            <v>60000</v>
          </cell>
        </row>
        <row r="490">
          <cell r="A490" t="str">
            <v>ST39140LW122023R18</v>
          </cell>
          <cell r="B490" t="str">
            <v>ST39140LW</v>
          </cell>
          <cell r="C490" t="str">
            <v>122023R</v>
          </cell>
          <cell r="D490" t="str">
            <v>122023R</v>
          </cell>
          <cell r="E490" t="str">
            <v>MEDALIST PRO 9.1GB ULTRA 2 SCSI</v>
          </cell>
          <cell r="F490">
            <v>18</v>
          </cell>
          <cell r="G490">
            <v>1449</v>
          </cell>
          <cell r="J490">
            <v>32</v>
          </cell>
          <cell r="K490">
            <v>46368.12</v>
          </cell>
          <cell r="L490">
            <v>1449</v>
          </cell>
          <cell r="O490">
            <v>9000</v>
          </cell>
          <cell r="P490">
            <v>288000</v>
          </cell>
        </row>
        <row r="491">
          <cell r="A491" t="str">
            <v>ST39140LW122023X19</v>
          </cell>
          <cell r="B491" t="str">
            <v>ST39140LW</v>
          </cell>
          <cell r="C491" t="str">
            <v>122023X</v>
          </cell>
          <cell r="D491" t="str">
            <v>122023X</v>
          </cell>
          <cell r="E491" t="str">
            <v>MEDALIST PRO 9.1GB ULTRA 2 SCSI</v>
          </cell>
          <cell r="F491">
            <v>19</v>
          </cell>
          <cell r="G491">
            <v>0</v>
          </cell>
          <cell r="H491">
            <v>1</v>
          </cell>
          <cell r="L491">
            <v>0</v>
          </cell>
          <cell r="O491">
            <v>9000</v>
          </cell>
          <cell r="P491">
            <v>9000</v>
          </cell>
        </row>
        <row r="492">
          <cell r="A492" t="str">
            <v>ST39175LW122005E18</v>
          </cell>
          <cell r="B492" t="str">
            <v>ST39175LW</v>
          </cell>
          <cell r="C492" t="str">
            <v>122005E</v>
          </cell>
          <cell r="D492" t="str">
            <v>122005E</v>
          </cell>
          <cell r="E492" t="str">
            <v>BARRACUDA 9.1GB ULTRA 2 SCSI</v>
          </cell>
          <cell r="F492">
            <v>18</v>
          </cell>
          <cell r="G492">
            <v>2123.0100000000002</v>
          </cell>
          <cell r="J492">
            <v>8</v>
          </cell>
          <cell r="K492">
            <v>16984.04</v>
          </cell>
          <cell r="L492">
            <v>2123.0100000000002</v>
          </cell>
          <cell r="N492">
            <v>2123.0100000000002</v>
          </cell>
          <cell r="O492">
            <v>10000</v>
          </cell>
          <cell r="P492">
            <v>80000</v>
          </cell>
        </row>
        <row r="493">
          <cell r="A493" t="str">
            <v>ST39175LW122005R18</v>
          </cell>
          <cell r="B493" t="str">
            <v>ST39175LW</v>
          </cell>
          <cell r="C493" t="str">
            <v>122005R</v>
          </cell>
          <cell r="D493" t="str">
            <v>122005R</v>
          </cell>
          <cell r="E493" t="str">
            <v>9.1GB ULTRA SCSI 3.5LP 7.1MS 7</v>
          </cell>
          <cell r="F493">
            <v>18</v>
          </cell>
          <cell r="G493">
            <v>1517.49</v>
          </cell>
          <cell r="J493">
            <v>9</v>
          </cell>
          <cell r="K493">
            <v>13657.44</v>
          </cell>
          <cell r="L493">
            <v>1517.49</v>
          </cell>
          <cell r="N493">
            <v>2123.0100000000002</v>
          </cell>
          <cell r="O493">
            <v>7000</v>
          </cell>
          <cell r="P493">
            <v>63000</v>
          </cell>
        </row>
        <row r="494">
          <cell r="A494" t="str">
            <v>ST39236LC12203368</v>
          </cell>
          <cell r="B494" t="str">
            <v>ST39236LC</v>
          </cell>
          <cell r="C494" t="str">
            <v>122033</v>
          </cell>
          <cell r="D494" t="str">
            <v>122033</v>
          </cell>
          <cell r="E494" t="str">
            <v>BARRACUDA 9.1GB ULTRA SCA</v>
          </cell>
          <cell r="F494">
            <v>68</v>
          </cell>
          <cell r="G494">
            <v>10652.55</v>
          </cell>
          <cell r="J494">
            <v>1</v>
          </cell>
          <cell r="K494">
            <v>10652.55</v>
          </cell>
          <cell r="L494">
            <v>10652.55</v>
          </cell>
          <cell r="M494">
            <v>11509.259259259259</v>
          </cell>
          <cell r="N494">
            <v>10652.55</v>
          </cell>
          <cell r="O494">
            <v>8000</v>
          </cell>
          <cell r="P494">
            <v>8000</v>
          </cell>
        </row>
        <row r="495">
          <cell r="A495" t="str">
            <v>ST39236LC122033R18</v>
          </cell>
          <cell r="B495" t="str">
            <v>ST39236LC</v>
          </cell>
          <cell r="C495" t="str">
            <v>122033R</v>
          </cell>
          <cell r="D495" t="str">
            <v>122033R</v>
          </cell>
          <cell r="E495" t="str">
            <v>BARRACUDA 9.1GB ULTRA SCA</v>
          </cell>
          <cell r="F495">
            <v>18</v>
          </cell>
          <cell r="G495">
            <v>1479.64</v>
          </cell>
          <cell r="J495">
            <v>3</v>
          </cell>
          <cell r="K495">
            <v>4438.92</v>
          </cell>
          <cell r="L495">
            <v>1479.64</v>
          </cell>
          <cell r="N495">
            <v>10652.55</v>
          </cell>
          <cell r="O495">
            <v>8000</v>
          </cell>
          <cell r="P495">
            <v>24000</v>
          </cell>
        </row>
        <row r="496">
          <cell r="A496" t="str">
            <v>ST39236LW122032R18</v>
          </cell>
          <cell r="B496" t="str">
            <v>ST39236LW</v>
          </cell>
          <cell r="C496" t="str">
            <v>122032R</v>
          </cell>
          <cell r="D496" t="str">
            <v>122032R</v>
          </cell>
          <cell r="E496" t="str">
            <v>BARRACUDA 9.1GB ULTRA SCSI</v>
          </cell>
          <cell r="F496">
            <v>18</v>
          </cell>
          <cell r="G496">
            <v>1622.69</v>
          </cell>
          <cell r="J496">
            <v>4</v>
          </cell>
          <cell r="K496">
            <v>6490.74</v>
          </cell>
          <cell r="L496">
            <v>1622.69</v>
          </cell>
          <cell r="O496">
            <v>8000</v>
          </cell>
          <cell r="P496">
            <v>32000</v>
          </cell>
        </row>
        <row r="497">
          <cell r="A497" t="str">
            <v>SU1000INET102011PY58</v>
          </cell>
          <cell r="B497" t="str">
            <v>SU1000INET</v>
          </cell>
          <cell r="C497" t="str">
            <v>102011PY</v>
          </cell>
          <cell r="D497" t="str">
            <v>102011PY</v>
          </cell>
          <cell r="E497" t="str">
            <v>APC SMART UP 1000LINE INTERACTI</v>
          </cell>
          <cell r="F497">
            <v>58</v>
          </cell>
          <cell r="G497">
            <v>17984.849999999999</v>
          </cell>
          <cell r="J497">
            <v>1</v>
          </cell>
          <cell r="K497">
            <v>17984.849999999999</v>
          </cell>
          <cell r="L497">
            <v>17984.849999999999</v>
          </cell>
          <cell r="M497">
            <v>17890.048192771083</v>
          </cell>
          <cell r="N497">
            <v>17984.849999999999</v>
          </cell>
          <cell r="O497">
            <v>17900</v>
          </cell>
          <cell r="P497">
            <v>17900</v>
          </cell>
        </row>
        <row r="498">
          <cell r="A498" t="str">
            <v>SU700INET102010R58</v>
          </cell>
          <cell r="B498" t="str">
            <v>SU700INET</v>
          </cell>
          <cell r="C498" t="str">
            <v>102010R</v>
          </cell>
          <cell r="D498" t="str">
            <v>102010R</v>
          </cell>
          <cell r="E498" t="str">
            <v>APC SMART UP 700 LINE INTERACTI</v>
          </cell>
          <cell r="F498">
            <v>58</v>
          </cell>
          <cell r="G498">
            <v>0.01</v>
          </cell>
          <cell r="J498">
            <v>1</v>
          </cell>
          <cell r="K498">
            <v>0.01</v>
          </cell>
          <cell r="L498">
            <v>0.01</v>
          </cell>
          <cell r="O498">
            <v>5000</v>
          </cell>
          <cell r="P498">
            <v>5000</v>
          </cell>
        </row>
        <row r="499">
          <cell r="A499" t="str">
            <v>TDC3720124054R18</v>
          </cell>
          <cell r="B499" t="str">
            <v>TDC3720</v>
          </cell>
          <cell r="C499" t="str">
            <v>124054R</v>
          </cell>
          <cell r="D499" t="str">
            <v>124054R</v>
          </cell>
          <cell r="E499" t="str">
            <v>REF MINI PANTHER CTD</v>
          </cell>
          <cell r="F499">
            <v>18</v>
          </cell>
          <cell r="G499">
            <v>0.01</v>
          </cell>
          <cell r="J499">
            <v>1</v>
          </cell>
          <cell r="K499">
            <v>0.01</v>
          </cell>
          <cell r="L499">
            <v>0.01</v>
          </cell>
          <cell r="O499">
            <v>5000</v>
          </cell>
          <cell r="P499">
            <v>5000</v>
          </cell>
        </row>
        <row r="500">
          <cell r="A500" t="str">
            <v>TN-1513603418</v>
          </cell>
          <cell r="B500" t="str">
            <v>TN-15</v>
          </cell>
          <cell r="C500" t="str">
            <v>136034</v>
          </cell>
          <cell r="D500" t="str">
            <v>136034</v>
          </cell>
          <cell r="E500" t="str">
            <v>VESTA PENTIUM 4 CHASSIS</v>
          </cell>
          <cell r="F500">
            <v>18</v>
          </cell>
          <cell r="G500">
            <v>2340.36</v>
          </cell>
          <cell r="J500">
            <v>7</v>
          </cell>
          <cell r="K500">
            <v>16382.52</v>
          </cell>
          <cell r="L500">
            <v>2340.36</v>
          </cell>
          <cell r="M500">
            <v>3291.0033296337401</v>
          </cell>
          <cell r="N500">
            <v>2340.36</v>
          </cell>
          <cell r="O500">
            <v>2800</v>
          </cell>
          <cell r="P500">
            <v>19600</v>
          </cell>
        </row>
        <row r="501">
          <cell r="A501" t="str">
            <v>TN-15136034X19</v>
          </cell>
          <cell r="B501" t="str">
            <v>TN-15</v>
          </cell>
          <cell r="C501" t="str">
            <v>136034X</v>
          </cell>
          <cell r="D501" t="str">
            <v>136034X</v>
          </cell>
          <cell r="E501" t="str">
            <v>VESTA PENTIUM 4 CHASIS*****.**</v>
          </cell>
          <cell r="F501">
            <v>19</v>
          </cell>
          <cell r="G501">
            <v>0</v>
          </cell>
          <cell r="J501">
            <v>3</v>
          </cell>
          <cell r="L501">
            <v>0</v>
          </cell>
          <cell r="M501">
            <v>550</v>
          </cell>
          <cell r="N501">
            <v>2340.36</v>
          </cell>
          <cell r="O501">
            <v>200</v>
          </cell>
          <cell r="P501">
            <v>600</v>
          </cell>
        </row>
        <row r="502">
          <cell r="A502" t="str">
            <v>TN15PANEL13604348</v>
          </cell>
          <cell r="B502" t="str">
            <v>TN15PANEL</v>
          </cell>
          <cell r="C502" t="str">
            <v>136043</v>
          </cell>
          <cell r="D502" t="str">
            <v>136043</v>
          </cell>
          <cell r="E502" t="str">
            <v>FRONT PANEL FOR P4 CHASIS</v>
          </cell>
          <cell r="F502">
            <v>48</v>
          </cell>
          <cell r="G502">
            <v>7.49</v>
          </cell>
          <cell r="J502">
            <v>1</v>
          </cell>
          <cell r="K502">
            <v>7.49</v>
          </cell>
          <cell r="L502">
            <v>7.49</v>
          </cell>
          <cell r="N502">
            <v>7.49</v>
          </cell>
          <cell r="O502">
            <v>100</v>
          </cell>
          <cell r="P502">
            <v>100</v>
          </cell>
        </row>
        <row r="503">
          <cell r="A503" t="str">
            <v>TN15PANEL136045G18</v>
          </cell>
          <cell r="B503" t="str">
            <v>TN15PANEL</v>
          </cell>
          <cell r="C503" t="str">
            <v>136045G</v>
          </cell>
          <cell r="D503" t="str">
            <v>136043</v>
          </cell>
          <cell r="E503" t="str">
            <v>FRONT PANEL FOR P4 CHASIS</v>
          </cell>
          <cell r="F503">
            <v>18</v>
          </cell>
          <cell r="G503">
            <v>837.86</v>
          </cell>
          <cell r="J503">
            <v>4</v>
          </cell>
          <cell r="K503">
            <v>3351.42</v>
          </cell>
          <cell r="L503">
            <v>837.86</v>
          </cell>
          <cell r="N503">
            <v>837.86</v>
          </cell>
          <cell r="O503">
            <v>0</v>
          </cell>
          <cell r="P503">
            <v>0</v>
          </cell>
        </row>
        <row r="504">
          <cell r="A504" t="str">
            <v>TN15PANEL136045X19</v>
          </cell>
          <cell r="B504" t="str">
            <v>TN15PANEL</v>
          </cell>
          <cell r="C504" t="str">
            <v>136045X</v>
          </cell>
          <cell r="D504" t="str">
            <v>136043X</v>
          </cell>
          <cell r="E504" t="str">
            <v>FRONT PANEL FOR P4 CHASIS**.**</v>
          </cell>
          <cell r="F504">
            <v>19</v>
          </cell>
          <cell r="G504">
            <v>0</v>
          </cell>
          <cell r="H504">
            <v>1</v>
          </cell>
          <cell r="J504">
            <v>3</v>
          </cell>
          <cell r="L504">
            <v>0</v>
          </cell>
          <cell r="N504">
            <v>837.86</v>
          </cell>
          <cell r="O504">
            <v>0</v>
          </cell>
          <cell r="P504">
            <v>0</v>
          </cell>
        </row>
        <row r="505">
          <cell r="A505" t="str">
            <v>V1456VQE-R1130001P18</v>
          </cell>
          <cell r="B505" t="str">
            <v>V1456VQE-R1</v>
          </cell>
          <cell r="C505" t="str">
            <v>130001P</v>
          </cell>
          <cell r="D505" t="str">
            <v>130001P</v>
          </cell>
          <cell r="E505" t="str">
            <v>MODEM EXTERNAL 56KBPS</v>
          </cell>
          <cell r="F505">
            <v>18</v>
          </cell>
          <cell r="G505">
            <v>2503.42</v>
          </cell>
          <cell r="J505">
            <v>7</v>
          </cell>
          <cell r="K505">
            <v>17523.96</v>
          </cell>
          <cell r="L505">
            <v>2503.42</v>
          </cell>
          <cell r="M505">
            <v>2525.2702702702704</v>
          </cell>
          <cell r="N505">
            <v>2503.42</v>
          </cell>
          <cell r="O505">
            <v>1250</v>
          </cell>
          <cell r="P505">
            <v>8750</v>
          </cell>
        </row>
        <row r="506">
          <cell r="A506" t="str">
            <v>V1456VQH-P2130000K18</v>
          </cell>
          <cell r="B506" t="str">
            <v>V1456VQH-P2</v>
          </cell>
          <cell r="C506" t="str">
            <v>130000K</v>
          </cell>
          <cell r="D506" t="str">
            <v>130000K</v>
          </cell>
          <cell r="E506" t="str">
            <v>DAX MODEM 56KBPSINT</v>
          </cell>
          <cell r="F506">
            <v>18</v>
          </cell>
          <cell r="G506">
            <v>1205</v>
          </cell>
          <cell r="J506">
            <v>3</v>
          </cell>
          <cell r="K506">
            <v>3615</v>
          </cell>
          <cell r="L506">
            <v>1205</v>
          </cell>
          <cell r="N506">
            <v>1205</v>
          </cell>
          <cell r="O506">
            <v>750</v>
          </cell>
          <cell r="P506">
            <v>2250</v>
          </cell>
        </row>
        <row r="507">
          <cell r="A507" t="str">
            <v>V1456VQH-P2130000P18</v>
          </cell>
          <cell r="B507" t="str">
            <v>V1456VQH-P2</v>
          </cell>
          <cell r="C507" t="str">
            <v>130000P</v>
          </cell>
          <cell r="D507" t="str">
            <v>130000P</v>
          </cell>
          <cell r="E507" t="str">
            <v>MODEM INTERNAL 56KBPS</v>
          </cell>
          <cell r="F507">
            <v>18</v>
          </cell>
          <cell r="G507">
            <v>806</v>
          </cell>
          <cell r="J507">
            <v>7</v>
          </cell>
          <cell r="K507">
            <v>5642</v>
          </cell>
          <cell r="L507">
            <v>806</v>
          </cell>
          <cell r="M507">
            <v>746.09990476190478</v>
          </cell>
          <cell r="N507">
            <v>806</v>
          </cell>
          <cell r="O507">
            <v>750</v>
          </cell>
          <cell r="P507">
            <v>5250</v>
          </cell>
        </row>
        <row r="508">
          <cell r="A508" t="str">
            <v>V1456VQH-P2130000R18</v>
          </cell>
          <cell r="B508" t="str">
            <v>V1456VQH-P2</v>
          </cell>
          <cell r="C508" t="str">
            <v>130000R</v>
          </cell>
          <cell r="D508" t="str">
            <v>130000R</v>
          </cell>
          <cell r="E508" t="str">
            <v>DAX MODEM 56KBPSINT</v>
          </cell>
          <cell r="F508">
            <v>18</v>
          </cell>
          <cell r="G508">
            <v>0.21</v>
          </cell>
          <cell r="J508">
            <v>7</v>
          </cell>
          <cell r="K508">
            <v>1.46</v>
          </cell>
          <cell r="L508">
            <v>0.21</v>
          </cell>
          <cell r="N508">
            <v>1205</v>
          </cell>
          <cell r="O508">
            <v>750</v>
          </cell>
          <cell r="P508">
            <v>5250</v>
          </cell>
        </row>
        <row r="509">
          <cell r="A509" t="str">
            <v>VIC-2FXO=104149R18</v>
          </cell>
          <cell r="B509" t="str">
            <v>VIC-2FXO=</v>
          </cell>
          <cell r="C509" t="str">
            <v>104149R</v>
          </cell>
          <cell r="D509" t="str">
            <v>104149R</v>
          </cell>
          <cell r="E509" t="str">
            <v>2 PORT VOICE INTERFACE CARD.**</v>
          </cell>
          <cell r="F509">
            <v>18</v>
          </cell>
          <cell r="G509">
            <v>0.65</v>
          </cell>
          <cell r="J509">
            <v>1</v>
          </cell>
          <cell r="K509">
            <v>0.65</v>
          </cell>
          <cell r="L509">
            <v>0.65</v>
          </cell>
          <cell r="O509">
            <v>13000</v>
          </cell>
          <cell r="P509">
            <v>13000</v>
          </cell>
        </row>
        <row r="510">
          <cell r="A510" t="str">
            <v>VMB0-10213600118</v>
          </cell>
          <cell r="B510" t="str">
            <v>VMB0-102</v>
          </cell>
          <cell r="C510" t="str">
            <v>136001</v>
          </cell>
          <cell r="D510" t="str">
            <v>136001</v>
          </cell>
          <cell r="E510" t="str">
            <v>VESTA INTEL 810 CHIPSET FCPGA*</v>
          </cell>
          <cell r="F510">
            <v>18</v>
          </cell>
          <cell r="G510">
            <v>2728.67</v>
          </cell>
          <cell r="J510">
            <v>7</v>
          </cell>
          <cell r="K510">
            <v>19100.689999999999</v>
          </cell>
          <cell r="L510">
            <v>2728.67</v>
          </cell>
          <cell r="M510">
            <v>3025.314508524325</v>
          </cell>
          <cell r="N510">
            <v>2728.67</v>
          </cell>
          <cell r="O510">
            <v>2500</v>
          </cell>
          <cell r="P510">
            <v>17500</v>
          </cell>
        </row>
        <row r="511">
          <cell r="A511" t="str">
            <v>VMB0-10213600168</v>
          </cell>
          <cell r="B511" t="str">
            <v>VMB0-102</v>
          </cell>
          <cell r="C511" t="str">
            <v>136001</v>
          </cell>
          <cell r="D511" t="str">
            <v>136001</v>
          </cell>
          <cell r="E511" t="str">
            <v>VESTA INTEL 810 CHIPSET FCPGA*</v>
          </cell>
          <cell r="F511">
            <v>68</v>
          </cell>
          <cell r="G511">
            <v>2728.67</v>
          </cell>
          <cell r="H511">
            <v>1</v>
          </cell>
          <cell r="I511">
            <v>2728.67</v>
          </cell>
          <cell r="L511">
            <v>2728.67</v>
          </cell>
          <cell r="M511">
            <v>3025.314508524325</v>
          </cell>
          <cell r="N511">
            <v>2728.67</v>
          </cell>
          <cell r="O511">
            <v>2500</v>
          </cell>
          <cell r="P511">
            <v>2500</v>
          </cell>
        </row>
        <row r="512">
          <cell r="A512" t="str">
            <v>VMB0-102136001A18</v>
          </cell>
          <cell r="B512" t="str">
            <v>VMB0-102</v>
          </cell>
          <cell r="C512" t="str">
            <v>136001A</v>
          </cell>
          <cell r="D512" t="str">
            <v>136001A</v>
          </cell>
          <cell r="E512" t="str">
            <v>VESTA INTEL 810 CHIPSET FCPGA*</v>
          </cell>
          <cell r="F512">
            <v>18</v>
          </cell>
          <cell r="G512">
            <v>3740.28</v>
          </cell>
          <cell r="J512">
            <v>6</v>
          </cell>
          <cell r="K512">
            <v>22441.68</v>
          </cell>
          <cell r="L512">
            <v>3740.28</v>
          </cell>
          <cell r="N512">
            <v>3740.28</v>
          </cell>
          <cell r="O512">
            <v>2500</v>
          </cell>
          <cell r="P512">
            <v>15000</v>
          </cell>
        </row>
        <row r="513">
          <cell r="A513" t="str">
            <v>VMB0-102136001B18</v>
          </cell>
          <cell r="B513" t="str">
            <v>VMB0-102</v>
          </cell>
          <cell r="C513" t="str">
            <v>136001B</v>
          </cell>
          <cell r="D513" t="str">
            <v>136001B</v>
          </cell>
          <cell r="E513" t="str">
            <v>VESTA INTEL 810 CHIPSET FCPGA*</v>
          </cell>
          <cell r="F513">
            <v>18</v>
          </cell>
          <cell r="G513">
            <v>3740.28</v>
          </cell>
          <cell r="J513">
            <v>6</v>
          </cell>
          <cell r="K513">
            <v>22441.68</v>
          </cell>
          <cell r="L513">
            <v>3740.28</v>
          </cell>
          <cell r="N513">
            <v>3740.28</v>
          </cell>
          <cell r="O513">
            <v>2500</v>
          </cell>
          <cell r="P513">
            <v>15000</v>
          </cell>
        </row>
        <row r="514">
          <cell r="A514" t="str">
            <v>VMB0-102136001C18</v>
          </cell>
          <cell r="B514" t="str">
            <v>VMB0-102</v>
          </cell>
          <cell r="C514" t="str">
            <v>136001C</v>
          </cell>
          <cell r="D514" t="str">
            <v>136001C</v>
          </cell>
          <cell r="E514" t="str">
            <v>VESTA INTEL 810 CHIPSET FCPGA*</v>
          </cell>
          <cell r="F514">
            <v>18</v>
          </cell>
          <cell r="G514">
            <v>3740.28</v>
          </cell>
          <cell r="J514">
            <v>6</v>
          </cell>
          <cell r="K514">
            <v>22441.68</v>
          </cell>
          <cell r="L514">
            <v>3740.28</v>
          </cell>
          <cell r="N514">
            <v>3740.28</v>
          </cell>
          <cell r="O514">
            <v>2500</v>
          </cell>
          <cell r="P514">
            <v>15000</v>
          </cell>
        </row>
        <row r="515">
          <cell r="A515" t="str">
            <v>VMB0-102136001G18</v>
          </cell>
          <cell r="B515" t="str">
            <v>VMB0-102</v>
          </cell>
          <cell r="C515" t="str">
            <v>136001G</v>
          </cell>
          <cell r="D515" t="str">
            <v>136001G</v>
          </cell>
          <cell r="E515" t="str">
            <v>VESTA INTEL 810 CHIPSET FCPGA*</v>
          </cell>
          <cell r="F515">
            <v>18</v>
          </cell>
          <cell r="G515">
            <v>798.45</v>
          </cell>
          <cell r="J515">
            <v>7</v>
          </cell>
          <cell r="K515">
            <v>5589.16</v>
          </cell>
          <cell r="L515">
            <v>798.45</v>
          </cell>
          <cell r="N515">
            <v>798.45</v>
          </cell>
          <cell r="O515">
            <v>2500</v>
          </cell>
          <cell r="P515">
            <v>17500</v>
          </cell>
        </row>
        <row r="516">
          <cell r="A516" t="str">
            <v>VMB0-102136001G58</v>
          </cell>
          <cell r="B516" t="str">
            <v>VMB0-102</v>
          </cell>
          <cell r="C516" t="str">
            <v>136001G</v>
          </cell>
          <cell r="D516" t="str">
            <v>136001G</v>
          </cell>
          <cell r="E516" t="str">
            <v>VESTA INTEL 810 CHIPSET FCPGA*</v>
          </cell>
          <cell r="F516">
            <v>58</v>
          </cell>
          <cell r="G516">
            <v>798.45</v>
          </cell>
          <cell r="J516">
            <v>12</v>
          </cell>
          <cell r="K516">
            <v>9581.42</v>
          </cell>
          <cell r="L516">
            <v>798.45</v>
          </cell>
          <cell r="N516">
            <v>798.45</v>
          </cell>
          <cell r="O516">
            <v>2500</v>
          </cell>
          <cell r="P516">
            <v>30000</v>
          </cell>
        </row>
        <row r="517">
          <cell r="A517" t="str">
            <v>VMB0-102136001G68</v>
          </cell>
          <cell r="B517" t="str">
            <v>VMB0-102</v>
          </cell>
          <cell r="C517" t="str">
            <v>136001G</v>
          </cell>
          <cell r="D517" t="str">
            <v>136001G</v>
          </cell>
          <cell r="E517" t="str">
            <v>VESTA INTEL 810 CHIPSET FCPGA*</v>
          </cell>
          <cell r="F517">
            <v>68</v>
          </cell>
          <cell r="G517">
            <v>798.45</v>
          </cell>
          <cell r="J517">
            <v>6</v>
          </cell>
          <cell r="K517">
            <v>4790.71</v>
          </cell>
          <cell r="L517">
            <v>798.45</v>
          </cell>
          <cell r="N517">
            <v>798.45</v>
          </cell>
          <cell r="O517">
            <v>2500</v>
          </cell>
          <cell r="P517">
            <v>15000</v>
          </cell>
        </row>
        <row r="518">
          <cell r="A518" t="str">
            <v>VMB0-102136001H18</v>
          </cell>
          <cell r="B518" t="str">
            <v>VMB0-102</v>
          </cell>
          <cell r="C518" t="str">
            <v>136001H</v>
          </cell>
          <cell r="D518" t="str">
            <v>136001H</v>
          </cell>
          <cell r="E518" t="str">
            <v>VESTA INTEL 810 CHIPSET FCPGA*</v>
          </cell>
          <cell r="F518">
            <v>18</v>
          </cell>
          <cell r="G518">
            <v>3740.28</v>
          </cell>
          <cell r="J518">
            <v>5</v>
          </cell>
          <cell r="K518">
            <v>18701.400000000001</v>
          </cell>
          <cell r="L518">
            <v>3740.28</v>
          </cell>
          <cell r="N518">
            <v>3740.28</v>
          </cell>
          <cell r="O518">
            <v>2500</v>
          </cell>
          <cell r="P518">
            <v>12500</v>
          </cell>
        </row>
        <row r="519">
          <cell r="A519" t="str">
            <v>VMB0-102136001K18</v>
          </cell>
          <cell r="B519" t="str">
            <v>VMB0-102</v>
          </cell>
          <cell r="C519" t="str">
            <v>136001K</v>
          </cell>
          <cell r="D519" t="str">
            <v>136001K</v>
          </cell>
          <cell r="E519" t="str">
            <v>VESTA INTEL 810 CHIPSET FCPGA*</v>
          </cell>
          <cell r="F519">
            <v>18</v>
          </cell>
          <cell r="G519">
            <v>3740.28</v>
          </cell>
          <cell r="J519">
            <v>5</v>
          </cell>
          <cell r="K519">
            <v>18701.400000000001</v>
          </cell>
          <cell r="L519">
            <v>3740.28</v>
          </cell>
          <cell r="N519">
            <v>3740.28</v>
          </cell>
          <cell r="O519">
            <v>2500</v>
          </cell>
          <cell r="P519">
            <v>12500</v>
          </cell>
        </row>
        <row r="520">
          <cell r="A520" t="str">
            <v>VMB0-102136001L18</v>
          </cell>
          <cell r="B520" t="str">
            <v>VMB0-102</v>
          </cell>
          <cell r="C520" t="str">
            <v>136001L</v>
          </cell>
          <cell r="D520" t="str">
            <v>136001L</v>
          </cell>
          <cell r="E520" t="str">
            <v>VESTA INTEL 810 CHIPSET FCPGA*</v>
          </cell>
          <cell r="F520">
            <v>18</v>
          </cell>
          <cell r="G520">
            <v>3740.28</v>
          </cell>
          <cell r="J520">
            <v>6</v>
          </cell>
          <cell r="K520">
            <v>22441.68</v>
          </cell>
          <cell r="L520">
            <v>3740.28</v>
          </cell>
          <cell r="N520">
            <v>3740.28</v>
          </cell>
          <cell r="O520">
            <v>2500</v>
          </cell>
          <cell r="P520">
            <v>15000</v>
          </cell>
        </row>
        <row r="521">
          <cell r="A521" t="str">
            <v>VMB0-102136001R68</v>
          </cell>
          <cell r="B521" t="str">
            <v>VMB0-102</v>
          </cell>
          <cell r="C521" t="str">
            <v>136001R</v>
          </cell>
          <cell r="D521" t="str">
            <v>136001R</v>
          </cell>
          <cell r="E521" t="str">
            <v>VESTA INTEL 810 CHIPSET FCPGA*</v>
          </cell>
          <cell r="F521">
            <v>68</v>
          </cell>
          <cell r="G521">
            <v>141.83000000000001</v>
          </cell>
          <cell r="J521">
            <v>8</v>
          </cell>
          <cell r="K521">
            <v>1134.6500000000001</v>
          </cell>
          <cell r="L521">
            <v>141.83000000000001</v>
          </cell>
          <cell r="M521">
            <v>2087.5</v>
          </cell>
          <cell r="N521">
            <v>3740.28</v>
          </cell>
          <cell r="O521">
            <v>2500</v>
          </cell>
          <cell r="P521">
            <v>20000</v>
          </cell>
        </row>
        <row r="522">
          <cell r="A522" t="str">
            <v>VMB0-102136001RR18</v>
          </cell>
          <cell r="B522" t="str">
            <v>VMB0-102</v>
          </cell>
          <cell r="C522" t="str">
            <v>136001RR</v>
          </cell>
          <cell r="D522" t="str">
            <v>136001RR</v>
          </cell>
          <cell r="E522" t="str">
            <v>VESTA INTEL 810 CHIPSET FCPGA*</v>
          </cell>
          <cell r="F522">
            <v>18</v>
          </cell>
          <cell r="G522">
            <v>230</v>
          </cell>
          <cell r="J522">
            <v>8</v>
          </cell>
          <cell r="K522">
            <v>1840.02</v>
          </cell>
          <cell r="L522">
            <v>230</v>
          </cell>
          <cell r="M522">
            <v>1473.4042553191489</v>
          </cell>
          <cell r="N522">
            <v>3740.28</v>
          </cell>
          <cell r="O522">
            <v>1500</v>
          </cell>
          <cell r="P522">
            <v>12000</v>
          </cell>
        </row>
        <row r="523">
          <cell r="A523" t="str">
            <v>VMB0-106136045X49</v>
          </cell>
          <cell r="B523" t="str">
            <v>VMB0-106</v>
          </cell>
          <cell r="C523" t="str">
            <v>136045X</v>
          </cell>
          <cell r="D523" t="str">
            <v>136045G</v>
          </cell>
          <cell r="E523" t="str">
            <v>VESTA INTEL 810E CHIPSET FCPGA</v>
          </cell>
          <cell r="F523">
            <v>49</v>
          </cell>
          <cell r="G523">
            <v>0</v>
          </cell>
          <cell r="J523">
            <v>1</v>
          </cell>
          <cell r="L523">
            <v>0</v>
          </cell>
          <cell r="N523">
            <v>837.86</v>
          </cell>
          <cell r="O523">
            <v>2700</v>
          </cell>
          <cell r="P523">
            <v>2700</v>
          </cell>
        </row>
        <row r="524">
          <cell r="A524" t="str">
            <v>VMB0-106136045X59</v>
          </cell>
          <cell r="B524" t="str">
            <v>VMB0-106</v>
          </cell>
          <cell r="C524" t="str">
            <v>136045X</v>
          </cell>
          <cell r="D524" t="str">
            <v>136045X</v>
          </cell>
          <cell r="E524" t="str">
            <v>VESTA INTEL 810E CHIPSET FCPGA</v>
          </cell>
          <cell r="F524">
            <v>59</v>
          </cell>
          <cell r="G524">
            <v>0</v>
          </cell>
          <cell r="J524">
            <v>1</v>
          </cell>
          <cell r="L524">
            <v>0</v>
          </cell>
          <cell r="N524">
            <v>837.86</v>
          </cell>
          <cell r="O524">
            <v>2700</v>
          </cell>
          <cell r="P524">
            <v>2700</v>
          </cell>
        </row>
        <row r="525">
          <cell r="A525" t="str">
            <v>VMB0-106136045X49</v>
          </cell>
          <cell r="B525" t="str">
            <v>VMB0-106</v>
          </cell>
          <cell r="C525" t="str">
            <v>136045X</v>
          </cell>
          <cell r="D525" t="str">
            <v>136045X</v>
          </cell>
          <cell r="E525" t="str">
            <v>VESTA INTEL 810E CHIPSET FCPGA</v>
          </cell>
          <cell r="F525">
            <v>49</v>
          </cell>
          <cell r="G525">
            <v>0</v>
          </cell>
          <cell r="J525">
            <v>1</v>
          </cell>
          <cell r="O525">
            <v>2700</v>
          </cell>
          <cell r="P525">
            <v>2700</v>
          </cell>
        </row>
        <row r="526">
          <cell r="A526" t="str">
            <v>VMB0-106136045X59</v>
          </cell>
          <cell r="B526" t="str">
            <v>VMB0-106</v>
          </cell>
          <cell r="C526" t="str">
            <v>136045X</v>
          </cell>
          <cell r="D526" t="str">
            <v>136045X</v>
          </cell>
          <cell r="E526" t="str">
            <v>VESTA INTEL 810E CHIPSET FCPGA</v>
          </cell>
          <cell r="F526">
            <v>59</v>
          </cell>
          <cell r="G526">
            <v>0</v>
          </cell>
          <cell r="J526">
            <v>1</v>
          </cell>
          <cell r="O526">
            <v>2700</v>
          </cell>
          <cell r="P526">
            <v>2700</v>
          </cell>
        </row>
        <row r="527">
          <cell r="A527" t="str">
            <v>VMBO-102 LUCKY TECH136001XX19</v>
          </cell>
          <cell r="B527" t="str">
            <v>VMBO-102 LUCKY TECH</v>
          </cell>
          <cell r="C527" t="str">
            <v>136001XX</v>
          </cell>
          <cell r="D527" t="str">
            <v>136001XX</v>
          </cell>
          <cell r="E527" t="str">
            <v>VESTA INTEL 810 CHIPSET FCPGA</v>
          </cell>
          <cell r="F527">
            <v>19</v>
          </cell>
          <cell r="G527">
            <v>0</v>
          </cell>
          <cell r="H527">
            <v>6</v>
          </cell>
          <cell r="J527">
            <v>62</v>
          </cell>
          <cell r="L527">
            <v>0</v>
          </cell>
          <cell r="N527">
            <v>3740.28</v>
          </cell>
          <cell r="O527">
            <v>1500</v>
          </cell>
          <cell r="P527">
            <v>102000</v>
          </cell>
        </row>
        <row r="528">
          <cell r="A528" t="str">
            <v>VMBO-102 LUCKY TECH136001XX49</v>
          </cell>
          <cell r="B528" t="str">
            <v>VMBO-102 LUCKY TECH</v>
          </cell>
          <cell r="C528" t="str">
            <v>136001XX</v>
          </cell>
          <cell r="D528" t="str">
            <v>136001XX</v>
          </cell>
          <cell r="E528" t="str">
            <v>VESTA INTEL 810 CHIPSET FCPGA</v>
          </cell>
          <cell r="F528">
            <v>49</v>
          </cell>
          <cell r="G528">
            <v>0</v>
          </cell>
          <cell r="J528">
            <v>13</v>
          </cell>
          <cell r="L528">
            <v>0</v>
          </cell>
          <cell r="N528">
            <v>3740.28</v>
          </cell>
          <cell r="O528">
            <v>1500</v>
          </cell>
          <cell r="P528">
            <v>19500</v>
          </cell>
        </row>
        <row r="529">
          <cell r="A529" t="str">
            <v>VMBO-102 LUCKY TECH136001XX59</v>
          </cell>
          <cell r="B529" t="str">
            <v>VMBO-102 LUCKY TECH</v>
          </cell>
          <cell r="C529" t="str">
            <v>136001XX</v>
          </cell>
          <cell r="D529" t="str">
            <v>136001XX</v>
          </cell>
          <cell r="E529" t="str">
            <v>VESTA INTEL 810 CHIPSET FCPGA</v>
          </cell>
          <cell r="F529">
            <v>59</v>
          </cell>
          <cell r="G529">
            <v>0</v>
          </cell>
          <cell r="J529">
            <v>4</v>
          </cell>
          <cell r="L529">
            <v>0</v>
          </cell>
          <cell r="N529">
            <v>3740.28</v>
          </cell>
          <cell r="O529">
            <v>1500</v>
          </cell>
          <cell r="P529">
            <v>6000</v>
          </cell>
        </row>
        <row r="530">
          <cell r="A530" t="str">
            <v>VMBO-102 LUCKY TECH13600318</v>
          </cell>
          <cell r="B530" t="str">
            <v>VMBO-102 LUCKY TECH</v>
          </cell>
          <cell r="C530" t="str">
            <v>136003</v>
          </cell>
          <cell r="D530" t="str">
            <v>136001XX</v>
          </cell>
          <cell r="E530" t="str">
            <v>VESTA INTEL 810 CHIPSET FCPGA</v>
          </cell>
          <cell r="F530">
            <v>18</v>
          </cell>
          <cell r="G530">
            <v>3950</v>
          </cell>
          <cell r="J530">
            <v>8</v>
          </cell>
          <cell r="K530">
            <v>31600</v>
          </cell>
          <cell r="L530">
            <v>3950</v>
          </cell>
          <cell r="M530">
            <v>3785.2415966386557</v>
          </cell>
          <cell r="N530">
            <v>3950</v>
          </cell>
          <cell r="O530">
            <v>2000</v>
          </cell>
          <cell r="P530">
            <v>16000</v>
          </cell>
        </row>
        <row r="531">
          <cell r="A531" t="str">
            <v>VMBO-102136001X19</v>
          </cell>
          <cell r="B531" t="str">
            <v>VMBO-102</v>
          </cell>
          <cell r="C531" t="str">
            <v>136001X</v>
          </cell>
          <cell r="D531" t="str">
            <v>136001X</v>
          </cell>
          <cell r="E531" t="str">
            <v>VESTA INTEL 810 CHIPSET FCPGA</v>
          </cell>
          <cell r="F531">
            <v>19</v>
          </cell>
          <cell r="G531">
            <v>0</v>
          </cell>
          <cell r="H531">
            <v>4</v>
          </cell>
          <cell r="J531">
            <v>868</v>
          </cell>
          <cell r="L531">
            <v>0</v>
          </cell>
          <cell r="N531">
            <v>3740.28</v>
          </cell>
          <cell r="O531">
            <v>2000</v>
          </cell>
          <cell r="P531">
            <v>1744000</v>
          </cell>
        </row>
        <row r="532">
          <cell r="A532" t="str">
            <v>VMBO-102136001X49</v>
          </cell>
          <cell r="B532" t="str">
            <v>VMBO-102</v>
          </cell>
          <cell r="C532" t="str">
            <v>136001X</v>
          </cell>
          <cell r="D532" t="str">
            <v>136001X</v>
          </cell>
          <cell r="E532" t="str">
            <v>VESTA INTEL 810 CHIPSET FCPGA</v>
          </cell>
          <cell r="F532">
            <v>49</v>
          </cell>
          <cell r="G532">
            <v>0</v>
          </cell>
          <cell r="J532">
            <v>5</v>
          </cell>
          <cell r="L532">
            <v>0</v>
          </cell>
          <cell r="N532">
            <v>3740.28</v>
          </cell>
          <cell r="O532">
            <v>2500</v>
          </cell>
          <cell r="P532">
            <v>12500</v>
          </cell>
        </row>
        <row r="533">
          <cell r="A533" t="str">
            <v>VMBO-102136001X59</v>
          </cell>
          <cell r="B533" t="str">
            <v>VMBO-102</v>
          </cell>
          <cell r="C533" t="str">
            <v>136001X</v>
          </cell>
          <cell r="D533" t="str">
            <v>136001X</v>
          </cell>
          <cell r="E533" t="str">
            <v>VESTA INTEL 810 CHIPSET FCPGA</v>
          </cell>
          <cell r="F533">
            <v>59</v>
          </cell>
          <cell r="G533">
            <v>0</v>
          </cell>
          <cell r="J533">
            <v>8</v>
          </cell>
          <cell r="L533">
            <v>0</v>
          </cell>
          <cell r="N533">
            <v>3740.28</v>
          </cell>
          <cell r="O533">
            <v>2500</v>
          </cell>
          <cell r="P533">
            <v>20000</v>
          </cell>
        </row>
        <row r="534">
          <cell r="A534" t="str">
            <v>VMBO-102136001X39</v>
          </cell>
          <cell r="B534" t="str">
            <v>VMBO-102</v>
          </cell>
          <cell r="C534" t="str">
            <v>136001X</v>
          </cell>
          <cell r="D534" t="str">
            <v>136001X</v>
          </cell>
          <cell r="E534" t="str">
            <v>VESTA INTEL 810 CHIPSET FCPGA</v>
          </cell>
          <cell r="F534">
            <v>39</v>
          </cell>
          <cell r="G534">
            <v>0</v>
          </cell>
          <cell r="J534">
            <v>39</v>
          </cell>
          <cell r="O534">
            <v>2500</v>
          </cell>
          <cell r="P534">
            <v>97500</v>
          </cell>
        </row>
        <row r="535">
          <cell r="A535" t="str">
            <v>VMBO-10313600348</v>
          </cell>
          <cell r="B535" t="str">
            <v>VMBO-103</v>
          </cell>
          <cell r="C535" t="str">
            <v>136003</v>
          </cell>
          <cell r="D535" t="str">
            <v>136003</v>
          </cell>
          <cell r="E535" t="str">
            <v>VESTA INTEL 810 CHIPSET FCPGA*</v>
          </cell>
          <cell r="F535">
            <v>48</v>
          </cell>
          <cell r="G535">
            <v>3950</v>
          </cell>
          <cell r="J535">
            <v>7</v>
          </cell>
          <cell r="K535">
            <v>27650</v>
          </cell>
          <cell r="L535">
            <v>3950</v>
          </cell>
          <cell r="M535">
            <v>3785.2415966386557</v>
          </cell>
          <cell r="N535">
            <v>3950</v>
          </cell>
          <cell r="O535">
            <v>20000</v>
          </cell>
          <cell r="P535">
            <v>140000</v>
          </cell>
        </row>
        <row r="536">
          <cell r="A536" t="str">
            <v>VMBO-10313600358</v>
          </cell>
          <cell r="B536" t="str">
            <v>VMBO-103</v>
          </cell>
          <cell r="C536" t="str">
            <v>136003</v>
          </cell>
          <cell r="D536" t="str">
            <v>136003</v>
          </cell>
          <cell r="E536" t="str">
            <v>VESTA INTEL 810 CHIPSET FCPGA*</v>
          </cell>
          <cell r="F536">
            <v>58</v>
          </cell>
          <cell r="G536">
            <v>3950</v>
          </cell>
          <cell r="J536">
            <v>5</v>
          </cell>
          <cell r="K536">
            <v>19750</v>
          </cell>
          <cell r="L536">
            <v>3950</v>
          </cell>
          <cell r="M536">
            <v>3785.2415966386557</v>
          </cell>
          <cell r="N536">
            <v>3950</v>
          </cell>
          <cell r="O536">
            <v>2000</v>
          </cell>
          <cell r="P536">
            <v>10000</v>
          </cell>
        </row>
        <row r="537">
          <cell r="A537" t="str">
            <v>VMBO-10313600348</v>
          </cell>
          <cell r="B537" t="str">
            <v>VMBO-103</v>
          </cell>
          <cell r="C537" t="str">
            <v>136003</v>
          </cell>
          <cell r="D537" t="str">
            <v>136003</v>
          </cell>
          <cell r="E537" t="str">
            <v>VESTA INTEL 810 CHIPSET FCPGA*</v>
          </cell>
          <cell r="F537">
            <v>48</v>
          </cell>
          <cell r="G537">
            <v>3950</v>
          </cell>
          <cell r="J537">
            <v>7</v>
          </cell>
          <cell r="O537">
            <v>2000</v>
          </cell>
          <cell r="P537">
            <v>14000</v>
          </cell>
        </row>
        <row r="538">
          <cell r="A538" t="str">
            <v>VMBO-103136003X19</v>
          </cell>
          <cell r="B538" t="str">
            <v>VMBO-103</v>
          </cell>
          <cell r="C538" t="str">
            <v>136003X</v>
          </cell>
          <cell r="D538" t="str">
            <v>136003X</v>
          </cell>
          <cell r="E538" t="str">
            <v>VESTA INTEL 810 CHIPSET FCPGA</v>
          </cell>
          <cell r="F538">
            <v>19</v>
          </cell>
          <cell r="G538">
            <v>0</v>
          </cell>
          <cell r="H538">
            <v>1</v>
          </cell>
          <cell r="J538">
            <v>42</v>
          </cell>
          <cell r="L538">
            <v>0</v>
          </cell>
          <cell r="N538">
            <v>3950</v>
          </cell>
          <cell r="O538">
            <v>2000</v>
          </cell>
          <cell r="P538">
            <v>86000</v>
          </cell>
        </row>
        <row r="539">
          <cell r="A539" t="str">
            <v>VMBO10313603018</v>
          </cell>
          <cell r="B539" t="str">
            <v>VMBO103</v>
          </cell>
          <cell r="C539" t="str">
            <v>136030</v>
          </cell>
          <cell r="D539" t="str">
            <v>136030</v>
          </cell>
          <cell r="E539" t="str">
            <v>VESTA INTEL 810E CHIPSET FCPGA</v>
          </cell>
          <cell r="F539">
            <v>18</v>
          </cell>
          <cell r="G539">
            <v>2722.25</v>
          </cell>
          <cell r="J539">
            <v>36</v>
          </cell>
          <cell r="K539">
            <v>98001</v>
          </cell>
          <cell r="L539">
            <v>2722.25</v>
          </cell>
          <cell r="M539">
            <v>3288.2320710508325</v>
          </cell>
          <cell r="N539">
            <v>2722.25</v>
          </cell>
          <cell r="O539">
            <v>3900</v>
          </cell>
          <cell r="P539">
            <v>140400</v>
          </cell>
        </row>
        <row r="540">
          <cell r="A540" t="str">
            <v>VMBO10313603058</v>
          </cell>
          <cell r="B540" t="str">
            <v>VMBO103</v>
          </cell>
          <cell r="C540" t="str">
            <v>136030</v>
          </cell>
          <cell r="D540" t="str">
            <v>136030</v>
          </cell>
          <cell r="E540" t="str">
            <v>VESTA INTEL 810E CHIPSET FCPGA</v>
          </cell>
          <cell r="F540">
            <v>58</v>
          </cell>
          <cell r="G540">
            <v>2722.25</v>
          </cell>
          <cell r="J540">
            <v>5</v>
          </cell>
          <cell r="K540">
            <v>13611.25</v>
          </cell>
          <cell r="L540">
            <v>2722.25</v>
          </cell>
          <cell r="M540">
            <v>3288.2320710508325</v>
          </cell>
          <cell r="N540">
            <v>2722.25</v>
          </cell>
          <cell r="O540">
            <v>3900</v>
          </cell>
          <cell r="P540">
            <v>19500</v>
          </cell>
        </row>
        <row r="541">
          <cell r="A541" t="str">
            <v>VMBO10313603068</v>
          </cell>
          <cell r="B541" t="str">
            <v>VMBO103</v>
          </cell>
          <cell r="C541" t="str">
            <v>136030</v>
          </cell>
          <cell r="D541" t="str">
            <v>136030</v>
          </cell>
          <cell r="E541" t="str">
            <v>VESTA INTEL 810E CHIPSET FCPGA</v>
          </cell>
          <cell r="F541">
            <v>68</v>
          </cell>
          <cell r="G541">
            <v>2722.25</v>
          </cell>
          <cell r="J541">
            <v>3</v>
          </cell>
          <cell r="K541">
            <v>8166.75</v>
          </cell>
          <cell r="L541">
            <v>2722.25</v>
          </cell>
          <cell r="M541">
            <v>3288.2320710508325</v>
          </cell>
          <cell r="N541">
            <v>2722.25</v>
          </cell>
          <cell r="O541">
            <v>3900</v>
          </cell>
          <cell r="P541">
            <v>11700</v>
          </cell>
        </row>
        <row r="542">
          <cell r="A542" t="str">
            <v>VMBO103136030G18</v>
          </cell>
          <cell r="B542" t="str">
            <v>VMBO103</v>
          </cell>
          <cell r="C542" t="str">
            <v>136030G</v>
          </cell>
          <cell r="D542" t="str">
            <v>136030G</v>
          </cell>
          <cell r="E542" t="str">
            <v>VESTA 810E CHIPSET BABY AT</v>
          </cell>
          <cell r="F542">
            <v>18</v>
          </cell>
          <cell r="G542">
            <v>768.32</v>
          </cell>
          <cell r="J542">
            <v>30</v>
          </cell>
          <cell r="K542">
            <v>23049.57</v>
          </cell>
          <cell r="L542">
            <v>768.32</v>
          </cell>
          <cell r="N542">
            <v>2722.25</v>
          </cell>
          <cell r="O542">
            <v>2700</v>
          </cell>
          <cell r="P542">
            <v>81000</v>
          </cell>
        </row>
        <row r="543">
          <cell r="A543" t="str">
            <v>VMBO103136030G58</v>
          </cell>
          <cell r="B543" t="str">
            <v>VMBO103</v>
          </cell>
          <cell r="C543" t="str">
            <v>136030G</v>
          </cell>
          <cell r="D543" t="str">
            <v>136030G</v>
          </cell>
          <cell r="E543" t="str">
            <v>VESTA 810E CHIPSET BABY AT</v>
          </cell>
          <cell r="F543">
            <v>58</v>
          </cell>
          <cell r="G543">
            <v>768.32</v>
          </cell>
          <cell r="J543">
            <v>27</v>
          </cell>
          <cell r="K543">
            <v>20744.61</v>
          </cell>
          <cell r="L543">
            <v>768.32</v>
          </cell>
          <cell r="N543">
            <v>2722.25</v>
          </cell>
          <cell r="O543">
            <v>2700</v>
          </cell>
          <cell r="P543">
            <v>72900</v>
          </cell>
        </row>
        <row r="544">
          <cell r="A544" t="str">
            <v>VMBO103136030G68</v>
          </cell>
          <cell r="B544" t="str">
            <v>VMBO103</v>
          </cell>
          <cell r="C544" t="str">
            <v>136030G</v>
          </cell>
          <cell r="D544" t="str">
            <v>136030G</v>
          </cell>
          <cell r="E544" t="str">
            <v>VESTA 810E CHIPSET BABY AT</v>
          </cell>
          <cell r="F544">
            <v>68</v>
          </cell>
          <cell r="G544">
            <v>768.32</v>
          </cell>
          <cell r="J544">
            <v>1</v>
          </cell>
          <cell r="K544">
            <v>768.31</v>
          </cell>
          <cell r="L544">
            <v>768.32</v>
          </cell>
          <cell r="N544">
            <v>2722.25</v>
          </cell>
          <cell r="O544">
            <v>2700</v>
          </cell>
          <cell r="P544">
            <v>2700</v>
          </cell>
        </row>
        <row r="545">
          <cell r="A545" t="str">
            <v>VMBO103136030R18</v>
          </cell>
          <cell r="B545" t="str">
            <v>VMBO103</v>
          </cell>
          <cell r="C545" t="str">
            <v>136030R</v>
          </cell>
          <cell r="D545" t="str">
            <v>136030R</v>
          </cell>
          <cell r="E545" t="str">
            <v>VESTA 810E CHIPSET BABY AT</v>
          </cell>
          <cell r="F545">
            <v>18</v>
          </cell>
          <cell r="G545">
            <v>151.79</v>
          </cell>
          <cell r="J545">
            <v>17</v>
          </cell>
          <cell r="K545">
            <v>2580.5</v>
          </cell>
          <cell r="L545">
            <v>151.79</v>
          </cell>
          <cell r="M545">
            <v>4500</v>
          </cell>
          <cell r="N545">
            <v>2722.25</v>
          </cell>
          <cell r="O545">
            <v>2700</v>
          </cell>
          <cell r="P545">
            <v>45900</v>
          </cell>
        </row>
        <row r="546">
          <cell r="A546" t="str">
            <v>VMBO103136030R58</v>
          </cell>
          <cell r="B546" t="str">
            <v>VMBO103</v>
          </cell>
          <cell r="C546" t="str">
            <v>136030R</v>
          </cell>
          <cell r="D546" t="str">
            <v>136030R</v>
          </cell>
          <cell r="E546" t="str">
            <v>VESTA 810E CHIPSET BABY AT</v>
          </cell>
          <cell r="F546">
            <v>58</v>
          </cell>
          <cell r="G546">
            <v>151.79</v>
          </cell>
          <cell r="J546">
            <v>23</v>
          </cell>
          <cell r="K546">
            <v>3491.27</v>
          </cell>
          <cell r="L546">
            <v>151.79</v>
          </cell>
          <cell r="M546">
            <v>4500</v>
          </cell>
          <cell r="N546">
            <v>2722.25</v>
          </cell>
          <cell r="O546">
            <v>2700</v>
          </cell>
          <cell r="P546">
            <v>62100</v>
          </cell>
        </row>
        <row r="547">
          <cell r="A547" t="str">
            <v>VMBO103136030R59</v>
          </cell>
          <cell r="B547" t="str">
            <v>VMBO103</v>
          </cell>
          <cell r="C547" t="str">
            <v>136030R</v>
          </cell>
          <cell r="D547" t="str">
            <v>136030R</v>
          </cell>
          <cell r="E547" t="str">
            <v>VESTA 810E CHIPSET BABY AT</v>
          </cell>
          <cell r="F547">
            <v>59</v>
          </cell>
          <cell r="G547">
            <v>151.79</v>
          </cell>
          <cell r="J547">
            <v>1</v>
          </cell>
          <cell r="K547">
            <v>151.79</v>
          </cell>
          <cell r="L547">
            <v>151.79</v>
          </cell>
          <cell r="M547">
            <v>4500</v>
          </cell>
          <cell r="N547">
            <v>2722.25</v>
          </cell>
          <cell r="O547">
            <v>2700</v>
          </cell>
          <cell r="P547">
            <v>2700</v>
          </cell>
        </row>
        <row r="548">
          <cell r="A548" t="str">
            <v>VMBO103136030R68</v>
          </cell>
          <cell r="B548" t="str">
            <v>VMBO103</v>
          </cell>
          <cell r="C548" t="str">
            <v>136030R</v>
          </cell>
          <cell r="D548" t="str">
            <v>136030R</v>
          </cell>
          <cell r="E548" t="str">
            <v>VESTA 810E CHIPSET BABY AT</v>
          </cell>
          <cell r="F548">
            <v>68</v>
          </cell>
          <cell r="G548">
            <v>151.79</v>
          </cell>
          <cell r="J548">
            <v>4</v>
          </cell>
          <cell r="K548">
            <v>607.16999999999996</v>
          </cell>
          <cell r="L548">
            <v>151.79</v>
          </cell>
          <cell r="M548">
            <v>4500</v>
          </cell>
          <cell r="N548">
            <v>2722.25</v>
          </cell>
          <cell r="O548">
            <v>2700</v>
          </cell>
          <cell r="P548">
            <v>10800</v>
          </cell>
        </row>
        <row r="549">
          <cell r="A549" t="str">
            <v>VMBO103136030X19</v>
          </cell>
          <cell r="B549" t="str">
            <v>VMBO103</v>
          </cell>
          <cell r="C549" t="str">
            <v>136030X</v>
          </cell>
          <cell r="D549" t="str">
            <v>136030X</v>
          </cell>
          <cell r="E549" t="str">
            <v>VESTA 810E CHIPSET BABY AT</v>
          </cell>
          <cell r="F549">
            <v>19</v>
          </cell>
          <cell r="G549">
            <v>0</v>
          </cell>
          <cell r="H549">
            <v>8</v>
          </cell>
          <cell r="J549">
            <v>404</v>
          </cell>
          <cell r="L549">
            <v>0</v>
          </cell>
          <cell r="N549">
            <v>2722.25</v>
          </cell>
          <cell r="O549">
            <v>2700</v>
          </cell>
          <cell r="P549">
            <v>1112400</v>
          </cell>
        </row>
        <row r="550">
          <cell r="A550" t="str">
            <v>VMBO103136030X49</v>
          </cell>
          <cell r="B550" t="str">
            <v>VMBO103</v>
          </cell>
          <cell r="C550" t="str">
            <v>136030X</v>
          </cell>
          <cell r="D550" t="str">
            <v>136030X</v>
          </cell>
          <cell r="E550" t="str">
            <v>VESTA 810E CHIPSET BABY AT</v>
          </cell>
          <cell r="F550">
            <v>49</v>
          </cell>
          <cell r="G550">
            <v>0</v>
          </cell>
          <cell r="J550">
            <v>10</v>
          </cell>
          <cell r="L550">
            <v>0</v>
          </cell>
          <cell r="N550">
            <v>2722.25</v>
          </cell>
          <cell r="O550">
            <v>2700</v>
          </cell>
          <cell r="P550">
            <v>27000</v>
          </cell>
        </row>
        <row r="551">
          <cell r="A551" t="str">
            <v>VMBO103136030X59</v>
          </cell>
          <cell r="B551" t="str">
            <v>VMBO103</v>
          </cell>
          <cell r="C551" t="str">
            <v>136030X</v>
          </cell>
          <cell r="D551" t="str">
            <v>136030X</v>
          </cell>
          <cell r="E551" t="str">
            <v>VESTA 810E CHIPSET BABY AT</v>
          </cell>
          <cell r="F551">
            <v>59</v>
          </cell>
          <cell r="G551">
            <v>0</v>
          </cell>
          <cell r="J551">
            <v>19</v>
          </cell>
          <cell r="L551">
            <v>0</v>
          </cell>
          <cell r="N551">
            <v>2722.25</v>
          </cell>
          <cell r="O551">
            <v>2700</v>
          </cell>
          <cell r="P551">
            <v>51300</v>
          </cell>
        </row>
        <row r="552">
          <cell r="A552" t="str">
            <v>VMBO103136030X39</v>
          </cell>
          <cell r="B552" t="str">
            <v>VMBO103</v>
          </cell>
          <cell r="C552" t="str">
            <v>136030X</v>
          </cell>
          <cell r="D552" t="str">
            <v>136030X</v>
          </cell>
          <cell r="E552" t="str">
            <v>VESTA 810E CHIPSET BABY AT</v>
          </cell>
          <cell r="F552">
            <v>39</v>
          </cell>
          <cell r="G552">
            <v>0</v>
          </cell>
          <cell r="J552">
            <v>15</v>
          </cell>
          <cell r="O552">
            <v>2700</v>
          </cell>
          <cell r="P552">
            <v>40500</v>
          </cell>
        </row>
        <row r="553">
          <cell r="A553" t="str">
            <v>VMBO-10413603158</v>
          </cell>
          <cell r="B553" t="str">
            <v>VMBO-104</v>
          </cell>
          <cell r="C553" t="str">
            <v>136031</v>
          </cell>
          <cell r="D553" t="str">
            <v>136031</v>
          </cell>
          <cell r="E553" t="str">
            <v>VESTA INTEL 815 CHIPSET FCPGA*</v>
          </cell>
          <cell r="F553">
            <v>58</v>
          </cell>
          <cell r="G553">
            <v>3455.24</v>
          </cell>
          <cell r="J553">
            <v>5</v>
          </cell>
          <cell r="K553">
            <v>17276.2</v>
          </cell>
          <cell r="L553">
            <v>3455.24</v>
          </cell>
          <cell r="M553">
            <v>4308.0352741740153</v>
          </cell>
          <cell r="N553">
            <v>3455.24</v>
          </cell>
          <cell r="O553">
            <v>3400</v>
          </cell>
          <cell r="P553">
            <v>17000</v>
          </cell>
        </row>
        <row r="554">
          <cell r="A554" t="str">
            <v>VMBO-104136031G58</v>
          </cell>
          <cell r="B554" t="str">
            <v>VMBO-104</v>
          </cell>
          <cell r="C554" t="str">
            <v>136031G</v>
          </cell>
          <cell r="D554" t="str">
            <v>136031G</v>
          </cell>
          <cell r="E554" t="str">
            <v>VESTA INTEL 815 CHIPSET FCPGA*</v>
          </cell>
          <cell r="F554">
            <v>58</v>
          </cell>
          <cell r="G554">
            <v>1093.0999999999999</v>
          </cell>
          <cell r="J554">
            <v>1</v>
          </cell>
          <cell r="K554">
            <v>1093.0999999999999</v>
          </cell>
          <cell r="L554">
            <v>1093.0999999999999</v>
          </cell>
          <cell r="N554">
            <v>3455.24</v>
          </cell>
          <cell r="O554">
            <v>3900</v>
          </cell>
          <cell r="P554">
            <v>3900</v>
          </cell>
        </row>
        <row r="555">
          <cell r="A555" t="str">
            <v>VMBO-104136031G68</v>
          </cell>
          <cell r="B555" t="str">
            <v>VMBO-104</v>
          </cell>
          <cell r="C555" t="str">
            <v>136031G</v>
          </cell>
          <cell r="D555" t="str">
            <v>136031G</v>
          </cell>
          <cell r="E555" t="str">
            <v>VESTA INTEL 815 CHIPSET FCPGA*</v>
          </cell>
          <cell r="F555">
            <v>68</v>
          </cell>
          <cell r="G555">
            <v>1093.0999999999999</v>
          </cell>
          <cell r="J555">
            <v>3</v>
          </cell>
          <cell r="K555">
            <v>3279.31</v>
          </cell>
          <cell r="L555">
            <v>1093.0999999999999</v>
          </cell>
          <cell r="N555">
            <v>3455.24</v>
          </cell>
          <cell r="O555">
            <v>3900</v>
          </cell>
          <cell r="P555">
            <v>11700</v>
          </cell>
        </row>
        <row r="556">
          <cell r="A556" t="str">
            <v>VMBO-104136031R58</v>
          </cell>
          <cell r="B556" t="str">
            <v>VMBO-104</v>
          </cell>
          <cell r="C556" t="str">
            <v>136031R</v>
          </cell>
          <cell r="D556" t="str">
            <v>136031R</v>
          </cell>
          <cell r="E556" t="str">
            <v>VESTA INTEL 815 CHIPSET FCPGA*</v>
          </cell>
          <cell r="F556">
            <v>58</v>
          </cell>
          <cell r="G556">
            <v>94.22</v>
          </cell>
          <cell r="H556">
            <v>2</v>
          </cell>
          <cell r="I556">
            <v>188.43</v>
          </cell>
          <cell r="J556">
            <v>8</v>
          </cell>
          <cell r="K556">
            <v>753.72</v>
          </cell>
          <cell r="L556">
            <v>94.22</v>
          </cell>
          <cell r="N556">
            <v>3455.24</v>
          </cell>
          <cell r="O556">
            <v>3400</v>
          </cell>
          <cell r="P556">
            <v>34000</v>
          </cell>
        </row>
        <row r="557">
          <cell r="A557" t="str">
            <v>VMBO-104136031X19</v>
          </cell>
          <cell r="B557" t="str">
            <v>VMBO-104</v>
          </cell>
          <cell r="C557" t="str">
            <v>136031X</v>
          </cell>
          <cell r="D557" t="str">
            <v>136031X</v>
          </cell>
          <cell r="E557" t="str">
            <v>VESTA INTEL 815 CHIPSET FCPGA*</v>
          </cell>
          <cell r="F557">
            <v>19</v>
          </cell>
          <cell r="G557">
            <v>0</v>
          </cell>
          <cell r="J557">
            <v>94</v>
          </cell>
          <cell r="L557">
            <v>0</v>
          </cell>
          <cell r="N557">
            <v>3455.24</v>
          </cell>
          <cell r="O557">
            <v>3500</v>
          </cell>
          <cell r="P557">
            <v>329000</v>
          </cell>
        </row>
        <row r="558">
          <cell r="A558" t="str">
            <v>VMBO-104136031X59</v>
          </cell>
          <cell r="B558" t="str">
            <v>VMBO-104</v>
          </cell>
          <cell r="C558" t="str">
            <v>136031X</v>
          </cell>
          <cell r="D558" t="str">
            <v>136031X</v>
          </cell>
          <cell r="E558" t="str">
            <v>VESTA INTEL 815 CHIPSET FCPGA*</v>
          </cell>
          <cell r="F558">
            <v>59</v>
          </cell>
          <cell r="G558">
            <v>0</v>
          </cell>
          <cell r="J558">
            <v>3</v>
          </cell>
          <cell r="L558">
            <v>0</v>
          </cell>
          <cell r="N558">
            <v>3455.24</v>
          </cell>
          <cell r="O558">
            <v>3500</v>
          </cell>
          <cell r="P558">
            <v>10500</v>
          </cell>
        </row>
        <row r="559">
          <cell r="A559" t="str">
            <v>VMBO-105136032R18</v>
          </cell>
          <cell r="B559" t="str">
            <v>VMBO-105</v>
          </cell>
          <cell r="C559" t="str">
            <v>136032R</v>
          </cell>
          <cell r="D559" t="str">
            <v>136032R</v>
          </cell>
          <cell r="E559" t="str">
            <v>VESTA INTEL 815E CHIPSET FCPGA</v>
          </cell>
          <cell r="F559">
            <v>18</v>
          </cell>
          <cell r="G559">
            <v>0.67</v>
          </cell>
          <cell r="J559">
            <v>1</v>
          </cell>
          <cell r="K559">
            <v>0.67</v>
          </cell>
          <cell r="L559">
            <v>0.67</v>
          </cell>
          <cell r="O559">
            <v>4000</v>
          </cell>
          <cell r="P559">
            <v>4000</v>
          </cell>
        </row>
        <row r="560">
          <cell r="A560" t="str">
            <v>VMBO-105136032X19</v>
          </cell>
          <cell r="B560" t="str">
            <v>VMBO-105</v>
          </cell>
          <cell r="C560" t="str">
            <v>136032X</v>
          </cell>
          <cell r="D560" t="str">
            <v>136032X</v>
          </cell>
          <cell r="E560" t="str">
            <v>VESTA INTEL 815E CHIPSET FCPGA</v>
          </cell>
          <cell r="F560">
            <v>19</v>
          </cell>
          <cell r="G560">
            <v>0</v>
          </cell>
          <cell r="J560">
            <v>9</v>
          </cell>
          <cell r="L560">
            <v>0</v>
          </cell>
          <cell r="O560">
            <v>3500</v>
          </cell>
          <cell r="P560">
            <v>31500</v>
          </cell>
        </row>
        <row r="561">
          <cell r="A561" t="str">
            <v>VOPT-103136004A18</v>
          </cell>
          <cell r="B561" t="str">
            <v>VOPT-103</v>
          </cell>
          <cell r="C561" t="str">
            <v>136004A</v>
          </cell>
          <cell r="D561" t="str">
            <v>136004A</v>
          </cell>
          <cell r="E561" t="str">
            <v>VESTA CD-ROM DRIVE 52X ****.**</v>
          </cell>
          <cell r="F561">
            <v>18</v>
          </cell>
          <cell r="G561">
            <v>1467.96</v>
          </cell>
          <cell r="J561">
            <v>1</v>
          </cell>
          <cell r="K561">
            <v>1467.96</v>
          </cell>
          <cell r="L561">
            <v>1467.96</v>
          </cell>
          <cell r="N561">
            <v>1467.96</v>
          </cell>
          <cell r="O561">
            <v>1500</v>
          </cell>
          <cell r="P561">
            <v>1500</v>
          </cell>
        </row>
        <row r="562">
          <cell r="A562" t="str">
            <v>VOPT-103136004B18</v>
          </cell>
          <cell r="B562" t="str">
            <v>VOPT-103</v>
          </cell>
          <cell r="C562" t="str">
            <v>136004B</v>
          </cell>
          <cell r="D562" t="str">
            <v>136004B</v>
          </cell>
          <cell r="E562" t="str">
            <v>VESTA CD-ROM DRIVE 52X ****.**</v>
          </cell>
          <cell r="F562">
            <v>18</v>
          </cell>
          <cell r="G562">
            <v>1467.96</v>
          </cell>
          <cell r="J562">
            <v>1</v>
          </cell>
          <cell r="K562">
            <v>1467.96</v>
          </cell>
          <cell r="L562">
            <v>1467.96</v>
          </cell>
          <cell r="N562">
            <v>1467.96</v>
          </cell>
          <cell r="O562">
            <v>1500</v>
          </cell>
          <cell r="P562">
            <v>1500</v>
          </cell>
        </row>
        <row r="563">
          <cell r="A563" t="str">
            <v>VOPT-103136004C18</v>
          </cell>
          <cell r="B563" t="str">
            <v>VOPT-103</v>
          </cell>
          <cell r="C563" t="str">
            <v>136004C</v>
          </cell>
          <cell r="D563" t="str">
            <v>136004C</v>
          </cell>
          <cell r="E563" t="str">
            <v>VESTA CD-ROM DRIVE 52X ****.**</v>
          </cell>
          <cell r="F563">
            <v>18</v>
          </cell>
          <cell r="G563">
            <v>1467.96</v>
          </cell>
          <cell r="J563">
            <v>1</v>
          </cell>
          <cell r="K563">
            <v>1467.96</v>
          </cell>
          <cell r="L563">
            <v>1467.96</v>
          </cell>
          <cell r="N563">
            <v>1467.96</v>
          </cell>
          <cell r="O563">
            <v>1500</v>
          </cell>
          <cell r="P563">
            <v>1500</v>
          </cell>
        </row>
        <row r="564">
          <cell r="A564" t="str">
            <v>VOPT-103136004G48</v>
          </cell>
          <cell r="B564" t="str">
            <v>VOPT-103</v>
          </cell>
          <cell r="C564" t="str">
            <v>136004G</v>
          </cell>
          <cell r="D564" t="str">
            <v>136004G</v>
          </cell>
          <cell r="E564" t="str">
            <v>VESTA CD-ROM DRIVE 52X ****.**</v>
          </cell>
          <cell r="F564">
            <v>48</v>
          </cell>
          <cell r="G564">
            <v>441.24</v>
          </cell>
          <cell r="J564">
            <v>1</v>
          </cell>
          <cell r="K564">
            <v>441.24</v>
          </cell>
          <cell r="L564">
            <v>441.24</v>
          </cell>
          <cell r="N564">
            <v>1467.96</v>
          </cell>
          <cell r="O564">
            <v>1500</v>
          </cell>
          <cell r="P564">
            <v>1500</v>
          </cell>
        </row>
        <row r="565">
          <cell r="A565" t="str">
            <v>VOPT-103136004G58</v>
          </cell>
          <cell r="B565" t="str">
            <v>VOPT-103</v>
          </cell>
          <cell r="C565" t="str">
            <v>136004G</v>
          </cell>
          <cell r="D565" t="str">
            <v>136004G</v>
          </cell>
          <cell r="E565" t="str">
            <v>VESTA CD-ROM DRIVE 52X ****.**</v>
          </cell>
          <cell r="F565">
            <v>58</v>
          </cell>
          <cell r="G565">
            <v>441.24</v>
          </cell>
          <cell r="J565">
            <v>4</v>
          </cell>
          <cell r="K565">
            <v>1764.96</v>
          </cell>
          <cell r="L565">
            <v>441.24</v>
          </cell>
          <cell r="N565">
            <v>1467.96</v>
          </cell>
          <cell r="O565">
            <v>1500</v>
          </cell>
          <cell r="P565">
            <v>6000</v>
          </cell>
        </row>
        <row r="566">
          <cell r="A566" t="str">
            <v>VOPT-103136004H18</v>
          </cell>
          <cell r="B566" t="str">
            <v>VOPT-103</v>
          </cell>
          <cell r="C566" t="str">
            <v>136004H</v>
          </cell>
          <cell r="D566" t="str">
            <v>136004H</v>
          </cell>
          <cell r="E566" t="str">
            <v>VESTA CD-ROM DRIVE 52X ****.**</v>
          </cell>
          <cell r="F566">
            <v>18</v>
          </cell>
          <cell r="G566">
            <v>1467.96</v>
          </cell>
          <cell r="J566">
            <v>1</v>
          </cell>
          <cell r="K566">
            <v>1467.96</v>
          </cell>
          <cell r="L566">
            <v>1467.96</v>
          </cell>
          <cell r="N566">
            <v>1467.96</v>
          </cell>
          <cell r="O566">
            <v>1500</v>
          </cell>
          <cell r="P566">
            <v>1500</v>
          </cell>
        </row>
        <row r="567">
          <cell r="A567" t="str">
            <v>VOPT-103136004I18</v>
          </cell>
          <cell r="B567" t="str">
            <v>VOPT-103</v>
          </cell>
          <cell r="C567" t="str">
            <v>136004I</v>
          </cell>
          <cell r="D567" t="str">
            <v>136004I</v>
          </cell>
          <cell r="E567" t="str">
            <v>VESTA CD-ROM DRIVE 52X ****.**</v>
          </cell>
          <cell r="F567">
            <v>18</v>
          </cell>
          <cell r="G567">
            <v>1467.96</v>
          </cell>
          <cell r="J567">
            <v>1</v>
          </cell>
          <cell r="K567">
            <v>1467.96</v>
          </cell>
          <cell r="L567">
            <v>1467.96</v>
          </cell>
          <cell r="N567">
            <v>1467.96</v>
          </cell>
          <cell r="O567">
            <v>1500</v>
          </cell>
          <cell r="P567">
            <v>1500</v>
          </cell>
        </row>
        <row r="568">
          <cell r="A568" t="str">
            <v>VOPT-103136004K18</v>
          </cell>
          <cell r="B568" t="str">
            <v>VOPT-103</v>
          </cell>
          <cell r="C568" t="str">
            <v>136004K</v>
          </cell>
          <cell r="D568" t="str">
            <v>136004K</v>
          </cell>
          <cell r="E568" t="str">
            <v>VESTA CD-ROM DRIVE 52X ****.**</v>
          </cell>
          <cell r="F568">
            <v>18</v>
          </cell>
          <cell r="G568">
            <v>1467.96</v>
          </cell>
          <cell r="J568">
            <v>1</v>
          </cell>
          <cell r="K568">
            <v>1467.96</v>
          </cell>
          <cell r="L568">
            <v>1467.96</v>
          </cell>
          <cell r="N568">
            <v>1467.96</v>
          </cell>
          <cell r="O568">
            <v>1500</v>
          </cell>
          <cell r="P568">
            <v>1500</v>
          </cell>
        </row>
        <row r="569">
          <cell r="A569" t="str">
            <v>VOPT-103136004L18</v>
          </cell>
          <cell r="B569" t="str">
            <v>VOPT-103</v>
          </cell>
          <cell r="C569" t="str">
            <v>136004L</v>
          </cell>
          <cell r="D569" t="str">
            <v>136004L</v>
          </cell>
          <cell r="E569" t="str">
            <v>VESTA CD-ROM DRIVE 52X ****.**</v>
          </cell>
          <cell r="F569">
            <v>18</v>
          </cell>
          <cell r="G569">
            <v>1467.96</v>
          </cell>
          <cell r="J569">
            <v>1</v>
          </cell>
          <cell r="K569">
            <v>1467.96</v>
          </cell>
          <cell r="L569">
            <v>1467.96</v>
          </cell>
          <cell r="N569">
            <v>1467.96</v>
          </cell>
          <cell r="O569">
            <v>1500</v>
          </cell>
          <cell r="P569">
            <v>1500</v>
          </cell>
        </row>
        <row r="570">
          <cell r="A570" t="str">
            <v>VOPT-103136004P18</v>
          </cell>
          <cell r="B570" t="str">
            <v>VOPT-103</v>
          </cell>
          <cell r="C570" t="str">
            <v>136004P</v>
          </cell>
          <cell r="D570" t="str">
            <v>136004P</v>
          </cell>
          <cell r="E570" t="str">
            <v>VESTA CD-ROM DRIVE 52X ****.**</v>
          </cell>
          <cell r="F570">
            <v>18</v>
          </cell>
          <cell r="G570">
            <v>1467.96</v>
          </cell>
          <cell r="J570">
            <v>1</v>
          </cell>
          <cell r="K570">
            <v>1467.96</v>
          </cell>
          <cell r="L570">
            <v>1467.96</v>
          </cell>
          <cell r="N570">
            <v>1467.96</v>
          </cell>
          <cell r="O570">
            <v>1500</v>
          </cell>
          <cell r="P570">
            <v>1500</v>
          </cell>
        </row>
        <row r="571">
          <cell r="A571" t="str">
            <v>VOPT-103136004R18</v>
          </cell>
          <cell r="B571" t="str">
            <v>VOPT-103</v>
          </cell>
          <cell r="C571" t="str">
            <v>136004R</v>
          </cell>
          <cell r="D571" t="str">
            <v>136004R</v>
          </cell>
          <cell r="E571" t="str">
            <v>VESTA CD-ROM DRIVE 52X ****.**</v>
          </cell>
          <cell r="F571">
            <v>18</v>
          </cell>
          <cell r="G571">
            <v>164.1</v>
          </cell>
          <cell r="J571">
            <v>14</v>
          </cell>
          <cell r="K571">
            <v>2297.42</v>
          </cell>
          <cell r="L571">
            <v>164.1</v>
          </cell>
          <cell r="N571">
            <v>1467.96</v>
          </cell>
          <cell r="O571">
            <v>2000</v>
          </cell>
          <cell r="P571">
            <v>28000</v>
          </cell>
        </row>
        <row r="572">
          <cell r="A572" t="str">
            <v>VOPT-103136004R58</v>
          </cell>
          <cell r="B572" t="str">
            <v>VOPT-103</v>
          </cell>
          <cell r="C572" t="str">
            <v>136004R</v>
          </cell>
          <cell r="D572" t="str">
            <v>136004R</v>
          </cell>
          <cell r="E572" t="str">
            <v>VESTA CD-ROM DRIVE 52X ****.**</v>
          </cell>
          <cell r="F572">
            <v>58</v>
          </cell>
          <cell r="G572">
            <v>164.1</v>
          </cell>
          <cell r="H572">
            <v>1</v>
          </cell>
          <cell r="I572">
            <v>164.1</v>
          </cell>
          <cell r="L572">
            <v>164.1</v>
          </cell>
          <cell r="N572">
            <v>1467.96</v>
          </cell>
          <cell r="O572">
            <v>2000</v>
          </cell>
          <cell r="P572">
            <v>2000</v>
          </cell>
        </row>
        <row r="573">
          <cell r="A573" t="str">
            <v>VOPT-103136004X19</v>
          </cell>
          <cell r="B573" t="str">
            <v>VOPT-103</v>
          </cell>
          <cell r="C573" t="str">
            <v>136004X</v>
          </cell>
          <cell r="D573" t="str">
            <v>136004X</v>
          </cell>
          <cell r="E573" t="str">
            <v>VESTA CD-ROM DRIVE 52X BOX PACK</v>
          </cell>
          <cell r="F573">
            <v>19</v>
          </cell>
          <cell r="G573">
            <v>0</v>
          </cell>
          <cell r="J573">
            <v>58</v>
          </cell>
          <cell r="L573">
            <v>0</v>
          </cell>
          <cell r="N573">
            <v>1467.96</v>
          </cell>
          <cell r="O573">
            <v>1800</v>
          </cell>
          <cell r="P573">
            <v>104400</v>
          </cell>
        </row>
        <row r="574">
          <cell r="A574" t="str">
            <v>VOPT-10313600548</v>
          </cell>
          <cell r="B574" t="str">
            <v>VOPT-103</v>
          </cell>
          <cell r="C574" t="str">
            <v>136005</v>
          </cell>
          <cell r="D574" t="str">
            <v>136005</v>
          </cell>
          <cell r="E574" t="str">
            <v>VESTA CD-ROM DRIVE 52X*****.**</v>
          </cell>
          <cell r="F574">
            <v>48</v>
          </cell>
          <cell r="G574">
            <v>2000</v>
          </cell>
          <cell r="J574">
            <v>9</v>
          </cell>
          <cell r="K574">
            <v>18000</v>
          </cell>
          <cell r="L574">
            <v>2000</v>
          </cell>
          <cell r="M574">
            <v>1540.4288577154309</v>
          </cell>
          <cell r="N574">
            <v>2000</v>
          </cell>
          <cell r="O574">
            <v>2000</v>
          </cell>
          <cell r="P574">
            <v>18000</v>
          </cell>
        </row>
        <row r="575">
          <cell r="A575" t="str">
            <v>VOPT-10313600568</v>
          </cell>
          <cell r="B575" t="str">
            <v>VOPT-103</v>
          </cell>
          <cell r="C575" t="str">
            <v>136005</v>
          </cell>
          <cell r="D575" t="str">
            <v>136005</v>
          </cell>
          <cell r="E575" t="str">
            <v>VESTA CD-ROM DRIVE 52X*****.**</v>
          </cell>
          <cell r="F575">
            <v>68</v>
          </cell>
          <cell r="G575">
            <v>2000</v>
          </cell>
          <cell r="J575">
            <v>8</v>
          </cell>
          <cell r="K575">
            <v>16000</v>
          </cell>
          <cell r="L575">
            <v>2000</v>
          </cell>
          <cell r="M575">
            <v>1540.4288577154309</v>
          </cell>
          <cell r="N575">
            <v>2000</v>
          </cell>
          <cell r="O575">
            <v>2000</v>
          </cell>
          <cell r="P575">
            <v>16000</v>
          </cell>
        </row>
        <row r="576">
          <cell r="A576" t="str">
            <v>VOPT-103136005X19</v>
          </cell>
          <cell r="B576" t="str">
            <v>VOPT-103</v>
          </cell>
          <cell r="C576" t="str">
            <v>136005X</v>
          </cell>
          <cell r="D576" t="str">
            <v>136005X</v>
          </cell>
          <cell r="E576" t="str">
            <v>VESTA CD-ROM DRIVE 52X*****.**</v>
          </cell>
          <cell r="F576">
            <v>19</v>
          </cell>
          <cell r="G576">
            <v>0</v>
          </cell>
          <cell r="J576">
            <v>7</v>
          </cell>
          <cell r="L576">
            <v>0</v>
          </cell>
          <cell r="N576">
            <v>2000</v>
          </cell>
          <cell r="O576">
            <v>1800</v>
          </cell>
          <cell r="P576">
            <v>12600</v>
          </cell>
        </row>
        <row r="577">
          <cell r="A577" t="str">
            <v>VOPT-103136005X59</v>
          </cell>
          <cell r="B577" t="str">
            <v>VOPT-103</v>
          </cell>
          <cell r="C577" t="str">
            <v>136005X</v>
          </cell>
          <cell r="D577" t="str">
            <v>136005X</v>
          </cell>
          <cell r="E577" t="str">
            <v>VESTA CD-ROM DRIVE 52X*****.**</v>
          </cell>
          <cell r="F577">
            <v>59</v>
          </cell>
          <cell r="G577">
            <v>0</v>
          </cell>
          <cell r="J577">
            <v>1</v>
          </cell>
          <cell r="L577">
            <v>0</v>
          </cell>
          <cell r="N577">
            <v>2000</v>
          </cell>
          <cell r="O577">
            <v>1800</v>
          </cell>
          <cell r="P577">
            <v>1800</v>
          </cell>
        </row>
        <row r="578">
          <cell r="A578" t="str">
            <v>WS-C1924-A104046X19</v>
          </cell>
          <cell r="B578" t="str">
            <v>WS-C1924-A</v>
          </cell>
          <cell r="C578" t="str">
            <v>104046X</v>
          </cell>
          <cell r="D578" t="str">
            <v>104046X</v>
          </cell>
          <cell r="E578" t="str">
            <v>CATALYST1924,24PORT 10MB SWITCH</v>
          </cell>
          <cell r="F578">
            <v>19</v>
          </cell>
          <cell r="G578">
            <v>0</v>
          </cell>
          <cell r="J578">
            <v>4</v>
          </cell>
          <cell r="L578">
            <v>0</v>
          </cell>
          <cell r="O578">
            <v>40000</v>
          </cell>
          <cell r="P578">
            <v>160000</v>
          </cell>
        </row>
        <row r="579">
          <cell r="A579" t="str">
            <v>WS-C2924-XL-A104050X19</v>
          </cell>
          <cell r="B579" t="str">
            <v>WS-C2924-XL-A</v>
          </cell>
          <cell r="C579" t="str">
            <v>104050X</v>
          </cell>
          <cell r="D579" t="str">
            <v>104050X</v>
          </cell>
          <cell r="E579" t="str">
            <v>CATALYST 2924, 24-PORT 10/100</v>
          </cell>
          <cell r="F579">
            <v>19</v>
          </cell>
          <cell r="G579">
            <v>0</v>
          </cell>
          <cell r="J579">
            <v>1</v>
          </cell>
          <cell r="L579">
            <v>0</v>
          </cell>
          <cell r="O579">
            <v>65000</v>
          </cell>
          <cell r="P579">
            <v>65000</v>
          </cell>
        </row>
        <row r="580">
          <cell r="A580" t="str">
            <v>WS-C2924-XL-EN104064X19</v>
          </cell>
          <cell r="B580" t="str">
            <v>WS-C2924-XL-EN</v>
          </cell>
          <cell r="C580" t="str">
            <v>104064X</v>
          </cell>
          <cell r="D580" t="str">
            <v>104064X</v>
          </cell>
          <cell r="E580" t="str">
            <v>CATALYST 2924, 10/100 24 PORT*</v>
          </cell>
          <cell r="F580">
            <v>19</v>
          </cell>
          <cell r="G580">
            <v>0</v>
          </cell>
          <cell r="J580">
            <v>1</v>
          </cell>
          <cell r="L580">
            <v>0</v>
          </cell>
          <cell r="O580">
            <v>66000</v>
          </cell>
          <cell r="P580">
            <v>66000</v>
          </cell>
        </row>
        <row r="581">
          <cell r="A581" t="str">
            <v>WS-C3524-XL-EN10416058</v>
          </cell>
          <cell r="B581" t="str">
            <v>WS-C3524-XL-EN</v>
          </cell>
          <cell r="C581" t="str">
            <v>104160</v>
          </cell>
          <cell r="D581" t="str">
            <v>104160</v>
          </cell>
          <cell r="E581" t="str">
            <v>CATALYST 3524 XL ENTERPRISE</v>
          </cell>
          <cell r="F581">
            <v>58</v>
          </cell>
          <cell r="G581">
            <v>112968.17</v>
          </cell>
          <cell r="J581">
            <v>1</v>
          </cell>
          <cell r="K581">
            <v>112968.16</v>
          </cell>
          <cell r="L581">
            <v>112968.17</v>
          </cell>
          <cell r="M581">
            <v>124436.06992592594</v>
          </cell>
          <cell r="N581">
            <v>112968.17</v>
          </cell>
          <cell r="O581">
            <v>117000</v>
          </cell>
          <cell r="P581">
            <v>117000</v>
          </cell>
        </row>
        <row r="582">
          <cell r="A582" t="str">
            <v>WS-G5484104153X19</v>
          </cell>
          <cell r="B582" t="str">
            <v>WS-G5484</v>
          </cell>
          <cell r="C582" t="str">
            <v>104153X</v>
          </cell>
          <cell r="D582" t="str">
            <v>104153X</v>
          </cell>
          <cell r="E582" t="str">
            <v>1000 BASE SX SHORT WAVELENGTH*</v>
          </cell>
          <cell r="F582">
            <v>19</v>
          </cell>
          <cell r="G582">
            <v>0</v>
          </cell>
          <cell r="H582">
            <v>1</v>
          </cell>
          <cell r="L582">
            <v>0</v>
          </cell>
          <cell r="O582">
            <v>19000</v>
          </cell>
          <cell r="P582">
            <v>19000</v>
          </cell>
        </row>
        <row r="583">
          <cell r="A583" t="str">
            <v>WS-X3500-XL10418148</v>
          </cell>
          <cell r="B583" t="str">
            <v>WS-X3500-XL</v>
          </cell>
          <cell r="C583" t="str">
            <v>104181</v>
          </cell>
          <cell r="D583" t="str">
            <v>104181</v>
          </cell>
          <cell r="E583" t="str">
            <v>GIGASTACK STACKING GBIC</v>
          </cell>
          <cell r="F583">
            <v>48</v>
          </cell>
          <cell r="G583">
            <v>9872.16</v>
          </cell>
          <cell r="J583">
            <v>3</v>
          </cell>
          <cell r="K583">
            <v>29616.48</v>
          </cell>
          <cell r="L583">
            <v>9872.16</v>
          </cell>
          <cell r="M583">
            <v>10434.257874999999</v>
          </cell>
          <cell r="N583">
            <v>9872.16</v>
          </cell>
          <cell r="O583">
            <v>9800</v>
          </cell>
          <cell r="P583">
            <v>29400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ated Parties"/>
      <sheetName val="Pl-EXCL"/>
      <sheetName val="pL-iNCL"/>
      <sheetName val="Sheet3"/>
      <sheetName val="P&amp;L"/>
      <sheetName val="BS"/>
      <sheetName val="VARIANCE ANALYSIS "/>
      <sheetName val="cash flow"/>
      <sheetName val="Sch 1-4"/>
      <sheetName val="Sch-5"/>
      <sheetName val="Sch-6-11"/>
      <sheetName val="Sch 12 &amp;13"/>
      <sheetName val="P&amp;L Sch 14-16"/>
      <sheetName val="P&amp;L Sch 17-19"/>
      <sheetName val="Data Entry"/>
      <sheetName val="TRIAL BALANCE (2)"/>
      <sheetName val="TRIAL BALANCE"/>
      <sheetName val="TB Download"/>
      <sheetName val="TBdownload-2002"/>
      <sheetName val="CC wise Download"/>
      <sheetName val="SIFGROUPINGS"/>
      <sheetName val="SIF P&amp;L BS"/>
      <sheetName val="SIF P&amp;L"/>
      <sheetName val="SIF Workings"/>
      <sheetName val="SIF Results Back up"/>
      <sheetName val="PROVISIONS"/>
      <sheetName val="P &amp; L Approach(OB)"/>
      <sheetName val="P &amp; L Approach(CB) "/>
      <sheetName val="AS-22"/>
      <sheetName val="Nagar provisions"/>
      <sheetName val="CL PROVISION"/>
      <sheetName val="SIF R20&amp;R30 "/>
      <sheetName val="SIF-Sent to France"/>
      <sheetName val="sch-IV"/>
      <sheetName val="TBM ANALYSI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L"/>
      <sheetName val="BS Annx"/>
      <sheetName val="FA"/>
      <sheetName val="PL Annx"/>
      <sheetName val="gp"/>
      <sheetName val="Cash Flow New"/>
      <sheetName val="Grouping"/>
      <sheetName val="Master"/>
      <sheetName val="deferred tax"/>
      <sheetName val="MAT Calculation"/>
      <sheetName val="GP Ratio"/>
      <sheetName val="Assest sale "/>
      <sheetName val="Investment property"/>
      <sheetName val="Sheet1"/>
      <sheetName val="Bonus"/>
    </sheetNames>
    <sheetDataSet>
      <sheetData sheetId="0">
        <row r="27">
          <cell r="E27">
            <v>10942000</v>
          </cell>
        </row>
        <row r="34">
          <cell r="D34">
            <v>1598377.0800000003</v>
          </cell>
        </row>
      </sheetData>
      <sheetData sheetId="1">
        <row r="7">
          <cell r="B7" t="str">
            <v xml:space="preserve">Revenue from operations </v>
          </cell>
        </row>
        <row r="19">
          <cell r="D19">
            <v>5844279.5199999884</v>
          </cell>
        </row>
      </sheetData>
      <sheetData sheetId="2">
        <row r="129">
          <cell r="E129">
            <v>10942000</v>
          </cell>
        </row>
      </sheetData>
      <sheetData sheetId="3">
        <row r="8">
          <cell r="K8">
            <v>703025</v>
          </cell>
        </row>
      </sheetData>
      <sheetData sheetId="4">
        <row r="1">
          <cell r="A1" t="str">
            <v>______________ Pvt Ltd</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sheetName val="sch 5"/>
      <sheetName val=" BS-sch 1-4"/>
      <sheetName val="BS-sch 6 &amp; 7"/>
      <sheetName val="BS-sch 8 &amp; 9"/>
      <sheetName val="PL-sch 10, 11 &amp; 12"/>
      <sheetName val="PL-sch 13, 14 &amp; 15"/>
      <sheetName val="GP Margin"/>
      <sheetName val="TRIAL BALANCE"/>
      <sheetName val="Clause 12 (b)"/>
      <sheetName val="pl-excl"/>
      <sheetName val="pl-incl"/>
      <sheetName val="downlo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bsvertical"/>
      <sheetName val="sch1"/>
      <sheetName val="Sheet1"/>
      <sheetName val="sch2"/>
      <sheetName val="sch3"/>
      <sheetName val="sch4"/>
      <sheetName val="sch5"/>
      <sheetName val="sch6-btd"/>
      <sheetName val="sch8,9,10,11"/>
      <sheetName val="sch12,13,14"/>
      <sheetName val="B Sheet"/>
      <sheetName val="PreOp"/>
      <sheetName val="DET0900"/>
      <sheetName val="Lo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ated Parties"/>
      <sheetName val="P&amp;L"/>
      <sheetName val="BS"/>
      <sheetName val="VARIANCE ANALYSIS "/>
      <sheetName val="Sch 1-4"/>
      <sheetName val="Sch-5"/>
      <sheetName val="Sch-6-11"/>
      <sheetName val="Sch 12 &amp;13"/>
      <sheetName val="P&amp;L Sch 14-16"/>
      <sheetName val="P&amp;L Sch 17-19"/>
      <sheetName val="Data Entry"/>
      <sheetName val="TRIAL BALANCE (2)"/>
      <sheetName val="TRIAL BALANCE"/>
      <sheetName val="TB Download"/>
      <sheetName val="TBdownload-2002"/>
      <sheetName val="CC wise Download"/>
      <sheetName val="SIF P&amp;L BS"/>
      <sheetName val="SIF P&amp;L"/>
      <sheetName val="SIF Workings"/>
      <sheetName val="SIF Results Back up"/>
      <sheetName val="PROVISIONS"/>
      <sheetName val="Pl-Incl"/>
      <sheetName val="pl-Excl"/>
      <sheetName val="sch-I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bsvertical"/>
      <sheetName val="sch1"/>
      <sheetName val="Sheet1"/>
      <sheetName val="sch2"/>
      <sheetName val="sch3"/>
      <sheetName val="sch4"/>
      <sheetName val="sch5"/>
      <sheetName val="sch6-btd"/>
      <sheetName val="sch8,9,10,11"/>
      <sheetName val="sch12,13,14"/>
      <sheetName val="B Sheet"/>
      <sheetName val="PreOp"/>
      <sheetName val="DET0900"/>
      <sheetName val="Lo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S"/>
      <sheetName val="BSsch"/>
      <sheetName val="Cash Flow"/>
      <sheetName val="P&amp;L"/>
      <sheetName val="P&amp;lsch"/>
      <sheetName val="FROM PIVOT - BS"/>
      <sheetName val="Sheet13"/>
      <sheetName val="Sheet14"/>
      <sheetName val="PIVOT - BS"/>
      <sheetName val="GL GROUPINGS - BS FOR PIVOT"/>
      <sheetName val="FROM PIVOT - PL"/>
      <sheetName val="Sheet2"/>
      <sheetName val="Sheet3"/>
      <sheetName val="Sheet4"/>
      <sheetName val="Sheet5"/>
      <sheetName val="Sheet6"/>
      <sheetName val="Sheet7"/>
      <sheetName val="Sheet8"/>
      <sheetName val="Sheet9"/>
      <sheetName val="Sheet10"/>
      <sheetName val="Sheet11"/>
      <sheetName val="Sheet12"/>
      <sheetName val="PIVOT - PL"/>
      <sheetName val="SITE WISE"/>
      <sheetName val="GL GROUPINGS"/>
      <sheetName val="hyd"/>
      <sheetName val="FORM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Page"/>
      <sheetName val="DR"/>
      <sheetName val="DR-Anx"/>
      <sheetName val="AR"/>
      <sheetName val="CARO"/>
      <sheetName val="CAROApp"/>
      <sheetName val="BS"/>
      <sheetName val="PL"/>
      <sheetName val="FundFlow"/>
      <sheetName val="Instructions"/>
      <sheetName val="BSSch"/>
      <sheetName val="FASch"/>
      <sheetName val="PLSch"/>
      <sheetName val="Notes"/>
      <sheetName val="PartIV"/>
      <sheetName val="GR-BS"/>
      <sheetName val="GR-PL"/>
      <sheetName val="AS22"/>
      <sheetName val="115JB"/>
      <sheetName val="115JB-Anx"/>
      <sheetName val="3CA"/>
      <sheetName val="3CA-Anx"/>
      <sheetName val="3CD"/>
      <sheetName val="145A-Exclusive"/>
      <sheetName val="145-Incusive"/>
      <sheetName val="3CD-145A-Anx"/>
      <sheetName val="3CD-Dep-Anx"/>
      <sheetName val="3CD-40A(3)-Anx"/>
      <sheetName val="3CD-40A(2)(b)-Anx"/>
      <sheetName val="3CD-269SS-T-Anx"/>
      <sheetName val="3CD-CFLoss-Anx"/>
      <sheetName val="3CD-Ratios-Anx "/>
      <sheetName val="Names"/>
      <sheetName val="IT"/>
      <sheetName val="Master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3">
          <cell r="C3" t="str">
            <v>Portalplayer (India) Private Limited</v>
          </cell>
        </row>
        <row r="4">
          <cell r="C4" t="str">
            <v>Plot No:249, Prashasan Nagar,
Road No:72, Jubilee Hills,
Hyderabad-500 034.</v>
          </cell>
        </row>
        <row r="7">
          <cell r="C7" t="str">
            <v>Private Limited Company</v>
          </cell>
        </row>
        <row r="11">
          <cell r="C11" t="str">
            <v>AABCP7418F</v>
          </cell>
        </row>
        <row r="16">
          <cell r="C16" t="str">
            <v>Partner</v>
          </cell>
        </row>
        <row r="19">
          <cell r="C19" t="str">
            <v>Deloitte Haskins &amp; Sells</v>
          </cell>
        </row>
        <row r="20">
          <cell r="C20" t="str">
            <v>P.R. Ramesh</v>
          </cell>
        </row>
        <row r="23">
          <cell r="C23" t="str">
            <v>M.No: 70928</v>
          </cell>
        </row>
        <row r="24">
          <cell r="C24" t="str">
            <v>Chartered Accountants,
7th Floor, Amrutha Estates,
Lingapur House,
Himayathnagar,
Hyderabad-500 029.</v>
          </cell>
        </row>
        <row r="28">
          <cell r="C28" t="str">
            <v>31-03-2006</v>
          </cell>
        </row>
        <row r="34">
          <cell r="C34" t="str">
            <v>2006-07</v>
          </cell>
        </row>
        <row r="40">
          <cell r="C40" t="str">
            <v>August 5, 2006</v>
          </cell>
        </row>
        <row r="43">
          <cell r="C43" t="str">
            <v>Hyderabad</v>
          </cell>
        </row>
        <row r="45">
          <cell r="C45" t="str">
            <v>Software Development</v>
          </cell>
        </row>
        <row r="46">
          <cell r="C46" t="str">
            <v>Mercantile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Form"/>
      <sheetName val="Challan"/>
      <sheetName val="Annexure-I"/>
      <sheetName val="ImportSheet"/>
      <sheetName val="Param"/>
      <sheetName val="outPut"/>
    </sheetNames>
    <sheetDataSet>
      <sheetData sheetId="0"/>
      <sheetData sheetId="1"/>
      <sheetData sheetId="2">
        <row r="7">
          <cell r="A7">
            <v>1</v>
          </cell>
          <cell r="B7" t="str">
            <v>194I</v>
          </cell>
          <cell r="C7">
            <v>4039</v>
          </cell>
          <cell r="D7">
            <v>0</v>
          </cell>
          <cell r="E7">
            <v>0</v>
          </cell>
          <cell r="F7">
            <v>0</v>
          </cell>
          <cell r="G7">
            <v>0</v>
          </cell>
          <cell r="I7">
            <v>4039</v>
          </cell>
          <cell r="J7" t="str">
            <v>978344</v>
          </cell>
          <cell r="L7">
            <v>220748</v>
          </cell>
          <cell r="N7">
            <v>38569</v>
          </cell>
          <cell r="P7">
            <v>48</v>
          </cell>
          <cell r="Q7" t="str">
            <v>No</v>
          </cell>
          <cell r="R7">
            <v>0</v>
          </cell>
          <cell r="S7">
            <v>0</v>
          </cell>
        </row>
        <row r="8">
          <cell r="A8">
            <v>2</v>
          </cell>
          <cell r="B8" t="str">
            <v>194I</v>
          </cell>
          <cell r="C8">
            <v>8976</v>
          </cell>
          <cell r="D8">
            <v>0</v>
          </cell>
          <cell r="E8">
            <v>0</v>
          </cell>
          <cell r="F8">
            <v>0</v>
          </cell>
          <cell r="G8">
            <v>0</v>
          </cell>
          <cell r="I8">
            <v>8976</v>
          </cell>
          <cell r="J8" t="str">
            <v>978344</v>
          </cell>
          <cell r="L8">
            <v>220748</v>
          </cell>
          <cell r="N8">
            <v>38569</v>
          </cell>
          <cell r="P8">
            <v>48</v>
          </cell>
          <cell r="Q8" t="str">
            <v>No</v>
          </cell>
          <cell r="R8">
            <v>0</v>
          </cell>
          <cell r="S8">
            <v>0</v>
          </cell>
        </row>
        <row r="9">
          <cell r="A9">
            <v>3</v>
          </cell>
          <cell r="B9" t="str">
            <v>194I</v>
          </cell>
          <cell r="C9">
            <v>20977</v>
          </cell>
          <cell r="D9">
            <v>0</v>
          </cell>
          <cell r="E9">
            <v>0</v>
          </cell>
          <cell r="F9">
            <v>0</v>
          </cell>
          <cell r="G9">
            <v>0</v>
          </cell>
          <cell r="I9">
            <v>20977</v>
          </cell>
          <cell r="J9" t="str">
            <v>978344</v>
          </cell>
          <cell r="L9">
            <v>220748</v>
          </cell>
          <cell r="N9">
            <v>38569</v>
          </cell>
          <cell r="P9">
            <v>48</v>
          </cell>
          <cell r="Q9" t="str">
            <v>No</v>
          </cell>
          <cell r="R9">
            <v>0</v>
          </cell>
          <cell r="S9">
            <v>0</v>
          </cell>
        </row>
        <row r="10">
          <cell r="A10">
            <v>4</v>
          </cell>
          <cell r="B10" t="str">
            <v>194I</v>
          </cell>
          <cell r="C10">
            <v>5217</v>
          </cell>
          <cell r="D10">
            <v>0</v>
          </cell>
          <cell r="E10">
            <v>0</v>
          </cell>
          <cell r="F10">
            <v>0</v>
          </cell>
          <cell r="G10">
            <v>0</v>
          </cell>
          <cell r="I10">
            <v>5217</v>
          </cell>
          <cell r="J10" t="str">
            <v>978344</v>
          </cell>
          <cell r="L10">
            <v>220748</v>
          </cell>
          <cell r="N10">
            <v>38569</v>
          </cell>
          <cell r="P10">
            <v>48</v>
          </cell>
          <cell r="Q10" t="str">
            <v>No</v>
          </cell>
          <cell r="R10">
            <v>0</v>
          </cell>
          <cell r="S10">
            <v>0</v>
          </cell>
        </row>
        <row r="11">
          <cell r="A11">
            <v>5</v>
          </cell>
          <cell r="B11" t="str">
            <v>194I</v>
          </cell>
          <cell r="C11">
            <v>5217</v>
          </cell>
          <cell r="D11">
            <v>0</v>
          </cell>
          <cell r="E11">
            <v>0</v>
          </cell>
          <cell r="F11">
            <v>0</v>
          </cell>
          <cell r="G11">
            <v>0</v>
          </cell>
          <cell r="I11">
            <v>5217</v>
          </cell>
          <cell r="J11" t="str">
            <v>978344</v>
          </cell>
          <cell r="L11">
            <v>220748</v>
          </cell>
          <cell r="N11">
            <v>38569</v>
          </cell>
          <cell r="P11">
            <v>48</v>
          </cell>
          <cell r="Q11" t="str">
            <v>No</v>
          </cell>
          <cell r="R11">
            <v>0</v>
          </cell>
          <cell r="S11">
            <v>0</v>
          </cell>
        </row>
        <row r="12">
          <cell r="A12">
            <v>6</v>
          </cell>
          <cell r="B12" t="str">
            <v>194I</v>
          </cell>
          <cell r="C12">
            <v>5217</v>
          </cell>
          <cell r="D12">
            <v>0</v>
          </cell>
          <cell r="E12">
            <v>0</v>
          </cell>
          <cell r="F12">
            <v>0</v>
          </cell>
          <cell r="G12">
            <v>0</v>
          </cell>
          <cell r="I12">
            <v>5217</v>
          </cell>
          <cell r="J12" t="str">
            <v>978344</v>
          </cell>
          <cell r="L12">
            <v>220748</v>
          </cell>
          <cell r="N12">
            <v>38569</v>
          </cell>
          <cell r="P12">
            <v>48</v>
          </cell>
          <cell r="Q12" t="str">
            <v>No</v>
          </cell>
          <cell r="R12">
            <v>0</v>
          </cell>
          <cell r="S12">
            <v>0</v>
          </cell>
        </row>
        <row r="13">
          <cell r="A13">
            <v>7</v>
          </cell>
          <cell r="B13" t="str">
            <v>194I</v>
          </cell>
          <cell r="C13">
            <v>5217</v>
          </cell>
          <cell r="D13">
            <v>0</v>
          </cell>
          <cell r="E13">
            <v>0</v>
          </cell>
          <cell r="F13">
            <v>0</v>
          </cell>
          <cell r="G13">
            <v>0</v>
          </cell>
          <cell r="I13">
            <v>5217</v>
          </cell>
          <cell r="J13" t="str">
            <v>978344</v>
          </cell>
          <cell r="L13">
            <v>220748</v>
          </cell>
          <cell r="N13">
            <v>38569</v>
          </cell>
          <cell r="P13">
            <v>48</v>
          </cell>
          <cell r="Q13" t="str">
            <v>No</v>
          </cell>
          <cell r="R13">
            <v>0</v>
          </cell>
          <cell r="S13">
            <v>0</v>
          </cell>
        </row>
        <row r="14">
          <cell r="A14">
            <v>8</v>
          </cell>
          <cell r="B14" t="str">
            <v>194I</v>
          </cell>
          <cell r="C14">
            <v>5217</v>
          </cell>
          <cell r="D14">
            <v>0</v>
          </cell>
          <cell r="E14">
            <v>0</v>
          </cell>
          <cell r="F14">
            <v>0</v>
          </cell>
          <cell r="G14">
            <v>0</v>
          </cell>
          <cell r="I14">
            <v>5217</v>
          </cell>
          <cell r="J14" t="str">
            <v>978344</v>
          </cell>
          <cell r="L14">
            <v>220748</v>
          </cell>
          <cell r="N14">
            <v>38569</v>
          </cell>
          <cell r="P14">
            <v>48</v>
          </cell>
          <cell r="Q14" t="str">
            <v>No</v>
          </cell>
          <cell r="R14">
            <v>0</v>
          </cell>
          <cell r="S14">
            <v>0</v>
          </cell>
        </row>
        <row r="15">
          <cell r="A15">
            <v>9</v>
          </cell>
          <cell r="B15" t="str">
            <v>194I</v>
          </cell>
          <cell r="C15">
            <v>5217</v>
          </cell>
          <cell r="D15">
            <v>0</v>
          </cell>
          <cell r="E15">
            <v>0</v>
          </cell>
          <cell r="F15">
            <v>0</v>
          </cell>
          <cell r="G15">
            <v>0</v>
          </cell>
          <cell r="I15">
            <v>5217</v>
          </cell>
          <cell r="J15" t="str">
            <v>978344</v>
          </cell>
          <cell r="L15">
            <v>220748</v>
          </cell>
          <cell r="N15">
            <v>38569</v>
          </cell>
          <cell r="P15">
            <v>48</v>
          </cell>
          <cell r="Q15" t="str">
            <v>No</v>
          </cell>
          <cell r="R15">
            <v>0</v>
          </cell>
          <cell r="S15">
            <v>0</v>
          </cell>
        </row>
        <row r="16">
          <cell r="A16">
            <v>10</v>
          </cell>
          <cell r="B16" t="str">
            <v>194I</v>
          </cell>
          <cell r="C16">
            <v>8976</v>
          </cell>
          <cell r="D16">
            <v>0</v>
          </cell>
          <cell r="E16">
            <v>0</v>
          </cell>
          <cell r="F16">
            <v>0</v>
          </cell>
          <cell r="G16">
            <v>0</v>
          </cell>
          <cell r="I16">
            <v>8976</v>
          </cell>
          <cell r="J16" t="str">
            <v>978344</v>
          </cell>
          <cell r="L16">
            <v>220748</v>
          </cell>
          <cell r="N16">
            <v>38569</v>
          </cell>
          <cell r="P16">
            <v>48</v>
          </cell>
          <cell r="Q16" t="str">
            <v>No</v>
          </cell>
          <cell r="R16">
            <v>0</v>
          </cell>
          <cell r="S16">
            <v>0</v>
          </cell>
        </row>
        <row r="17">
          <cell r="A17">
            <v>11</v>
          </cell>
          <cell r="B17" t="str">
            <v>194I</v>
          </cell>
          <cell r="C17">
            <v>4453</v>
          </cell>
          <cell r="D17">
            <v>0</v>
          </cell>
          <cell r="E17">
            <v>0</v>
          </cell>
          <cell r="F17">
            <v>0</v>
          </cell>
          <cell r="G17">
            <v>0</v>
          </cell>
          <cell r="I17">
            <v>4453</v>
          </cell>
          <cell r="J17" t="str">
            <v>978343</v>
          </cell>
          <cell r="L17">
            <v>220748</v>
          </cell>
          <cell r="N17">
            <v>38569</v>
          </cell>
          <cell r="P17">
            <v>55</v>
          </cell>
          <cell r="Q17" t="str">
            <v>No</v>
          </cell>
          <cell r="R17">
            <v>0</v>
          </cell>
          <cell r="S17">
            <v>0</v>
          </cell>
        </row>
        <row r="18">
          <cell r="A18">
            <v>12</v>
          </cell>
          <cell r="B18" t="str">
            <v>194I</v>
          </cell>
          <cell r="C18">
            <v>3562</v>
          </cell>
          <cell r="D18">
            <v>0</v>
          </cell>
          <cell r="E18">
            <v>0</v>
          </cell>
          <cell r="F18">
            <v>0</v>
          </cell>
          <cell r="G18">
            <v>0</v>
          </cell>
          <cell r="I18">
            <v>3562</v>
          </cell>
          <cell r="J18" t="str">
            <v>978343</v>
          </cell>
          <cell r="L18">
            <v>220748</v>
          </cell>
          <cell r="N18">
            <v>38569</v>
          </cell>
          <cell r="P18">
            <v>55</v>
          </cell>
          <cell r="Q18" t="str">
            <v>No</v>
          </cell>
          <cell r="R18">
            <v>0</v>
          </cell>
          <cell r="S18">
            <v>0</v>
          </cell>
        </row>
        <row r="19">
          <cell r="A19">
            <v>13</v>
          </cell>
          <cell r="B19" t="str">
            <v>194I</v>
          </cell>
          <cell r="C19">
            <v>1722</v>
          </cell>
          <cell r="D19">
            <v>0</v>
          </cell>
          <cell r="E19">
            <v>0</v>
          </cell>
          <cell r="F19">
            <v>0</v>
          </cell>
          <cell r="G19">
            <v>0</v>
          </cell>
          <cell r="I19">
            <v>1722</v>
          </cell>
          <cell r="J19" t="str">
            <v>978343</v>
          </cell>
          <cell r="L19">
            <v>220748</v>
          </cell>
          <cell r="N19">
            <v>38569</v>
          </cell>
          <cell r="P19">
            <v>55</v>
          </cell>
          <cell r="Q19" t="str">
            <v>No</v>
          </cell>
          <cell r="R19">
            <v>0</v>
          </cell>
          <cell r="S19">
            <v>0</v>
          </cell>
        </row>
        <row r="20">
          <cell r="A20">
            <v>14</v>
          </cell>
          <cell r="B20" t="str">
            <v>194I</v>
          </cell>
          <cell r="C20">
            <v>1377</v>
          </cell>
          <cell r="D20">
            <v>0</v>
          </cell>
          <cell r="E20">
            <v>0</v>
          </cell>
          <cell r="F20">
            <v>0</v>
          </cell>
          <cell r="G20">
            <v>0</v>
          </cell>
          <cell r="I20">
            <v>1377</v>
          </cell>
          <cell r="J20" t="str">
            <v>978343</v>
          </cell>
          <cell r="L20">
            <v>220748</v>
          </cell>
          <cell r="N20">
            <v>38569</v>
          </cell>
          <cell r="P20">
            <v>55</v>
          </cell>
          <cell r="Q20" t="str">
            <v>No</v>
          </cell>
          <cell r="R20">
            <v>0</v>
          </cell>
          <cell r="S20">
            <v>0</v>
          </cell>
        </row>
        <row r="21">
          <cell r="A21">
            <v>15</v>
          </cell>
          <cell r="B21" t="str">
            <v>194I</v>
          </cell>
          <cell r="C21">
            <v>1377</v>
          </cell>
          <cell r="D21">
            <v>0</v>
          </cell>
          <cell r="E21">
            <v>0</v>
          </cell>
          <cell r="F21">
            <v>0</v>
          </cell>
          <cell r="G21">
            <v>0</v>
          </cell>
          <cell r="I21">
            <v>1377</v>
          </cell>
          <cell r="J21" t="str">
            <v>978343</v>
          </cell>
          <cell r="L21">
            <v>220748</v>
          </cell>
          <cell r="N21">
            <v>38569</v>
          </cell>
          <cell r="P21">
            <v>55</v>
          </cell>
          <cell r="Q21" t="str">
            <v>No</v>
          </cell>
          <cell r="R21">
            <v>0</v>
          </cell>
          <cell r="S21">
            <v>0</v>
          </cell>
        </row>
        <row r="22">
          <cell r="A22">
            <v>16</v>
          </cell>
          <cell r="B22" t="str">
            <v>194I</v>
          </cell>
          <cell r="C22">
            <v>1722</v>
          </cell>
          <cell r="D22">
            <v>0</v>
          </cell>
          <cell r="E22">
            <v>0</v>
          </cell>
          <cell r="F22">
            <v>0</v>
          </cell>
          <cell r="G22">
            <v>0</v>
          </cell>
          <cell r="I22">
            <v>1722</v>
          </cell>
          <cell r="J22" t="str">
            <v>978343</v>
          </cell>
          <cell r="L22">
            <v>220748</v>
          </cell>
          <cell r="N22">
            <v>38569</v>
          </cell>
          <cell r="P22">
            <v>55</v>
          </cell>
          <cell r="Q22" t="str">
            <v>No</v>
          </cell>
          <cell r="R22">
            <v>0</v>
          </cell>
          <cell r="S22">
            <v>0</v>
          </cell>
        </row>
        <row r="23">
          <cell r="A23">
            <v>17</v>
          </cell>
          <cell r="B23" t="str">
            <v>194I</v>
          </cell>
          <cell r="C23">
            <v>4495</v>
          </cell>
          <cell r="D23">
            <v>0</v>
          </cell>
          <cell r="E23">
            <v>0</v>
          </cell>
          <cell r="F23">
            <v>0</v>
          </cell>
          <cell r="G23">
            <v>0</v>
          </cell>
          <cell r="I23">
            <v>4495</v>
          </cell>
          <cell r="J23" t="str">
            <v>978343</v>
          </cell>
          <cell r="L23">
            <v>220748</v>
          </cell>
          <cell r="N23">
            <v>38569</v>
          </cell>
          <cell r="P23">
            <v>55</v>
          </cell>
          <cell r="Q23" t="str">
            <v>No</v>
          </cell>
          <cell r="R23">
            <v>0</v>
          </cell>
          <cell r="S23">
            <v>0</v>
          </cell>
        </row>
        <row r="24">
          <cell r="A24">
            <v>18</v>
          </cell>
          <cell r="B24" t="str">
            <v>194I</v>
          </cell>
          <cell r="C24">
            <v>3672</v>
          </cell>
          <cell r="D24">
            <v>0</v>
          </cell>
          <cell r="E24">
            <v>0</v>
          </cell>
          <cell r="F24">
            <v>0</v>
          </cell>
          <cell r="G24">
            <v>0</v>
          </cell>
          <cell r="I24">
            <v>3672</v>
          </cell>
          <cell r="J24" t="str">
            <v>978343</v>
          </cell>
          <cell r="L24">
            <v>220748</v>
          </cell>
          <cell r="N24">
            <v>38569</v>
          </cell>
          <cell r="P24">
            <v>55</v>
          </cell>
          <cell r="Q24" t="str">
            <v>No</v>
          </cell>
          <cell r="R24">
            <v>0</v>
          </cell>
          <cell r="S24">
            <v>0</v>
          </cell>
        </row>
        <row r="25">
          <cell r="A25">
            <v>19</v>
          </cell>
          <cell r="B25" t="str">
            <v>194I</v>
          </cell>
          <cell r="C25">
            <v>1683</v>
          </cell>
          <cell r="D25">
            <v>0</v>
          </cell>
          <cell r="E25">
            <v>0</v>
          </cell>
          <cell r="F25">
            <v>0</v>
          </cell>
          <cell r="G25">
            <v>0</v>
          </cell>
          <cell r="I25">
            <v>1683</v>
          </cell>
          <cell r="J25" t="str">
            <v>978343</v>
          </cell>
          <cell r="L25">
            <v>220748</v>
          </cell>
          <cell r="N25">
            <v>38569</v>
          </cell>
          <cell r="P25">
            <v>55</v>
          </cell>
          <cell r="Q25" t="str">
            <v>No</v>
          </cell>
          <cell r="R25">
            <v>0</v>
          </cell>
          <cell r="S25">
            <v>0</v>
          </cell>
        </row>
        <row r="26">
          <cell r="A26">
            <v>20</v>
          </cell>
          <cell r="B26" t="str">
            <v>194I</v>
          </cell>
          <cell r="C26">
            <v>3978</v>
          </cell>
          <cell r="D26">
            <v>0</v>
          </cell>
          <cell r="E26">
            <v>0</v>
          </cell>
          <cell r="F26">
            <v>0</v>
          </cell>
          <cell r="G26">
            <v>0</v>
          </cell>
          <cell r="I26">
            <v>3978</v>
          </cell>
          <cell r="J26" t="str">
            <v>978343</v>
          </cell>
          <cell r="L26">
            <v>220748</v>
          </cell>
          <cell r="N26">
            <v>38569</v>
          </cell>
          <cell r="P26">
            <v>55</v>
          </cell>
          <cell r="Q26" t="str">
            <v>No</v>
          </cell>
          <cell r="R26">
            <v>0</v>
          </cell>
          <cell r="S26">
            <v>0</v>
          </cell>
        </row>
        <row r="27">
          <cell r="A27">
            <v>21</v>
          </cell>
          <cell r="B27" t="str">
            <v>194I</v>
          </cell>
          <cell r="C27">
            <v>2754</v>
          </cell>
          <cell r="D27">
            <v>0</v>
          </cell>
          <cell r="E27">
            <v>0</v>
          </cell>
          <cell r="F27">
            <v>0</v>
          </cell>
          <cell r="G27">
            <v>0</v>
          </cell>
          <cell r="I27">
            <v>2754</v>
          </cell>
          <cell r="J27" t="str">
            <v>978343</v>
          </cell>
          <cell r="L27">
            <v>220748</v>
          </cell>
          <cell r="N27">
            <v>38569</v>
          </cell>
          <cell r="P27">
            <v>55</v>
          </cell>
          <cell r="Q27" t="str">
            <v>No</v>
          </cell>
          <cell r="R27">
            <v>0</v>
          </cell>
          <cell r="S27">
            <v>0</v>
          </cell>
        </row>
        <row r="28">
          <cell r="A28">
            <v>22</v>
          </cell>
          <cell r="B28" t="str">
            <v>194I</v>
          </cell>
          <cell r="C28">
            <v>5245</v>
          </cell>
          <cell r="D28">
            <v>0</v>
          </cell>
          <cell r="E28">
            <v>0</v>
          </cell>
          <cell r="F28">
            <v>0</v>
          </cell>
          <cell r="G28">
            <v>0</v>
          </cell>
          <cell r="I28">
            <v>5245</v>
          </cell>
          <cell r="J28" t="str">
            <v>978343</v>
          </cell>
          <cell r="L28">
            <v>220748</v>
          </cell>
          <cell r="N28">
            <v>38569</v>
          </cell>
          <cell r="P28">
            <v>55</v>
          </cell>
          <cell r="Q28" t="str">
            <v>No</v>
          </cell>
          <cell r="R28">
            <v>0</v>
          </cell>
          <cell r="S28">
            <v>0</v>
          </cell>
        </row>
        <row r="29">
          <cell r="A29">
            <v>23</v>
          </cell>
          <cell r="B29" t="str">
            <v>194I</v>
          </cell>
          <cell r="C29">
            <v>1768</v>
          </cell>
          <cell r="D29">
            <v>0</v>
          </cell>
          <cell r="E29">
            <v>0</v>
          </cell>
          <cell r="F29">
            <v>0</v>
          </cell>
          <cell r="G29">
            <v>0</v>
          </cell>
          <cell r="I29">
            <v>1768</v>
          </cell>
          <cell r="J29" t="str">
            <v>978343</v>
          </cell>
          <cell r="L29">
            <v>220748</v>
          </cell>
          <cell r="N29">
            <v>38569</v>
          </cell>
          <cell r="P29">
            <v>55</v>
          </cell>
          <cell r="Q29" t="str">
            <v>No</v>
          </cell>
          <cell r="R29">
            <v>0</v>
          </cell>
          <cell r="S29">
            <v>0</v>
          </cell>
        </row>
        <row r="30">
          <cell r="A30">
            <v>24</v>
          </cell>
          <cell r="B30" t="str">
            <v>194I</v>
          </cell>
          <cell r="C30">
            <v>1768</v>
          </cell>
          <cell r="D30">
            <v>0</v>
          </cell>
          <cell r="E30">
            <v>0</v>
          </cell>
          <cell r="F30">
            <v>0</v>
          </cell>
          <cell r="G30">
            <v>0</v>
          </cell>
          <cell r="I30">
            <v>1768</v>
          </cell>
          <cell r="J30" t="str">
            <v>978343</v>
          </cell>
          <cell r="L30">
            <v>220748</v>
          </cell>
          <cell r="N30">
            <v>38569</v>
          </cell>
          <cell r="P30">
            <v>55</v>
          </cell>
          <cell r="Q30" t="str">
            <v>No</v>
          </cell>
          <cell r="R30">
            <v>0</v>
          </cell>
          <cell r="S30">
            <v>0</v>
          </cell>
        </row>
        <row r="31">
          <cell r="A31">
            <v>25</v>
          </cell>
          <cell r="B31" t="str">
            <v>194I</v>
          </cell>
          <cell r="C31">
            <v>4609</v>
          </cell>
          <cell r="D31">
            <v>0</v>
          </cell>
          <cell r="E31">
            <v>0</v>
          </cell>
          <cell r="F31">
            <v>0</v>
          </cell>
          <cell r="G31">
            <v>0</v>
          </cell>
          <cell r="I31">
            <v>4609</v>
          </cell>
          <cell r="J31" t="str">
            <v>978343</v>
          </cell>
          <cell r="L31">
            <v>220748</v>
          </cell>
          <cell r="N31">
            <v>38569</v>
          </cell>
          <cell r="P31">
            <v>55</v>
          </cell>
          <cell r="Q31" t="str">
            <v>No</v>
          </cell>
          <cell r="R31">
            <v>0</v>
          </cell>
          <cell r="S31">
            <v>0</v>
          </cell>
        </row>
        <row r="32">
          <cell r="A32">
            <v>26</v>
          </cell>
          <cell r="B32" t="str">
            <v>194I</v>
          </cell>
          <cell r="C32">
            <v>4973</v>
          </cell>
          <cell r="D32">
            <v>0</v>
          </cell>
          <cell r="E32">
            <v>0</v>
          </cell>
          <cell r="F32">
            <v>0</v>
          </cell>
          <cell r="G32">
            <v>0</v>
          </cell>
          <cell r="I32">
            <v>4973</v>
          </cell>
          <cell r="J32" t="str">
            <v>978343</v>
          </cell>
          <cell r="L32">
            <v>220748</v>
          </cell>
          <cell r="N32">
            <v>38569</v>
          </cell>
          <cell r="P32">
            <v>55</v>
          </cell>
          <cell r="Q32" t="str">
            <v>No</v>
          </cell>
          <cell r="R32">
            <v>0</v>
          </cell>
          <cell r="S32">
            <v>0</v>
          </cell>
        </row>
        <row r="33">
          <cell r="A33">
            <v>27</v>
          </cell>
          <cell r="B33" t="str">
            <v>194I</v>
          </cell>
          <cell r="C33">
            <v>4284</v>
          </cell>
          <cell r="D33">
            <v>0</v>
          </cell>
          <cell r="E33">
            <v>0</v>
          </cell>
          <cell r="F33">
            <v>0</v>
          </cell>
          <cell r="G33">
            <v>0</v>
          </cell>
          <cell r="I33">
            <v>4284</v>
          </cell>
          <cell r="J33" t="str">
            <v>978343</v>
          </cell>
          <cell r="L33">
            <v>220748</v>
          </cell>
          <cell r="N33">
            <v>38569</v>
          </cell>
          <cell r="P33">
            <v>55</v>
          </cell>
          <cell r="Q33" t="str">
            <v>No</v>
          </cell>
          <cell r="R33">
            <v>0</v>
          </cell>
          <cell r="S33">
            <v>0</v>
          </cell>
        </row>
        <row r="34">
          <cell r="A34">
            <v>28</v>
          </cell>
          <cell r="B34" t="str">
            <v>194I</v>
          </cell>
          <cell r="C34">
            <v>4590</v>
          </cell>
          <cell r="D34">
            <v>0</v>
          </cell>
          <cell r="E34">
            <v>0</v>
          </cell>
          <cell r="F34">
            <v>0</v>
          </cell>
          <cell r="G34">
            <v>0</v>
          </cell>
          <cell r="I34">
            <v>4590</v>
          </cell>
          <cell r="J34" t="str">
            <v>978343</v>
          </cell>
          <cell r="L34">
            <v>220748</v>
          </cell>
          <cell r="N34">
            <v>38569</v>
          </cell>
          <cell r="P34">
            <v>55</v>
          </cell>
          <cell r="Q34" t="str">
            <v>No</v>
          </cell>
          <cell r="R34">
            <v>0</v>
          </cell>
          <cell r="S34">
            <v>0</v>
          </cell>
        </row>
        <row r="35">
          <cell r="A35">
            <v>29</v>
          </cell>
          <cell r="B35" t="str">
            <v>194I</v>
          </cell>
          <cell r="C35">
            <v>4590</v>
          </cell>
          <cell r="D35">
            <v>0</v>
          </cell>
          <cell r="E35">
            <v>0</v>
          </cell>
          <cell r="F35">
            <v>0</v>
          </cell>
          <cell r="G35">
            <v>0</v>
          </cell>
          <cell r="I35">
            <v>4590</v>
          </cell>
          <cell r="J35" t="str">
            <v>978343</v>
          </cell>
          <cell r="L35">
            <v>220748</v>
          </cell>
          <cell r="N35">
            <v>38569</v>
          </cell>
          <cell r="P35">
            <v>55</v>
          </cell>
          <cell r="Q35" t="str">
            <v>No</v>
          </cell>
          <cell r="R35">
            <v>0</v>
          </cell>
          <cell r="S35">
            <v>0</v>
          </cell>
        </row>
        <row r="36">
          <cell r="A36">
            <v>30</v>
          </cell>
          <cell r="B36" t="str">
            <v>194I</v>
          </cell>
          <cell r="C36">
            <v>3519</v>
          </cell>
          <cell r="D36">
            <v>0</v>
          </cell>
          <cell r="E36">
            <v>0</v>
          </cell>
          <cell r="F36">
            <v>0</v>
          </cell>
          <cell r="G36">
            <v>0</v>
          </cell>
          <cell r="I36">
            <v>3519</v>
          </cell>
          <cell r="J36" t="str">
            <v>978343</v>
          </cell>
          <cell r="L36">
            <v>220748</v>
          </cell>
          <cell r="N36">
            <v>38569</v>
          </cell>
          <cell r="P36">
            <v>55</v>
          </cell>
          <cell r="Q36" t="str">
            <v>No</v>
          </cell>
          <cell r="R36">
            <v>0</v>
          </cell>
          <cell r="S36">
            <v>0</v>
          </cell>
        </row>
        <row r="37">
          <cell r="A37">
            <v>31</v>
          </cell>
          <cell r="B37" t="str">
            <v>194I</v>
          </cell>
          <cell r="C37">
            <v>7711</v>
          </cell>
          <cell r="D37">
            <v>0</v>
          </cell>
          <cell r="E37">
            <v>0</v>
          </cell>
          <cell r="F37">
            <v>0</v>
          </cell>
          <cell r="G37">
            <v>0</v>
          </cell>
          <cell r="I37">
            <v>7711</v>
          </cell>
          <cell r="J37" t="str">
            <v>978343</v>
          </cell>
          <cell r="L37">
            <v>220748</v>
          </cell>
          <cell r="N37">
            <v>38569</v>
          </cell>
          <cell r="P37">
            <v>55</v>
          </cell>
          <cell r="Q37" t="str">
            <v>No</v>
          </cell>
          <cell r="R37">
            <v>0</v>
          </cell>
          <cell r="S37">
            <v>0</v>
          </cell>
        </row>
        <row r="38">
          <cell r="A38">
            <v>32</v>
          </cell>
          <cell r="B38" t="str">
            <v>194I</v>
          </cell>
          <cell r="C38">
            <v>2928</v>
          </cell>
          <cell r="D38">
            <v>0</v>
          </cell>
          <cell r="E38">
            <v>0</v>
          </cell>
          <cell r="F38">
            <v>0</v>
          </cell>
          <cell r="G38">
            <v>0</v>
          </cell>
          <cell r="I38">
            <v>2928</v>
          </cell>
          <cell r="J38" t="str">
            <v>978343</v>
          </cell>
          <cell r="L38">
            <v>220748</v>
          </cell>
          <cell r="N38">
            <v>38569</v>
          </cell>
          <cell r="P38">
            <v>55</v>
          </cell>
          <cell r="Q38" t="str">
            <v>No</v>
          </cell>
          <cell r="R38">
            <v>0</v>
          </cell>
          <cell r="S38">
            <v>0</v>
          </cell>
        </row>
        <row r="39">
          <cell r="A39">
            <v>33</v>
          </cell>
          <cell r="B39" t="str">
            <v>194I</v>
          </cell>
          <cell r="C39">
            <v>3519</v>
          </cell>
          <cell r="D39">
            <v>0</v>
          </cell>
          <cell r="E39">
            <v>0</v>
          </cell>
          <cell r="F39">
            <v>0</v>
          </cell>
          <cell r="G39">
            <v>0</v>
          </cell>
          <cell r="I39">
            <v>3519</v>
          </cell>
          <cell r="J39" t="str">
            <v>978343</v>
          </cell>
          <cell r="L39">
            <v>220748</v>
          </cell>
          <cell r="N39">
            <v>38569</v>
          </cell>
          <cell r="P39">
            <v>55</v>
          </cell>
          <cell r="Q39" t="str">
            <v>No</v>
          </cell>
          <cell r="R39">
            <v>0</v>
          </cell>
          <cell r="S39">
            <v>0</v>
          </cell>
        </row>
        <row r="40">
          <cell r="A40">
            <v>34</v>
          </cell>
          <cell r="B40" t="str">
            <v>194I</v>
          </cell>
          <cell r="C40">
            <v>3596</v>
          </cell>
          <cell r="D40">
            <v>0</v>
          </cell>
          <cell r="E40">
            <v>0</v>
          </cell>
          <cell r="F40">
            <v>0</v>
          </cell>
          <cell r="G40">
            <v>0</v>
          </cell>
          <cell r="I40">
            <v>3596</v>
          </cell>
          <cell r="J40" t="str">
            <v>978343</v>
          </cell>
          <cell r="L40">
            <v>220748</v>
          </cell>
          <cell r="N40">
            <v>38569</v>
          </cell>
          <cell r="P40">
            <v>55</v>
          </cell>
          <cell r="Q40" t="str">
            <v>No</v>
          </cell>
          <cell r="R40">
            <v>0</v>
          </cell>
          <cell r="S40">
            <v>0</v>
          </cell>
        </row>
        <row r="41">
          <cell r="A41">
            <v>35</v>
          </cell>
          <cell r="B41" t="str">
            <v>194I</v>
          </cell>
          <cell r="C41">
            <v>39579</v>
          </cell>
          <cell r="D41">
            <v>0</v>
          </cell>
          <cell r="E41">
            <v>0</v>
          </cell>
          <cell r="F41">
            <v>0</v>
          </cell>
          <cell r="G41">
            <v>0</v>
          </cell>
          <cell r="I41">
            <v>39579</v>
          </cell>
          <cell r="J41" t="str">
            <v>978343</v>
          </cell>
          <cell r="L41">
            <v>220748</v>
          </cell>
          <cell r="N41">
            <v>38569</v>
          </cell>
          <cell r="P41">
            <v>55</v>
          </cell>
          <cell r="Q41" t="str">
            <v>No</v>
          </cell>
          <cell r="R41">
            <v>0</v>
          </cell>
          <cell r="S41">
            <v>0</v>
          </cell>
        </row>
        <row r="42">
          <cell r="A42">
            <v>36</v>
          </cell>
          <cell r="B42" t="str">
            <v>194I</v>
          </cell>
          <cell r="C42">
            <v>16426</v>
          </cell>
          <cell r="D42">
            <v>0</v>
          </cell>
          <cell r="E42">
            <v>0</v>
          </cell>
          <cell r="F42">
            <v>0</v>
          </cell>
          <cell r="G42">
            <v>0</v>
          </cell>
          <cell r="I42">
            <v>16426</v>
          </cell>
          <cell r="J42" t="str">
            <v>978343</v>
          </cell>
          <cell r="L42">
            <v>220748</v>
          </cell>
          <cell r="N42">
            <v>38569</v>
          </cell>
          <cell r="P42">
            <v>55</v>
          </cell>
          <cell r="Q42" t="str">
            <v>No</v>
          </cell>
          <cell r="R42">
            <v>0</v>
          </cell>
          <cell r="S42">
            <v>0</v>
          </cell>
        </row>
        <row r="43">
          <cell r="A43">
            <v>37</v>
          </cell>
          <cell r="B43" t="str">
            <v>194I</v>
          </cell>
          <cell r="C43">
            <v>24684</v>
          </cell>
          <cell r="D43">
            <v>0</v>
          </cell>
          <cell r="E43">
            <v>0</v>
          </cell>
          <cell r="F43">
            <v>0</v>
          </cell>
          <cell r="G43">
            <v>0</v>
          </cell>
          <cell r="I43">
            <v>24684</v>
          </cell>
          <cell r="J43" t="str">
            <v>978366</v>
          </cell>
          <cell r="L43">
            <v>220748</v>
          </cell>
          <cell r="N43">
            <v>38601</v>
          </cell>
          <cell r="P43">
            <v>86</v>
          </cell>
          <cell r="Q43" t="str">
            <v>No</v>
          </cell>
          <cell r="R43">
            <v>0</v>
          </cell>
          <cell r="S43">
            <v>0</v>
          </cell>
        </row>
        <row r="44">
          <cell r="A44">
            <v>38</v>
          </cell>
          <cell r="B44" t="str">
            <v>194I</v>
          </cell>
          <cell r="C44">
            <v>5217</v>
          </cell>
          <cell r="D44">
            <v>0</v>
          </cell>
          <cell r="E44">
            <v>0</v>
          </cell>
          <cell r="F44">
            <v>0</v>
          </cell>
          <cell r="G44">
            <v>0</v>
          </cell>
          <cell r="I44">
            <v>5217</v>
          </cell>
          <cell r="J44" t="str">
            <v>978366</v>
          </cell>
          <cell r="L44">
            <v>220748</v>
          </cell>
          <cell r="N44">
            <v>38601</v>
          </cell>
          <cell r="P44">
            <v>86</v>
          </cell>
          <cell r="Q44" t="str">
            <v>No</v>
          </cell>
          <cell r="R44">
            <v>0</v>
          </cell>
          <cell r="S44">
            <v>0</v>
          </cell>
        </row>
        <row r="45">
          <cell r="A45">
            <v>39</v>
          </cell>
          <cell r="B45" t="str">
            <v>194I</v>
          </cell>
          <cell r="C45">
            <v>5217</v>
          </cell>
          <cell r="D45">
            <v>0</v>
          </cell>
          <cell r="E45">
            <v>0</v>
          </cell>
          <cell r="F45">
            <v>0</v>
          </cell>
          <cell r="G45">
            <v>0</v>
          </cell>
          <cell r="I45">
            <v>5217</v>
          </cell>
          <cell r="J45" t="str">
            <v>978366</v>
          </cell>
          <cell r="L45">
            <v>220748</v>
          </cell>
          <cell r="N45">
            <v>38601</v>
          </cell>
          <cell r="P45">
            <v>86</v>
          </cell>
          <cell r="Q45" t="str">
            <v>No</v>
          </cell>
          <cell r="R45">
            <v>0</v>
          </cell>
          <cell r="S45">
            <v>0</v>
          </cell>
        </row>
        <row r="46">
          <cell r="A46">
            <v>40</v>
          </cell>
          <cell r="B46" t="str">
            <v>194I</v>
          </cell>
          <cell r="C46">
            <v>5217</v>
          </cell>
          <cell r="D46">
            <v>0</v>
          </cell>
          <cell r="E46">
            <v>0</v>
          </cell>
          <cell r="F46">
            <v>0</v>
          </cell>
          <cell r="G46">
            <v>0</v>
          </cell>
          <cell r="I46">
            <v>5217</v>
          </cell>
          <cell r="J46" t="str">
            <v>978366</v>
          </cell>
          <cell r="L46">
            <v>220748</v>
          </cell>
          <cell r="N46">
            <v>38601</v>
          </cell>
          <cell r="P46">
            <v>86</v>
          </cell>
          <cell r="Q46" t="str">
            <v>No</v>
          </cell>
          <cell r="R46">
            <v>0</v>
          </cell>
          <cell r="S46">
            <v>0</v>
          </cell>
        </row>
        <row r="47">
          <cell r="A47">
            <v>41</v>
          </cell>
          <cell r="B47" t="str">
            <v>194I</v>
          </cell>
          <cell r="C47">
            <v>5217</v>
          </cell>
          <cell r="D47">
            <v>0</v>
          </cell>
          <cell r="E47">
            <v>0</v>
          </cell>
          <cell r="F47">
            <v>0</v>
          </cell>
          <cell r="G47">
            <v>0</v>
          </cell>
          <cell r="I47">
            <v>5217</v>
          </cell>
          <cell r="J47" t="str">
            <v>978366</v>
          </cell>
          <cell r="L47">
            <v>220748</v>
          </cell>
          <cell r="N47">
            <v>38601</v>
          </cell>
          <cell r="P47">
            <v>86</v>
          </cell>
          <cell r="Q47" t="str">
            <v>No</v>
          </cell>
          <cell r="R47">
            <v>0</v>
          </cell>
          <cell r="S47">
            <v>0</v>
          </cell>
        </row>
        <row r="48">
          <cell r="A48">
            <v>42</v>
          </cell>
          <cell r="B48" t="str">
            <v>194I</v>
          </cell>
          <cell r="C48">
            <v>5217</v>
          </cell>
          <cell r="D48">
            <v>0</v>
          </cell>
          <cell r="E48">
            <v>0</v>
          </cell>
          <cell r="F48">
            <v>0</v>
          </cell>
          <cell r="G48">
            <v>0</v>
          </cell>
          <cell r="I48">
            <v>5217</v>
          </cell>
          <cell r="J48" t="str">
            <v>978366</v>
          </cell>
          <cell r="L48">
            <v>220748</v>
          </cell>
          <cell r="N48">
            <v>38601</v>
          </cell>
          <cell r="P48">
            <v>86</v>
          </cell>
          <cell r="Q48" t="str">
            <v>No</v>
          </cell>
          <cell r="R48">
            <v>0</v>
          </cell>
          <cell r="S48">
            <v>0</v>
          </cell>
        </row>
        <row r="49">
          <cell r="A49">
            <v>43</v>
          </cell>
          <cell r="B49" t="str">
            <v>194I</v>
          </cell>
          <cell r="C49">
            <v>5217</v>
          </cell>
          <cell r="D49">
            <v>0</v>
          </cell>
          <cell r="E49">
            <v>0</v>
          </cell>
          <cell r="F49">
            <v>0</v>
          </cell>
          <cell r="G49">
            <v>0</v>
          </cell>
          <cell r="I49">
            <v>5217</v>
          </cell>
          <cell r="J49" t="str">
            <v>978366</v>
          </cell>
          <cell r="L49">
            <v>220748</v>
          </cell>
          <cell r="N49">
            <v>38601</v>
          </cell>
          <cell r="P49">
            <v>86</v>
          </cell>
          <cell r="Q49" t="str">
            <v>No</v>
          </cell>
          <cell r="R49">
            <v>0</v>
          </cell>
          <cell r="S49">
            <v>0</v>
          </cell>
        </row>
        <row r="50">
          <cell r="A50">
            <v>44</v>
          </cell>
          <cell r="B50" t="str">
            <v>194I</v>
          </cell>
          <cell r="C50">
            <v>4039</v>
          </cell>
          <cell r="D50">
            <v>0</v>
          </cell>
          <cell r="E50">
            <v>0</v>
          </cell>
          <cell r="F50">
            <v>0</v>
          </cell>
          <cell r="G50">
            <v>0</v>
          </cell>
          <cell r="I50">
            <v>4039</v>
          </cell>
          <cell r="J50" t="str">
            <v>978366</v>
          </cell>
          <cell r="L50">
            <v>220748</v>
          </cell>
          <cell r="N50">
            <v>38601</v>
          </cell>
          <cell r="P50">
            <v>86</v>
          </cell>
          <cell r="Q50" t="str">
            <v>No</v>
          </cell>
          <cell r="R50">
            <v>0</v>
          </cell>
          <cell r="S50">
            <v>0</v>
          </cell>
        </row>
        <row r="51">
          <cell r="A51">
            <v>45</v>
          </cell>
          <cell r="B51" t="str">
            <v>194I</v>
          </cell>
          <cell r="C51">
            <v>4453</v>
          </cell>
          <cell r="D51">
            <v>0</v>
          </cell>
          <cell r="E51">
            <v>0</v>
          </cell>
          <cell r="F51">
            <v>0</v>
          </cell>
          <cell r="G51">
            <v>0</v>
          </cell>
          <cell r="I51">
            <v>4453</v>
          </cell>
          <cell r="J51" t="str">
            <v>978367</v>
          </cell>
          <cell r="L51">
            <v>220748</v>
          </cell>
          <cell r="N51">
            <v>38601</v>
          </cell>
          <cell r="P51">
            <v>93</v>
          </cell>
          <cell r="Q51" t="str">
            <v>No</v>
          </cell>
          <cell r="R51">
            <v>0</v>
          </cell>
          <cell r="S51">
            <v>0</v>
          </cell>
        </row>
        <row r="52">
          <cell r="A52">
            <v>46</v>
          </cell>
          <cell r="B52" t="str">
            <v>194I</v>
          </cell>
          <cell r="C52">
            <v>3562</v>
          </cell>
          <cell r="D52">
            <v>0</v>
          </cell>
          <cell r="E52">
            <v>0</v>
          </cell>
          <cell r="F52">
            <v>0</v>
          </cell>
          <cell r="G52">
            <v>0</v>
          </cell>
          <cell r="I52">
            <v>3562</v>
          </cell>
          <cell r="J52" t="str">
            <v>978367</v>
          </cell>
          <cell r="L52">
            <v>220748</v>
          </cell>
          <cell r="N52">
            <v>38601</v>
          </cell>
          <cell r="P52">
            <v>93</v>
          </cell>
          <cell r="Q52" t="str">
            <v>No</v>
          </cell>
          <cell r="R52">
            <v>0</v>
          </cell>
          <cell r="S52">
            <v>0</v>
          </cell>
        </row>
        <row r="53">
          <cell r="A53">
            <v>47</v>
          </cell>
          <cell r="B53" t="str">
            <v>194I</v>
          </cell>
          <cell r="C53">
            <v>1722</v>
          </cell>
          <cell r="D53">
            <v>0</v>
          </cell>
          <cell r="E53">
            <v>0</v>
          </cell>
          <cell r="F53">
            <v>0</v>
          </cell>
          <cell r="G53">
            <v>0</v>
          </cell>
          <cell r="I53">
            <v>1722</v>
          </cell>
          <cell r="J53" t="str">
            <v>978367</v>
          </cell>
          <cell r="L53">
            <v>220748</v>
          </cell>
          <cell r="N53">
            <v>38601</v>
          </cell>
          <cell r="P53">
            <v>93</v>
          </cell>
          <cell r="Q53" t="str">
            <v>No</v>
          </cell>
          <cell r="R53">
            <v>0</v>
          </cell>
          <cell r="S53">
            <v>0</v>
          </cell>
        </row>
        <row r="54">
          <cell r="A54">
            <v>48</v>
          </cell>
          <cell r="B54" t="str">
            <v>194I</v>
          </cell>
          <cell r="C54">
            <v>1377</v>
          </cell>
          <cell r="D54">
            <v>0</v>
          </cell>
          <cell r="E54">
            <v>0</v>
          </cell>
          <cell r="F54">
            <v>0</v>
          </cell>
          <cell r="G54">
            <v>0</v>
          </cell>
          <cell r="I54">
            <v>1377</v>
          </cell>
          <cell r="J54" t="str">
            <v>978367</v>
          </cell>
          <cell r="L54">
            <v>220748</v>
          </cell>
          <cell r="N54">
            <v>38601</v>
          </cell>
          <cell r="P54">
            <v>93</v>
          </cell>
          <cell r="Q54" t="str">
            <v>No</v>
          </cell>
          <cell r="R54">
            <v>0</v>
          </cell>
          <cell r="S54">
            <v>0</v>
          </cell>
        </row>
        <row r="55">
          <cell r="A55">
            <v>49</v>
          </cell>
          <cell r="B55" t="str">
            <v>194I</v>
          </cell>
          <cell r="C55">
            <v>1377</v>
          </cell>
          <cell r="D55">
            <v>0</v>
          </cell>
          <cell r="E55">
            <v>0</v>
          </cell>
          <cell r="F55">
            <v>0</v>
          </cell>
          <cell r="G55">
            <v>0</v>
          </cell>
          <cell r="I55">
            <v>1377</v>
          </cell>
          <cell r="J55" t="str">
            <v>978367</v>
          </cell>
          <cell r="L55">
            <v>220748</v>
          </cell>
          <cell r="N55">
            <v>38601</v>
          </cell>
          <cell r="P55">
            <v>93</v>
          </cell>
          <cell r="Q55" t="str">
            <v>No</v>
          </cell>
          <cell r="R55">
            <v>0</v>
          </cell>
          <cell r="S55">
            <v>0</v>
          </cell>
        </row>
        <row r="56">
          <cell r="A56">
            <v>50</v>
          </cell>
          <cell r="B56" t="str">
            <v>194I</v>
          </cell>
          <cell r="C56">
            <v>1722</v>
          </cell>
          <cell r="D56">
            <v>0</v>
          </cell>
          <cell r="E56">
            <v>0</v>
          </cell>
          <cell r="F56">
            <v>0</v>
          </cell>
          <cell r="G56">
            <v>0</v>
          </cell>
          <cell r="I56">
            <v>1722</v>
          </cell>
          <cell r="J56" t="str">
            <v>978367</v>
          </cell>
          <cell r="L56">
            <v>220748</v>
          </cell>
          <cell r="N56">
            <v>38601</v>
          </cell>
          <cell r="P56">
            <v>93</v>
          </cell>
          <cell r="Q56" t="str">
            <v>No</v>
          </cell>
          <cell r="R56">
            <v>0</v>
          </cell>
          <cell r="S56">
            <v>0</v>
          </cell>
        </row>
        <row r="57">
          <cell r="A57">
            <v>51</v>
          </cell>
          <cell r="B57" t="str">
            <v>194I</v>
          </cell>
          <cell r="C57">
            <v>4609</v>
          </cell>
          <cell r="D57">
            <v>0</v>
          </cell>
          <cell r="E57">
            <v>0</v>
          </cell>
          <cell r="F57">
            <v>0</v>
          </cell>
          <cell r="G57">
            <v>0</v>
          </cell>
          <cell r="I57">
            <v>4609</v>
          </cell>
          <cell r="J57" t="str">
            <v>978365</v>
          </cell>
          <cell r="L57">
            <v>220748</v>
          </cell>
          <cell r="N57">
            <v>38601</v>
          </cell>
          <cell r="P57">
            <v>96</v>
          </cell>
          <cell r="Q57" t="str">
            <v>No</v>
          </cell>
          <cell r="R57">
            <v>0</v>
          </cell>
          <cell r="S57">
            <v>0</v>
          </cell>
        </row>
        <row r="58">
          <cell r="A58">
            <v>52</v>
          </cell>
          <cell r="B58" t="str">
            <v>194I</v>
          </cell>
          <cell r="C58">
            <v>5245</v>
          </cell>
          <cell r="D58">
            <v>0</v>
          </cell>
          <cell r="E58">
            <v>0</v>
          </cell>
          <cell r="F58">
            <v>0</v>
          </cell>
          <cell r="G58">
            <v>0</v>
          </cell>
          <cell r="I58">
            <v>5245</v>
          </cell>
          <cell r="J58" t="str">
            <v>978365</v>
          </cell>
          <cell r="L58">
            <v>220748</v>
          </cell>
          <cell r="N58">
            <v>38601</v>
          </cell>
          <cell r="P58">
            <v>96</v>
          </cell>
          <cell r="Q58" t="str">
            <v>No</v>
          </cell>
          <cell r="R58">
            <v>0</v>
          </cell>
          <cell r="S58">
            <v>0</v>
          </cell>
        </row>
        <row r="59">
          <cell r="A59">
            <v>53</v>
          </cell>
          <cell r="B59" t="str">
            <v>194I</v>
          </cell>
          <cell r="C59">
            <v>1768</v>
          </cell>
          <cell r="D59">
            <v>0</v>
          </cell>
          <cell r="E59">
            <v>0</v>
          </cell>
          <cell r="F59">
            <v>0</v>
          </cell>
          <cell r="G59">
            <v>0</v>
          </cell>
          <cell r="I59">
            <v>1768</v>
          </cell>
          <cell r="J59" t="str">
            <v>978365</v>
          </cell>
          <cell r="L59">
            <v>220748</v>
          </cell>
          <cell r="N59">
            <v>38601</v>
          </cell>
          <cell r="P59">
            <v>96</v>
          </cell>
          <cell r="Q59" t="str">
            <v>No</v>
          </cell>
          <cell r="R59">
            <v>0</v>
          </cell>
          <cell r="S59">
            <v>0</v>
          </cell>
        </row>
        <row r="60">
          <cell r="A60">
            <v>54</v>
          </cell>
          <cell r="B60" t="str">
            <v>194I</v>
          </cell>
          <cell r="C60">
            <v>1768</v>
          </cell>
          <cell r="D60">
            <v>0</v>
          </cell>
          <cell r="E60">
            <v>0</v>
          </cell>
          <cell r="F60">
            <v>0</v>
          </cell>
          <cell r="G60">
            <v>0</v>
          </cell>
          <cell r="I60">
            <v>1768</v>
          </cell>
          <cell r="J60" t="str">
            <v>978365</v>
          </cell>
          <cell r="L60">
            <v>220748</v>
          </cell>
          <cell r="N60">
            <v>38601</v>
          </cell>
          <cell r="P60">
            <v>96</v>
          </cell>
          <cell r="Q60" t="str">
            <v>No</v>
          </cell>
          <cell r="R60">
            <v>0</v>
          </cell>
          <cell r="S60">
            <v>0</v>
          </cell>
        </row>
        <row r="61">
          <cell r="A61">
            <v>55</v>
          </cell>
          <cell r="B61" t="str">
            <v>194I</v>
          </cell>
          <cell r="C61">
            <v>1683</v>
          </cell>
          <cell r="D61">
            <v>0</v>
          </cell>
          <cell r="E61">
            <v>0</v>
          </cell>
          <cell r="F61">
            <v>0</v>
          </cell>
          <cell r="G61">
            <v>0</v>
          </cell>
          <cell r="I61">
            <v>1683</v>
          </cell>
          <cell r="J61" t="str">
            <v>978365</v>
          </cell>
          <cell r="L61">
            <v>220748</v>
          </cell>
          <cell r="N61">
            <v>38601</v>
          </cell>
          <cell r="P61">
            <v>96</v>
          </cell>
          <cell r="Q61" t="str">
            <v>No</v>
          </cell>
          <cell r="R61">
            <v>0</v>
          </cell>
          <cell r="S61">
            <v>0</v>
          </cell>
        </row>
        <row r="62">
          <cell r="A62">
            <v>56</v>
          </cell>
          <cell r="B62" t="str">
            <v>194I</v>
          </cell>
          <cell r="C62">
            <v>3672</v>
          </cell>
          <cell r="D62">
            <v>0</v>
          </cell>
          <cell r="E62">
            <v>0</v>
          </cell>
          <cell r="F62">
            <v>0</v>
          </cell>
          <cell r="G62">
            <v>0</v>
          </cell>
          <cell r="I62">
            <v>3672</v>
          </cell>
          <cell r="J62" t="str">
            <v>978365</v>
          </cell>
          <cell r="L62">
            <v>220748</v>
          </cell>
          <cell r="N62">
            <v>38601</v>
          </cell>
          <cell r="P62">
            <v>96</v>
          </cell>
          <cell r="Q62" t="str">
            <v>No</v>
          </cell>
          <cell r="R62">
            <v>0</v>
          </cell>
          <cell r="S62">
            <v>0</v>
          </cell>
        </row>
        <row r="63">
          <cell r="A63">
            <v>57</v>
          </cell>
          <cell r="B63" t="str">
            <v>194I</v>
          </cell>
          <cell r="C63">
            <v>4495</v>
          </cell>
          <cell r="D63">
            <v>0</v>
          </cell>
          <cell r="E63">
            <v>0</v>
          </cell>
          <cell r="F63">
            <v>0</v>
          </cell>
          <cell r="G63">
            <v>0</v>
          </cell>
          <cell r="I63">
            <v>4495</v>
          </cell>
          <cell r="J63" t="str">
            <v>978365</v>
          </cell>
          <cell r="L63">
            <v>220748</v>
          </cell>
          <cell r="N63">
            <v>38601</v>
          </cell>
          <cell r="P63">
            <v>96</v>
          </cell>
          <cell r="Q63" t="str">
            <v>No</v>
          </cell>
          <cell r="R63">
            <v>0</v>
          </cell>
          <cell r="S63">
            <v>0</v>
          </cell>
        </row>
        <row r="64">
          <cell r="A64">
            <v>58</v>
          </cell>
          <cell r="B64" t="str">
            <v>194I</v>
          </cell>
          <cell r="C64">
            <v>3978</v>
          </cell>
          <cell r="D64">
            <v>0</v>
          </cell>
          <cell r="E64">
            <v>0</v>
          </cell>
          <cell r="F64">
            <v>0</v>
          </cell>
          <cell r="G64">
            <v>0</v>
          </cell>
          <cell r="I64">
            <v>3978</v>
          </cell>
          <cell r="J64" t="str">
            <v>978365</v>
          </cell>
          <cell r="L64">
            <v>220748</v>
          </cell>
          <cell r="N64">
            <v>38601</v>
          </cell>
          <cell r="P64">
            <v>96</v>
          </cell>
          <cell r="Q64" t="str">
            <v>No</v>
          </cell>
          <cell r="R64">
            <v>0</v>
          </cell>
          <cell r="S64">
            <v>0</v>
          </cell>
        </row>
        <row r="65">
          <cell r="A65">
            <v>59</v>
          </cell>
          <cell r="B65" t="str">
            <v>194I</v>
          </cell>
          <cell r="C65">
            <v>2754</v>
          </cell>
          <cell r="D65">
            <v>0</v>
          </cell>
          <cell r="E65">
            <v>0</v>
          </cell>
          <cell r="F65">
            <v>0</v>
          </cell>
          <cell r="G65">
            <v>0</v>
          </cell>
          <cell r="I65">
            <v>2754</v>
          </cell>
          <cell r="J65" t="str">
            <v>978365</v>
          </cell>
          <cell r="L65">
            <v>220748</v>
          </cell>
          <cell r="N65">
            <v>38601</v>
          </cell>
          <cell r="P65">
            <v>96</v>
          </cell>
          <cell r="Q65" t="str">
            <v>No</v>
          </cell>
          <cell r="R65">
            <v>0</v>
          </cell>
          <cell r="S65">
            <v>0</v>
          </cell>
        </row>
        <row r="66">
          <cell r="A66">
            <v>60</v>
          </cell>
          <cell r="B66" t="str">
            <v>194I</v>
          </cell>
          <cell r="C66">
            <v>4972</v>
          </cell>
          <cell r="D66">
            <v>0</v>
          </cell>
          <cell r="E66">
            <v>0</v>
          </cell>
          <cell r="F66">
            <v>0</v>
          </cell>
          <cell r="G66">
            <v>0</v>
          </cell>
          <cell r="I66">
            <v>4972</v>
          </cell>
          <cell r="J66" t="str">
            <v>978365</v>
          </cell>
          <cell r="L66">
            <v>220748</v>
          </cell>
          <cell r="N66">
            <v>38601</v>
          </cell>
          <cell r="P66">
            <v>96</v>
          </cell>
          <cell r="Q66" t="str">
            <v>No</v>
          </cell>
          <cell r="R66">
            <v>0</v>
          </cell>
          <cell r="S66">
            <v>0</v>
          </cell>
        </row>
        <row r="67">
          <cell r="A67">
            <v>61</v>
          </cell>
          <cell r="B67" t="str">
            <v>194I</v>
          </cell>
          <cell r="C67">
            <v>4284</v>
          </cell>
          <cell r="D67">
            <v>0</v>
          </cell>
          <cell r="E67">
            <v>0</v>
          </cell>
          <cell r="F67">
            <v>0</v>
          </cell>
          <cell r="G67">
            <v>0</v>
          </cell>
          <cell r="I67">
            <v>4284</v>
          </cell>
          <cell r="J67" t="str">
            <v>978365</v>
          </cell>
          <cell r="L67">
            <v>220748</v>
          </cell>
          <cell r="N67">
            <v>38601</v>
          </cell>
          <cell r="P67">
            <v>96</v>
          </cell>
          <cell r="Q67" t="str">
            <v>No</v>
          </cell>
          <cell r="R67">
            <v>0</v>
          </cell>
          <cell r="S67">
            <v>0</v>
          </cell>
        </row>
        <row r="68">
          <cell r="A68">
            <v>62</v>
          </cell>
          <cell r="B68" t="str">
            <v>194I</v>
          </cell>
          <cell r="C68">
            <v>4590</v>
          </cell>
          <cell r="D68">
            <v>0</v>
          </cell>
          <cell r="E68">
            <v>0</v>
          </cell>
          <cell r="F68">
            <v>0</v>
          </cell>
          <cell r="G68">
            <v>0</v>
          </cell>
          <cell r="I68">
            <v>4590</v>
          </cell>
          <cell r="J68" t="str">
            <v>978365</v>
          </cell>
          <cell r="L68">
            <v>220748</v>
          </cell>
          <cell r="N68">
            <v>38601</v>
          </cell>
          <cell r="P68">
            <v>96</v>
          </cell>
          <cell r="Q68" t="str">
            <v>No</v>
          </cell>
          <cell r="R68">
            <v>0</v>
          </cell>
          <cell r="S68">
            <v>0</v>
          </cell>
        </row>
        <row r="69">
          <cell r="A69">
            <v>63</v>
          </cell>
          <cell r="B69" t="str">
            <v>194I</v>
          </cell>
          <cell r="C69">
            <v>4590</v>
          </cell>
          <cell r="D69">
            <v>0</v>
          </cell>
          <cell r="E69">
            <v>0</v>
          </cell>
          <cell r="F69">
            <v>0</v>
          </cell>
          <cell r="G69">
            <v>0</v>
          </cell>
          <cell r="I69">
            <v>4590</v>
          </cell>
          <cell r="J69" t="str">
            <v>978365</v>
          </cell>
          <cell r="L69">
            <v>220748</v>
          </cell>
          <cell r="N69">
            <v>38601</v>
          </cell>
          <cell r="P69">
            <v>96</v>
          </cell>
          <cell r="Q69" t="str">
            <v>No</v>
          </cell>
          <cell r="R69">
            <v>0</v>
          </cell>
          <cell r="S69">
            <v>0</v>
          </cell>
        </row>
        <row r="70">
          <cell r="A70">
            <v>64</v>
          </cell>
          <cell r="B70" t="str">
            <v>194I</v>
          </cell>
          <cell r="C70">
            <v>3519</v>
          </cell>
          <cell r="D70">
            <v>0</v>
          </cell>
          <cell r="E70">
            <v>0</v>
          </cell>
          <cell r="F70">
            <v>0</v>
          </cell>
          <cell r="G70">
            <v>0</v>
          </cell>
          <cell r="I70">
            <v>3519</v>
          </cell>
          <cell r="J70" t="str">
            <v>978365</v>
          </cell>
          <cell r="L70">
            <v>220748</v>
          </cell>
          <cell r="N70">
            <v>38601</v>
          </cell>
          <cell r="P70">
            <v>96</v>
          </cell>
          <cell r="Q70" t="str">
            <v>No</v>
          </cell>
          <cell r="R70">
            <v>0</v>
          </cell>
          <cell r="S70">
            <v>0</v>
          </cell>
        </row>
        <row r="71">
          <cell r="A71">
            <v>65</v>
          </cell>
          <cell r="B71" t="str">
            <v>194I</v>
          </cell>
          <cell r="C71">
            <v>7711</v>
          </cell>
          <cell r="D71">
            <v>0</v>
          </cell>
          <cell r="E71">
            <v>0</v>
          </cell>
          <cell r="F71">
            <v>0</v>
          </cell>
          <cell r="G71">
            <v>0</v>
          </cell>
          <cell r="I71">
            <v>7711</v>
          </cell>
          <cell r="J71" t="str">
            <v>978365</v>
          </cell>
          <cell r="L71">
            <v>220748</v>
          </cell>
          <cell r="N71">
            <v>38601</v>
          </cell>
          <cell r="P71">
            <v>96</v>
          </cell>
          <cell r="Q71" t="str">
            <v>No</v>
          </cell>
          <cell r="R71">
            <v>0</v>
          </cell>
          <cell r="S71">
            <v>0</v>
          </cell>
        </row>
        <row r="72">
          <cell r="A72">
            <v>66</v>
          </cell>
          <cell r="B72" t="str">
            <v>194I</v>
          </cell>
          <cell r="C72">
            <v>2892</v>
          </cell>
          <cell r="D72">
            <v>0</v>
          </cell>
          <cell r="E72">
            <v>0</v>
          </cell>
          <cell r="F72">
            <v>0</v>
          </cell>
          <cell r="G72">
            <v>0</v>
          </cell>
          <cell r="I72">
            <v>2892</v>
          </cell>
          <cell r="J72" t="str">
            <v>978365</v>
          </cell>
          <cell r="L72">
            <v>220748</v>
          </cell>
          <cell r="N72">
            <v>38601</v>
          </cell>
          <cell r="P72">
            <v>96</v>
          </cell>
          <cell r="Q72" t="str">
            <v>No</v>
          </cell>
          <cell r="R72">
            <v>0</v>
          </cell>
          <cell r="S72">
            <v>0</v>
          </cell>
        </row>
        <row r="73">
          <cell r="A73">
            <v>67</v>
          </cell>
          <cell r="B73" t="str">
            <v>194I</v>
          </cell>
          <cell r="C73">
            <v>6426</v>
          </cell>
          <cell r="D73">
            <v>0</v>
          </cell>
          <cell r="E73">
            <v>0</v>
          </cell>
          <cell r="F73">
            <v>0</v>
          </cell>
          <cell r="G73">
            <v>0</v>
          </cell>
          <cell r="I73">
            <v>6426</v>
          </cell>
          <cell r="J73" t="str">
            <v>978365</v>
          </cell>
          <cell r="L73">
            <v>220748</v>
          </cell>
          <cell r="N73">
            <v>38601</v>
          </cell>
          <cell r="P73">
            <v>96</v>
          </cell>
          <cell r="Q73" t="str">
            <v>No</v>
          </cell>
          <cell r="R73">
            <v>0</v>
          </cell>
          <cell r="S73">
            <v>0</v>
          </cell>
        </row>
        <row r="74">
          <cell r="A74">
            <v>68</v>
          </cell>
          <cell r="B74" t="str">
            <v>194I</v>
          </cell>
          <cell r="C74">
            <v>3519</v>
          </cell>
          <cell r="D74">
            <v>0</v>
          </cell>
          <cell r="E74">
            <v>0</v>
          </cell>
          <cell r="F74">
            <v>0</v>
          </cell>
          <cell r="G74">
            <v>0</v>
          </cell>
          <cell r="I74">
            <v>3519</v>
          </cell>
          <cell r="J74" t="str">
            <v>978365</v>
          </cell>
          <cell r="L74">
            <v>220748</v>
          </cell>
          <cell r="N74">
            <v>38601</v>
          </cell>
          <cell r="P74">
            <v>96</v>
          </cell>
          <cell r="Q74" t="str">
            <v>No</v>
          </cell>
          <cell r="R74">
            <v>0</v>
          </cell>
          <cell r="S74">
            <v>0</v>
          </cell>
        </row>
        <row r="75">
          <cell r="A75">
            <v>69</v>
          </cell>
          <cell r="B75" t="str">
            <v>194I</v>
          </cell>
          <cell r="C75">
            <v>6990</v>
          </cell>
          <cell r="D75">
            <v>0</v>
          </cell>
          <cell r="E75">
            <v>0</v>
          </cell>
          <cell r="F75">
            <v>0</v>
          </cell>
          <cell r="G75">
            <v>0</v>
          </cell>
          <cell r="I75">
            <v>6990</v>
          </cell>
          <cell r="J75" t="str">
            <v>978365</v>
          </cell>
          <cell r="L75">
            <v>220748</v>
          </cell>
          <cell r="N75">
            <v>38601</v>
          </cell>
          <cell r="P75">
            <v>96</v>
          </cell>
          <cell r="Q75" t="str">
            <v>No</v>
          </cell>
          <cell r="R75">
            <v>0</v>
          </cell>
          <cell r="S75">
            <v>0</v>
          </cell>
        </row>
        <row r="76">
          <cell r="A76">
            <v>70</v>
          </cell>
          <cell r="B76" t="str">
            <v>194I</v>
          </cell>
          <cell r="C76">
            <v>2229</v>
          </cell>
          <cell r="D76">
            <v>0</v>
          </cell>
          <cell r="E76">
            <v>0</v>
          </cell>
          <cell r="F76">
            <v>0</v>
          </cell>
          <cell r="G76">
            <v>0</v>
          </cell>
          <cell r="I76">
            <v>2229</v>
          </cell>
          <cell r="J76" t="str">
            <v>978365</v>
          </cell>
          <cell r="L76">
            <v>220748</v>
          </cell>
          <cell r="N76">
            <v>38601</v>
          </cell>
          <cell r="P76">
            <v>96</v>
          </cell>
          <cell r="Q76" t="str">
            <v>No</v>
          </cell>
          <cell r="R76">
            <v>0</v>
          </cell>
          <cell r="S76">
            <v>0</v>
          </cell>
        </row>
        <row r="77">
          <cell r="A77">
            <v>71</v>
          </cell>
          <cell r="B77" t="str">
            <v>194I</v>
          </cell>
          <cell r="C77">
            <v>3596</v>
          </cell>
          <cell r="D77">
            <v>0</v>
          </cell>
          <cell r="E77">
            <v>0</v>
          </cell>
          <cell r="F77">
            <v>0</v>
          </cell>
          <cell r="G77">
            <v>0</v>
          </cell>
          <cell r="I77">
            <v>3596</v>
          </cell>
          <cell r="J77" t="str">
            <v>978365</v>
          </cell>
          <cell r="L77">
            <v>220748</v>
          </cell>
          <cell r="N77">
            <v>38601</v>
          </cell>
          <cell r="P77">
            <v>96</v>
          </cell>
          <cell r="Q77" t="str">
            <v>No</v>
          </cell>
          <cell r="R77">
            <v>0</v>
          </cell>
          <cell r="S77">
            <v>0</v>
          </cell>
        </row>
        <row r="78">
          <cell r="A78">
            <v>72</v>
          </cell>
          <cell r="B78" t="str">
            <v>194I</v>
          </cell>
          <cell r="C78">
            <v>9257</v>
          </cell>
          <cell r="D78">
            <v>0</v>
          </cell>
          <cell r="E78">
            <v>0</v>
          </cell>
          <cell r="F78">
            <v>0</v>
          </cell>
          <cell r="G78">
            <v>0</v>
          </cell>
          <cell r="I78">
            <v>9257</v>
          </cell>
          <cell r="J78" t="str">
            <v>978365</v>
          </cell>
          <cell r="L78">
            <v>220748</v>
          </cell>
          <cell r="N78">
            <v>38601</v>
          </cell>
          <cell r="P78">
            <v>96</v>
          </cell>
          <cell r="Q78" t="str">
            <v>No</v>
          </cell>
          <cell r="R78">
            <v>0</v>
          </cell>
          <cell r="S78">
            <v>0</v>
          </cell>
        </row>
        <row r="79">
          <cell r="A79">
            <v>73</v>
          </cell>
          <cell r="B79" t="str">
            <v>194I</v>
          </cell>
          <cell r="C79">
            <v>4500</v>
          </cell>
          <cell r="D79">
            <v>0</v>
          </cell>
          <cell r="E79">
            <v>0</v>
          </cell>
          <cell r="F79">
            <v>90</v>
          </cell>
          <cell r="G79">
            <v>0</v>
          </cell>
          <cell r="I79">
            <v>4590</v>
          </cell>
          <cell r="J79" t="str">
            <v>978384</v>
          </cell>
          <cell r="L79">
            <v>220748</v>
          </cell>
          <cell r="N79">
            <v>38605</v>
          </cell>
          <cell r="P79">
            <v>29</v>
          </cell>
          <cell r="Q79" t="str">
            <v>No</v>
          </cell>
          <cell r="R79">
            <v>90</v>
          </cell>
          <cell r="S79">
            <v>0</v>
          </cell>
        </row>
        <row r="80">
          <cell r="A80">
            <v>74</v>
          </cell>
          <cell r="B80" t="str">
            <v>194I</v>
          </cell>
          <cell r="C80">
            <v>2601</v>
          </cell>
          <cell r="D80">
            <v>0</v>
          </cell>
          <cell r="E80">
            <v>0</v>
          </cell>
          <cell r="F80">
            <v>130</v>
          </cell>
          <cell r="G80">
            <v>0</v>
          </cell>
          <cell r="I80">
            <v>2731</v>
          </cell>
          <cell r="J80" t="str">
            <v>973371</v>
          </cell>
          <cell r="L80">
            <v>220748</v>
          </cell>
          <cell r="N80">
            <v>38609</v>
          </cell>
          <cell r="P80">
            <v>51</v>
          </cell>
          <cell r="Q80" t="str">
            <v>No</v>
          </cell>
          <cell r="R80">
            <v>130</v>
          </cell>
          <cell r="S80">
            <v>0</v>
          </cell>
        </row>
        <row r="81">
          <cell r="A81">
            <v>75</v>
          </cell>
          <cell r="B81" t="str">
            <v>194I</v>
          </cell>
          <cell r="C81">
            <v>2601</v>
          </cell>
          <cell r="D81">
            <v>0</v>
          </cell>
          <cell r="E81">
            <v>0</v>
          </cell>
          <cell r="F81">
            <v>130</v>
          </cell>
          <cell r="G81">
            <v>0</v>
          </cell>
          <cell r="I81">
            <v>2731</v>
          </cell>
          <cell r="J81" t="str">
            <v>973371</v>
          </cell>
          <cell r="L81">
            <v>220748</v>
          </cell>
          <cell r="N81">
            <v>38609</v>
          </cell>
          <cell r="P81">
            <v>51</v>
          </cell>
          <cell r="Q81" t="str">
            <v>No</v>
          </cell>
          <cell r="R81">
            <v>130</v>
          </cell>
          <cell r="S81">
            <v>0</v>
          </cell>
        </row>
        <row r="82">
          <cell r="A82">
            <v>76</v>
          </cell>
          <cell r="B82" t="str">
            <v>194I</v>
          </cell>
          <cell r="C82">
            <v>20977</v>
          </cell>
          <cell r="D82">
            <v>0</v>
          </cell>
          <cell r="E82">
            <v>0</v>
          </cell>
          <cell r="F82">
            <v>0</v>
          </cell>
          <cell r="G82">
            <v>0</v>
          </cell>
          <cell r="I82">
            <v>20977</v>
          </cell>
          <cell r="J82" t="str">
            <v>978386</v>
          </cell>
          <cell r="L82">
            <v>220748</v>
          </cell>
          <cell r="N82">
            <v>38631</v>
          </cell>
          <cell r="P82">
            <v>27</v>
          </cell>
          <cell r="Q82" t="str">
            <v>No</v>
          </cell>
          <cell r="R82">
            <v>0</v>
          </cell>
          <cell r="S82">
            <v>0</v>
          </cell>
        </row>
        <row r="83">
          <cell r="A83">
            <v>77</v>
          </cell>
          <cell r="B83" t="str">
            <v>194I</v>
          </cell>
          <cell r="C83">
            <v>20977</v>
          </cell>
          <cell r="D83">
            <v>0</v>
          </cell>
          <cell r="E83">
            <v>0</v>
          </cell>
          <cell r="F83">
            <v>0</v>
          </cell>
          <cell r="G83">
            <v>0</v>
          </cell>
          <cell r="I83">
            <v>20977</v>
          </cell>
          <cell r="J83" t="str">
            <v>978386</v>
          </cell>
          <cell r="L83">
            <v>220748</v>
          </cell>
          <cell r="N83">
            <v>38631</v>
          </cell>
          <cell r="P83">
            <v>27</v>
          </cell>
          <cell r="Q83" t="str">
            <v>No</v>
          </cell>
          <cell r="R83">
            <v>0</v>
          </cell>
          <cell r="S83">
            <v>0</v>
          </cell>
        </row>
        <row r="84">
          <cell r="A84">
            <v>78</v>
          </cell>
          <cell r="B84" t="str">
            <v>194I</v>
          </cell>
          <cell r="C84">
            <v>8976</v>
          </cell>
          <cell r="D84">
            <v>0</v>
          </cell>
          <cell r="E84">
            <v>0</v>
          </cell>
          <cell r="F84">
            <v>0</v>
          </cell>
          <cell r="G84">
            <v>0</v>
          </cell>
          <cell r="I84">
            <v>8976</v>
          </cell>
          <cell r="J84" t="str">
            <v>978386</v>
          </cell>
          <cell r="L84">
            <v>220748</v>
          </cell>
          <cell r="N84">
            <v>38631</v>
          </cell>
          <cell r="P84">
            <v>27</v>
          </cell>
          <cell r="Q84" t="str">
            <v>No</v>
          </cell>
          <cell r="R84">
            <v>0</v>
          </cell>
          <cell r="S84">
            <v>0</v>
          </cell>
        </row>
        <row r="85">
          <cell r="A85">
            <v>79</v>
          </cell>
          <cell r="B85" t="str">
            <v>194I</v>
          </cell>
          <cell r="C85">
            <v>4039</v>
          </cell>
          <cell r="D85">
            <v>0</v>
          </cell>
          <cell r="E85">
            <v>0</v>
          </cell>
          <cell r="F85">
            <v>0</v>
          </cell>
          <cell r="G85">
            <v>0</v>
          </cell>
          <cell r="I85">
            <v>4039</v>
          </cell>
          <cell r="J85" t="str">
            <v>978386</v>
          </cell>
          <cell r="L85">
            <v>220748</v>
          </cell>
          <cell r="N85">
            <v>38631</v>
          </cell>
          <cell r="P85">
            <v>27</v>
          </cell>
          <cell r="Q85" t="str">
            <v>No</v>
          </cell>
          <cell r="R85">
            <v>0</v>
          </cell>
          <cell r="S85">
            <v>0</v>
          </cell>
        </row>
        <row r="86">
          <cell r="A86">
            <v>80</v>
          </cell>
          <cell r="B86" t="str">
            <v>194I</v>
          </cell>
          <cell r="C86">
            <v>5217</v>
          </cell>
          <cell r="D86">
            <v>0</v>
          </cell>
          <cell r="E86">
            <v>0</v>
          </cell>
          <cell r="F86">
            <v>0</v>
          </cell>
          <cell r="G86">
            <v>0</v>
          </cell>
          <cell r="I86">
            <v>5217</v>
          </cell>
          <cell r="J86" t="str">
            <v>978386</v>
          </cell>
          <cell r="L86">
            <v>220748</v>
          </cell>
          <cell r="N86">
            <v>38631</v>
          </cell>
          <cell r="P86">
            <v>27</v>
          </cell>
          <cell r="Q86" t="str">
            <v>No</v>
          </cell>
          <cell r="R86">
            <v>0</v>
          </cell>
          <cell r="S86">
            <v>0</v>
          </cell>
        </row>
        <row r="87">
          <cell r="A87">
            <v>81</v>
          </cell>
          <cell r="B87" t="str">
            <v>194I</v>
          </cell>
          <cell r="C87">
            <v>5217</v>
          </cell>
          <cell r="D87">
            <v>0</v>
          </cell>
          <cell r="E87">
            <v>0</v>
          </cell>
          <cell r="F87">
            <v>0</v>
          </cell>
          <cell r="G87">
            <v>0</v>
          </cell>
          <cell r="I87">
            <v>5217</v>
          </cell>
          <cell r="J87" t="str">
            <v>978386</v>
          </cell>
          <cell r="L87">
            <v>220748</v>
          </cell>
          <cell r="N87">
            <v>38631</v>
          </cell>
          <cell r="P87">
            <v>27</v>
          </cell>
          <cell r="Q87" t="str">
            <v>No</v>
          </cell>
          <cell r="R87">
            <v>0</v>
          </cell>
          <cell r="S87">
            <v>0</v>
          </cell>
        </row>
        <row r="88">
          <cell r="A88">
            <v>82</v>
          </cell>
          <cell r="B88" t="str">
            <v>194I</v>
          </cell>
          <cell r="C88">
            <v>5217</v>
          </cell>
          <cell r="D88">
            <v>0</v>
          </cell>
          <cell r="E88">
            <v>0</v>
          </cell>
          <cell r="F88">
            <v>0</v>
          </cell>
          <cell r="G88">
            <v>0</v>
          </cell>
          <cell r="I88">
            <v>5217</v>
          </cell>
          <cell r="J88" t="str">
            <v>978386</v>
          </cell>
          <cell r="L88">
            <v>220748</v>
          </cell>
          <cell r="N88">
            <v>38631</v>
          </cell>
          <cell r="P88">
            <v>27</v>
          </cell>
          <cell r="Q88" t="str">
            <v>No</v>
          </cell>
          <cell r="R88">
            <v>0</v>
          </cell>
          <cell r="S88">
            <v>0</v>
          </cell>
        </row>
        <row r="89">
          <cell r="A89">
            <v>83</v>
          </cell>
          <cell r="B89" t="str">
            <v>194I</v>
          </cell>
          <cell r="C89">
            <v>5217</v>
          </cell>
          <cell r="D89">
            <v>0</v>
          </cell>
          <cell r="E89">
            <v>0</v>
          </cell>
          <cell r="F89">
            <v>0</v>
          </cell>
          <cell r="G89">
            <v>0</v>
          </cell>
          <cell r="I89">
            <v>5217</v>
          </cell>
          <cell r="J89" t="str">
            <v>978386</v>
          </cell>
          <cell r="L89">
            <v>220748</v>
          </cell>
          <cell r="N89">
            <v>38631</v>
          </cell>
          <cell r="P89">
            <v>27</v>
          </cell>
          <cell r="Q89" t="str">
            <v>No</v>
          </cell>
          <cell r="R89">
            <v>0</v>
          </cell>
          <cell r="S89">
            <v>0</v>
          </cell>
        </row>
        <row r="90">
          <cell r="A90">
            <v>84</v>
          </cell>
          <cell r="B90" t="str">
            <v>194I</v>
          </cell>
          <cell r="C90">
            <v>5217</v>
          </cell>
          <cell r="D90">
            <v>0</v>
          </cell>
          <cell r="E90">
            <v>0</v>
          </cell>
          <cell r="F90">
            <v>0</v>
          </cell>
          <cell r="G90">
            <v>0</v>
          </cell>
          <cell r="I90">
            <v>5217</v>
          </cell>
          <cell r="J90" t="str">
            <v>978386</v>
          </cell>
          <cell r="L90">
            <v>220748</v>
          </cell>
          <cell r="N90">
            <v>38631</v>
          </cell>
          <cell r="P90">
            <v>27</v>
          </cell>
          <cell r="Q90" t="str">
            <v>No</v>
          </cell>
          <cell r="R90">
            <v>0</v>
          </cell>
          <cell r="S90">
            <v>0</v>
          </cell>
        </row>
        <row r="91">
          <cell r="A91">
            <v>85</v>
          </cell>
          <cell r="B91" t="str">
            <v>194I</v>
          </cell>
          <cell r="C91">
            <v>5217</v>
          </cell>
          <cell r="D91">
            <v>0</v>
          </cell>
          <cell r="E91">
            <v>0</v>
          </cell>
          <cell r="F91">
            <v>0</v>
          </cell>
          <cell r="G91">
            <v>0</v>
          </cell>
          <cell r="I91">
            <v>5217</v>
          </cell>
          <cell r="J91" t="str">
            <v>978386</v>
          </cell>
          <cell r="L91">
            <v>220748</v>
          </cell>
          <cell r="N91">
            <v>38631</v>
          </cell>
          <cell r="P91">
            <v>27</v>
          </cell>
          <cell r="Q91" t="str">
            <v>No</v>
          </cell>
          <cell r="R91">
            <v>0</v>
          </cell>
          <cell r="S91">
            <v>0</v>
          </cell>
        </row>
        <row r="92">
          <cell r="A92">
            <v>86</v>
          </cell>
          <cell r="B92" t="str">
            <v>194I</v>
          </cell>
          <cell r="C92">
            <v>6426</v>
          </cell>
          <cell r="D92">
            <v>0</v>
          </cell>
          <cell r="E92">
            <v>0</v>
          </cell>
          <cell r="F92">
            <v>0</v>
          </cell>
          <cell r="G92">
            <v>0</v>
          </cell>
          <cell r="I92">
            <v>6426</v>
          </cell>
          <cell r="J92" t="str">
            <v>978385</v>
          </cell>
          <cell r="L92">
            <v>220748</v>
          </cell>
          <cell r="N92">
            <v>38631</v>
          </cell>
          <cell r="P92">
            <v>28</v>
          </cell>
          <cell r="Q92" t="str">
            <v>No</v>
          </cell>
          <cell r="R92">
            <v>0</v>
          </cell>
          <cell r="S92">
            <v>0</v>
          </cell>
        </row>
        <row r="93">
          <cell r="A93">
            <v>87</v>
          </cell>
          <cell r="B93" t="str">
            <v>194I</v>
          </cell>
          <cell r="C93">
            <v>1683</v>
          </cell>
          <cell r="D93">
            <v>0</v>
          </cell>
          <cell r="E93">
            <v>0</v>
          </cell>
          <cell r="F93">
            <v>0</v>
          </cell>
          <cell r="G93">
            <v>0</v>
          </cell>
          <cell r="I93">
            <v>1683</v>
          </cell>
          <cell r="J93" t="str">
            <v>978385</v>
          </cell>
          <cell r="L93">
            <v>220748</v>
          </cell>
          <cell r="N93">
            <v>38631</v>
          </cell>
          <cell r="P93">
            <v>28</v>
          </cell>
          <cell r="Q93" t="str">
            <v>No</v>
          </cell>
          <cell r="R93">
            <v>0</v>
          </cell>
          <cell r="S93">
            <v>0</v>
          </cell>
        </row>
        <row r="94">
          <cell r="A94">
            <v>88</v>
          </cell>
          <cell r="B94" t="str">
            <v>194I</v>
          </cell>
          <cell r="C94">
            <v>3672</v>
          </cell>
          <cell r="D94">
            <v>0</v>
          </cell>
          <cell r="E94">
            <v>0</v>
          </cell>
          <cell r="F94">
            <v>0</v>
          </cell>
          <cell r="G94">
            <v>0</v>
          </cell>
          <cell r="I94">
            <v>3672</v>
          </cell>
          <cell r="J94" t="str">
            <v>978385</v>
          </cell>
          <cell r="L94">
            <v>220748</v>
          </cell>
          <cell r="N94">
            <v>38631</v>
          </cell>
          <cell r="P94">
            <v>28</v>
          </cell>
          <cell r="Q94" t="str">
            <v>No</v>
          </cell>
          <cell r="R94">
            <v>0</v>
          </cell>
          <cell r="S94">
            <v>0</v>
          </cell>
        </row>
        <row r="95">
          <cell r="A95">
            <v>89</v>
          </cell>
          <cell r="B95" t="str">
            <v>194I</v>
          </cell>
          <cell r="C95">
            <v>4495</v>
          </cell>
          <cell r="D95">
            <v>0</v>
          </cell>
          <cell r="E95">
            <v>0</v>
          </cell>
          <cell r="F95">
            <v>0</v>
          </cell>
          <cell r="G95">
            <v>0</v>
          </cell>
          <cell r="I95">
            <v>4495</v>
          </cell>
          <cell r="J95" t="str">
            <v>978385</v>
          </cell>
          <cell r="L95">
            <v>220748</v>
          </cell>
          <cell r="N95">
            <v>38631</v>
          </cell>
          <cell r="P95">
            <v>28</v>
          </cell>
          <cell r="Q95" t="str">
            <v>No</v>
          </cell>
          <cell r="R95">
            <v>0</v>
          </cell>
          <cell r="S95">
            <v>0</v>
          </cell>
        </row>
        <row r="96">
          <cell r="A96">
            <v>90</v>
          </cell>
          <cell r="B96" t="str">
            <v>194I</v>
          </cell>
          <cell r="C96">
            <v>3978</v>
          </cell>
          <cell r="D96">
            <v>0</v>
          </cell>
          <cell r="E96">
            <v>0</v>
          </cell>
          <cell r="F96">
            <v>0</v>
          </cell>
          <cell r="G96">
            <v>0</v>
          </cell>
          <cell r="I96">
            <v>3978</v>
          </cell>
          <cell r="J96" t="str">
            <v>978385</v>
          </cell>
          <cell r="L96">
            <v>220748</v>
          </cell>
          <cell r="N96">
            <v>38631</v>
          </cell>
          <cell r="P96">
            <v>28</v>
          </cell>
          <cell r="Q96" t="str">
            <v>No</v>
          </cell>
          <cell r="R96">
            <v>0</v>
          </cell>
          <cell r="S96">
            <v>0</v>
          </cell>
        </row>
        <row r="97">
          <cell r="A97">
            <v>91</v>
          </cell>
          <cell r="B97" t="str">
            <v>194I</v>
          </cell>
          <cell r="C97">
            <v>2754</v>
          </cell>
          <cell r="D97">
            <v>0</v>
          </cell>
          <cell r="E97">
            <v>0</v>
          </cell>
          <cell r="F97">
            <v>0</v>
          </cell>
          <cell r="G97">
            <v>0</v>
          </cell>
          <cell r="I97">
            <v>2754</v>
          </cell>
          <cell r="J97" t="str">
            <v>978385</v>
          </cell>
          <cell r="L97">
            <v>220748</v>
          </cell>
          <cell r="N97">
            <v>38631</v>
          </cell>
          <cell r="P97">
            <v>28</v>
          </cell>
          <cell r="Q97" t="str">
            <v>No</v>
          </cell>
          <cell r="R97">
            <v>0</v>
          </cell>
          <cell r="S97">
            <v>0</v>
          </cell>
        </row>
        <row r="98">
          <cell r="A98">
            <v>92</v>
          </cell>
          <cell r="B98" t="str">
            <v>194I</v>
          </cell>
          <cell r="C98">
            <v>2601</v>
          </cell>
          <cell r="D98">
            <v>0</v>
          </cell>
          <cell r="E98">
            <v>0</v>
          </cell>
          <cell r="F98">
            <v>0</v>
          </cell>
          <cell r="G98">
            <v>0</v>
          </cell>
          <cell r="I98">
            <v>2601</v>
          </cell>
          <cell r="J98" t="str">
            <v>978385</v>
          </cell>
          <cell r="L98">
            <v>220748</v>
          </cell>
          <cell r="N98">
            <v>38631</v>
          </cell>
          <cell r="P98">
            <v>28</v>
          </cell>
          <cell r="Q98" t="str">
            <v>No</v>
          </cell>
          <cell r="R98">
            <v>0</v>
          </cell>
          <cell r="S98">
            <v>0</v>
          </cell>
        </row>
        <row r="99">
          <cell r="A99">
            <v>93</v>
          </cell>
          <cell r="B99" t="str">
            <v>194I</v>
          </cell>
          <cell r="C99">
            <v>1377</v>
          </cell>
          <cell r="D99">
            <v>0</v>
          </cell>
          <cell r="E99">
            <v>0</v>
          </cell>
          <cell r="F99">
            <v>0</v>
          </cell>
          <cell r="G99">
            <v>0</v>
          </cell>
          <cell r="I99">
            <v>1377</v>
          </cell>
          <cell r="J99" t="str">
            <v>978385</v>
          </cell>
          <cell r="L99">
            <v>220748</v>
          </cell>
          <cell r="N99">
            <v>38631</v>
          </cell>
          <cell r="P99">
            <v>28</v>
          </cell>
          <cell r="Q99" t="str">
            <v>No</v>
          </cell>
          <cell r="R99">
            <v>0</v>
          </cell>
          <cell r="S99">
            <v>0</v>
          </cell>
        </row>
        <row r="100">
          <cell r="A100">
            <v>94</v>
          </cell>
          <cell r="B100" t="str">
            <v>194I</v>
          </cell>
          <cell r="C100">
            <v>1377</v>
          </cell>
          <cell r="D100">
            <v>0</v>
          </cell>
          <cell r="E100">
            <v>0</v>
          </cell>
          <cell r="F100">
            <v>0</v>
          </cell>
          <cell r="G100">
            <v>0</v>
          </cell>
          <cell r="I100">
            <v>1377</v>
          </cell>
          <cell r="J100" t="str">
            <v>978385</v>
          </cell>
          <cell r="L100">
            <v>220748</v>
          </cell>
          <cell r="N100">
            <v>38631</v>
          </cell>
          <cell r="P100">
            <v>28</v>
          </cell>
          <cell r="Q100" t="str">
            <v>No</v>
          </cell>
          <cell r="R100">
            <v>0</v>
          </cell>
          <cell r="S100">
            <v>0</v>
          </cell>
        </row>
        <row r="101">
          <cell r="A101">
            <v>95</v>
          </cell>
          <cell r="B101" t="str">
            <v>194I</v>
          </cell>
          <cell r="C101">
            <v>1722</v>
          </cell>
          <cell r="D101">
            <v>0</v>
          </cell>
          <cell r="E101">
            <v>0</v>
          </cell>
          <cell r="F101">
            <v>0</v>
          </cell>
          <cell r="G101">
            <v>0</v>
          </cell>
          <cell r="I101">
            <v>1722</v>
          </cell>
          <cell r="J101" t="str">
            <v>978385</v>
          </cell>
          <cell r="L101">
            <v>220748</v>
          </cell>
          <cell r="N101">
            <v>38631</v>
          </cell>
          <cell r="P101">
            <v>28</v>
          </cell>
          <cell r="Q101" t="str">
            <v>No</v>
          </cell>
          <cell r="R101">
            <v>0</v>
          </cell>
          <cell r="S101">
            <v>0</v>
          </cell>
        </row>
        <row r="102">
          <cell r="A102">
            <v>96</v>
          </cell>
          <cell r="B102" t="str">
            <v>194I</v>
          </cell>
          <cell r="C102">
            <v>1722</v>
          </cell>
          <cell r="D102">
            <v>0</v>
          </cell>
          <cell r="E102">
            <v>0</v>
          </cell>
          <cell r="F102">
            <v>0</v>
          </cell>
          <cell r="G102">
            <v>0</v>
          </cell>
          <cell r="I102">
            <v>1722</v>
          </cell>
          <cell r="J102" t="str">
            <v>978385</v>
          </cell>
          <cell r="L102">
            <v>220748</v>
          </cell>
          <cell r="N102">
            <v>38631</v>
          </cell>
          <cell r="P102">
            <v>28</v>
          </cell>
          <cell r="Q102" t="str">
            <v>No</v>
          </cell>
          <cell r="R102">
            <v>0</v>
          </cell>
          <cell r="S102">
            <v>0</v>
          </cell>
        </row>
        <row r="103">
          <cell r="A103">
            <v>97</v>
          </cell>
          <cell r="B103" t="str">
            <v>194I</v>
          </cell>
          <cell r="C103">
            <v>3519</v>
          </cell>
          <cell r="D103">
            <v>0</v>
          </cell>
          <cell r="E103">
            <v>0</v>
          </cell>
          <cell r="F103">
            <v>0</v>
          </cell>
          <cell r="G103">
            <v>0</v>
          </cell>
          <cell r="I103">
            <v>3519</v>
          </cell>
          <cell r="J103" t="str">
            <v>978385</v>
          </cell>
          <cell r="L103">
            <v>220748</v>
          </cell>
          <cell r="N103">
            <v>38631</v>
          </cell>
          <cell r="P103">
            <v>28</v>
          </cell>
          <cell r="Q103" t="str">
            <v>No</v>
          </cell>
          <cell r="R103">
            <v>0</v>
          </cell>
          <cell r="S103">
            <v>0</v>
          </cell>
        </row>
        <row r="104">
          <cell r="A104">
            <v>98</v>
          </cell>
          <cell r="B104" t="str">
            <v>194I</v>
          </cell>
          <cell r="C104">
            <v>1768</v>
          </cell>
          <cell r="D104">
            <v>0</v>
          </cell>
          <cell r="E104">
            <v>0</v>
          </cell>
          <cell r="F104">
            <v>0</v>
          </cell>
          <cell r="G104">
            <v>0</v>
          </cell>
          <cell r="I104">
            <v>1768</v>
          </cell>
          <cell r="J104" t="str">
            <v>978385</v>
          </cell>
          <cell r="L104">
            <v>220748</v>
          </cell>
          <cell r="N104">
            <v>38631</v>
          </cell>
          <cell r="P104">
            <v>28</v>
          </cell>
          <cell r="Q104" t="str">
            <v>No</v>
          </cell>
          <cell r="R104">
            <v>0</v>
          </cell>
          <cell r="S104">
            <v>0</v>
          </cell>
        </row>
        <row r="105">
          <cell r="A105">
            <v>99</v>
          </cell>
          <cell r="B105" t="str">
            <v>194I</v>
          </cell>
          <cell r="C105">
            <v>5245</v>
          </cell>
          <cell r="D105">
            <v>0</v>
          </cell>
          <cell r="E105">
            <v>0</v>
          </cell>
          <cell r="F105">
            <v>0</v>
          </cell>
          <cell r="G105">
            <v>0</v>
          </cell>
          <cell r="I105">
            <v>5245</v>
          </cell>
          <cell r="J105" t="str">
            <v>978385</v>
          </cell>
          <cell r="L105">
            <v>220748</v>
          </cell>
          <cell r="N105">
            <v>38631</v>
          </cell>
          <cell r="P105">
            <v>28</v>
          </cell>
          <cell r="Q105" t="str">
            <v>No</v>
          </cell>
          <cell r="R105">
            <v>0</v>
          </cell>
          <cell r="S105">
            <v>0</v>
          </cell>
        </row>
        <row r="106">
          <cell r="A106">
            <v>100</v>
          </cell>
          <cell r="B106" t="str">
            <v>194I</v>
          </cell>
          <cell r="C106">
            <v>4609</v>
          </cell>
          <cell r="D106">
            <v>0</v>
          </cell>
          <cell r="E106">
            <v>0</v>
          </cell>
          <cell r="F106">
            <v>0</v>
          </cell>
          <cell r="G106">
            <v>0</v>
          </cell>
          <cell r="I106">
            <v>4609</v>
          </cell>
          <cell r="J106" t="str">
            <v>978385</v>
          </cell>
          <cell r="L106">
            <v>220748</v>
          </cell>
          <cell r="N106">
            <v>38631</v>
          </cell>
          <cell r="P106">
            <v>28</v>
          </cell>
          <cell r="Q106" t="str">
            <v>No</v>
          </cell>
          <cell r="R106">
            <v>0</v>
          </cell>
          <cell r="S106">
            <v>0</v>
          </cell>
        </row>
        <row r="107">
          <cell r="A107">
            <v>101</v>
          </cell>
          <cell r="B107" t="str">
            <v>194I</v>
          </cell>
          <cell r="C107">
            <v>1768</v>
          </cell>
          <cell r="D107">
            <v>0</v>
          </cell>
          <cell r="E107">
            <v>0</v>
          </cell>
          <cell r="F107">
            <v>0</v>
          </cell>
          <cell r="G107">
            <v>0</v>
          </cell>
          <cell r="I107">
            <v>1768</v>
          </cell>
          <cell r="J107" t="str">
            <v>978385</v>
          </cell>
          <cell r="L107">
            <v>220748</v>
          </cell>
          <cell r="N107">
            <v>38631</v>
          </cell>
          <cell r="P107">
            <v>28</v>
          </cell>
          <cell r="Q107" t="str">
            <v>No</v>
          </cell>
          <cell r="R107">
            <v>0</v>
          </cell>
          <cell r="S107">
            <v>0</v>
          </cell>
        </row>
        <row r="108">
          <cell r="A108">
            <v>102</v>
          </cell>
          <cell r="B108" t="str">
            <v>194I</v>
          </cell>
          <cell r="C108">
            <v>5164</v>
          </cell>
          <cell r="D108">
            <v>0</v>
          </cell>
          <cell r="E108">
            <v>0</v>
          </cell>
          <cell r="F108">
            <v>0</v>
          </cell>
          <cell r="G108">
            <v>0</v>
          </cell>
          <cell r="I108">
            <v>5164</v>
          </cell>
          <cell r="J108" t="str">
            <v>978385</v>
          </cell>
          <cell r="L108">
            <v>220748</v>
          </cell>
          <cell r="N108">
            <v>38631</v>
          </cell>
          <cell r="P108">
            <v>28</v>
          </cell>
          <cell r="Q108" t="str">
            <v>No</v>
          </cell>
          <cell r="R108">
            <v>0</v>
          </cell>
          <cell r="S108">
            <v>0</v>
          </cell>
        </row>
        <row r="109">
          <cell r="A109">
            <v>103</v>
          </cell>
          <cell r="B109" t="str">
            <v>194I</v>
          </cell>
          <cell r="C109">
            <v>5164</v>
          </cell>
          <cell r="D109">
            <v>0</v>
          </cell>
          <cell r="E109">
            <v>0</v>
          </cell>
          <cell r="F109">
            <v>0</v>
          </cell>
          <cell r="G109">
            <v>0</v>
          </cell>
          <cell r="I109">
            <v>5164</v>
          </cell>
          <cell r="J109" t="str">
            <v>978385</v>
          </cell>
          <cell r="L109">
            <v>220748</v>
          </cell>
          <cell r="N109">
            <v>38631</v>
          </cell>
          <cell r="P109">
            <v>28</v>
          </cell>
          <cell r="Q109" t="str">
            <v>No</v>
          </cell>
          <cell r="R109">
            <v>0</v>
          </cell>
          <cell r="S109">
            <v>0</v>
          </cell>
        </row>
        <row r="110">
          <cell r="A110">
            <v>104</v>
          </cell>
          <cell r="B110" t="str">
            <v>194I</v>
          </cell>
          <cell r="C110">
            <v>5304</v>
          </cell>
          <cell r="D110">
            <v>0</v>
          </cell>
          <cell r="E110">
            <v>0</v>
          </cell>
          <cell r="F110">
            <v>0</v>
          </cell>
          <cell r="G110">
            <v>0</v>
          </cell>
          <cell r="I110">
            <v>5304</v>
          </cell>
          <cell r="J110" t="str">
            <v>978385</v>
          </cell>
          <cell r="L110">
            <v>220748</v>
          </cell>
          <cell r="N110">
            <v>38631</v>
          </cell>
          <cell r="P110">
            <v>28</v>
          </cell>
          <cell r="Q110" t="str">
            <v>No</v>
          </cell>
          <cell r="R110">
            <v>0</v>
          </cell>
          <cell r="S110">
            <v>0</v>
          </cell>
        </row>
        <row r="111">
          <cell r="A111">
            <v>105</v>
          </cell>
          <cell r="B111" t="str">
            <v>194I</v>
          </cell>
          <cell r="C111">
            <v>3290</v>
          </cell>
          <cell r="D111">
            <v>0</v>
          </cell>
          <cell r="E111">
            <v>0</v>
          </cell>
          <cell r="F111">
            <v>0</v>
          </cell>
          <cell r="G111">
            <v>0</v>
          </cell>
          <cell r="I111">
            <v>3290</v>
          </cell>
          <cell r="J111" t="str">
            <v>978385</v>
          </cell>
          <cell r="L111">
            <v>220748</v>
          </cell>
          <cell r="N111">
            <v>38631</v>
          </cell>
          <cell r="P111">
            <v>28</v>
          </cell>
          <cell r="Q111" t="str">
            <v>No</v>
          </cell>
          <cell r="R111">
            <v>0</v>
          </cell>
          <cell r="S111">
            <v>0</v>
          </cell>
        </row>
        <row r="112">
          <cell r="A112">
            <v>106</v>
          </cell>
          <cell r="B112" t="str">
            <v>194I</v>
          </cell>
          <cell r="C112">
            <v>2004</v>
          </cell>
          <cell r="D112">
            <v>0</v>
          </cell>
          <cell r="E112">
            <v>0</v>
          </cell>
          <cell r="F112">
            <v>0</v>
          </cell>
          <cell r="G112">
            <v>0</v>
          </cell>
          <cell r="I112">
            <v>2004</v>
          </cell>
          <cell r="J112" t="str">
            <v>978385</v>
          </cell>
          <cell r="L112">
            <v>220748</v>
          </cell>
          <cell r="N112">
            <v>38631</v>
          </cell>
          <cell r="P112">
            <v>28</v>
          </cell>
          <cell r="Q112" t="str">
            <v>No</v>
          </cell>
          <cell r="R112">
            <v>0</v>
          </cell>
          <cell r="S112">
            <v>0</v>
          </cell>
        </row>
        <row r="113">
          <cell r="A113">
            <v>107</v>
          </cell>
          <cell r="B113" t="str">
            <v>194I</v>
          </cell>
          <cell r="C113">
            <v>4972</v>
          </cell>
          <cell r="D113">
            <v>0</v>
          </cell>
          <cell r="E113">
            <v>0</v>
          </cell>
          <cell r="F113">
            <v>0</v>
          </cell>
          <cell r="G113">
            <v>0</v>
          </cell>
          <cell r="I113">
            <v>4972</v>
          </cell>
          <cell r="J113" t="str">
            <v>978385</v>
          </cell>
          <cell r="L113">
            <v>220748</v>
          </cell>
          <cell r="N113">
            <v>38631</v>
          </cell>
          <cell r="P113">
            <v>28</v>
          </cell>
          <cell r="Q113" t="str">
            <v>No</v>
          </cell>
          <cell r="R113">
            <v>0</v>
          </cell>
          <cell r="S113">
            <v>0</v>
          </cell>
        </row>
        <row r="114">
          <cell r="A114">
            <v>108</v>
          </cell>
          <cell r="B114" t="str">
            <v>194I</v>
          </cell>
          <cell r="C114">
            <v>4590</v>
          </cell>
          <cell r="D114">
            <v>0</v>
          </cell>
          <cell r="E114">
            <v>0</v>
          </cell>
          <cell r="F114">
            <v>0</v>
          </cell>
          <cell r="G114">
            <v>0</v>
          </cell>
          <cell r="I114">
            <v>4590</v>
          </cell>
          <cell r="J114" t="str">
            <v>978385</v>
          </cell>
          <cell r="L114">
            <v>220748</v>
          </cell>
          <cell r="N114">
            <v>38631</v>
          </cell>
          <cell r="P114">
            <v>28</v>
          </cell>
          <cell r="Q114" t="str">
            <v>No</v>
          </cell>
          <cell r="R114">
            <v>0</v>
          </cell>
          <cell r="S114">
            <v>0</v>
          </cell>
        </row>
        <row r="115">
          <cell r="A115">
            <v>109</v>
          </cell>
          <cell r="B115" t="str">
            <v>194I</v>
          </cell>
          <cell r="C115">
            <v>4284</v>
          </cell>
          <cell r="D115">
            <v>0</v>
          </cell>
          <cell r="E115">
            <v>0</v>
          </cell>
          <cell r="F115">
            <v>0</v>
          </cell>
          <cell r="G115">
            <v>0</v>
          </cell>
          <cell r="I115">
            <v>4284</v>
          </cell>
          <cell r="J115" t="str">
            <v>978385</v>
          </cell>
          <cell r="L115">
            <v>220748</v>
          </cell>
          <cell r="N115">
            <v>38631</v>
          </cell>
          <cell r="P115">
            <v>28</v>
          </cell>
          <cell r="Q115" t="str">
            <v>No</v>
          </cell>
          <cell r="R115">
            <v>0</v>
          </cell>
          <cell r="S115">
            <v>0</v>
          </cell>
        </row>
        <row r="116">
          <cell r="A116">
            <v>110</v>
          </cell>
          <cell r="B116" t="str">
            <v>194I</v>
          </cell>
          <cell r="C116">
            <v>4590</v>
          </cell>
          <cell r="D116">
            <v>0</v>
          </cell>
          <cell r="E116">
            <v>0</v>
          </cell>
          <cell r="F116">
            <v>0</v>
          </cell>
          <cell r="G116">
            <v>0</v>
          </cell>
          <cell r="I116">
            <v>4590</v>
          </cell>
          <cell r="J116" t="str">
            <v>978385</v>
          </cell>
          <cell r="L116">
            <v>220748</v>
          </cell>
          <cell r="N116">
            <v>38631</v>
          </cell>
          <cell r="P116">
            <v>28</v>
          </cell>
          <cell r="Q116" t="str">
            <v>No</v>
          </cell>
          <cell r="R116">
            <v>0</v>
          </cell>
          <cell r="S116">
            <v>0</v>
          </cell>
        </row>
        <row r="117">
          <cell r="A117">
            <v>111</v>
          </cell>
          <cell r="B117" t="str">
            <v>194I</v>
          </cell>
          <cell r="C117">
            <v>2892</v>
          </cell>
          <cell r="D117">
            <v>0</v>
          </cell>
          <cell r="E117">
            <v>0</v>
          </cell>
          <cell r="F117">
            <v>0</v>
          </cell>
          <cell r="G117">
            <v>0</v>
          </cell>
          <cell r="I117">
            <v>2892</v>
          </cell>
          <cell r="J117" t="str">
            <v>978385</v>
          </cell>
          <cell r="L117">
            <v>220748</v>
          </cell>
          <cell r="N117">
            <v>38631</v>
          </cell>
          <cell r="P117">
            <v>28</v>
          </cell>
          <cell r="Q117" t="str">
            <v>No</v>
          </cell>
          <cell r="R117">
            <v>0</v>
          </cell>
          <cell r="S117">
            <v>0</v>
          </cell>
        </row>
        <row r="118">
          <cell r="A118">
            <v>112</v>
          </cell>
          <cell r="B118" t="str">
            <v>194I</v>
          </cell>
          <cell r="C118">
            <v>7711</v>
          </cell>
          <cell r="D118">
            <v>0</v>
          </cell>
          <cell r="E118">
            <v>0</v>
          </cell>
          <cell r="F118">
            <v>0</v>
          </cell>
          <cell r="G118">
            <v>0</v>
          </cell>
          <cell r="I118">
            <v>7711</v>
          </cell>
          <cell r="J118" t="str">
            <v>978385</v>
          </cell>
          <cell r="L118">
            <v>220748</v>
          </cell>
          <cell r="N118">
            <v>38631</v>
          </cell>
          <cell r="P118">
            <v>28</v>
          </cell>
          <cell r="Q118" t="str">
            <v>No</v>
          </cell>
          <cell r="R118">
            <v>0</v>
          </cell>
          <cell r="S118">
            <v>0</v>
          </cell>
        </row>
        <row r="119">
          <cell r="A119">
            <v>113</v>
          </cell>
          <cell r="B119" t="str">
            <v>194I</v>
          </cell>
          <cell r="C119">
            <v>3519</v>
          </cell>
          <cell r="D119">
            <v>0</v>
          </cell>
          <cell r="E119">
            <v>0</v>
          </cell>
          <cell r="F119">
            <v>0</v>
          </cell>
          <cell r="G119">
            <v>0</v>
          </cell>
          <cell r="I119">
            <v>3519</v>
          </cell>
          <cell r="J119" t="str">
            <v>978385</v>
          </cell>
          <cell r="L119">
            <v>220748</v>
          </cell>
          <cell r="N119">
            <v>38631</v>
          </cell>
          <cell r="P119">
            <v>28</v>
          </cell>
          <cell r="Q119" t="str">
            <v>No</v>
          </cell>
          <cell r="R119">
            <v>0</v>
          </cell>
          <cell r="S119">
            <v>0</v>
          </cell>
        </row>
        <row r="120">
          <cell r="A120">
            <v>114</v>
          </cell>
          <cell r="B120" t="str">
            <v>194I</v>
          </cell>
          <cell r="C120">
            <v>3672</v>
          </cell>
          <cell r="D120">
            <v>0</v>
          </cell>
          <cell r="E120">
            <v>0</v>
          </cell>
          <cell r="F120">
            <v>0</v>
          </cell>
          <cell r="G120">
            <v>0</v>
          </cell>
          <cell r="I120">
            <v>3672</v>
          </cell>
          <cell r="J120" t="str">
            <v>978385</v>
          </cell>
          <cell r="L120">
            <v>220748</v>
          </cell>
          <cell r="N120">
            <v>38631</v>
          </cell>
          <cell r="P120">
            <v>28</v>
          </cell>
          <cell r="Q120" t="str">
            <v>No</v>
          </cell>
          <cell r="R120">
            <v>0</v>
          </cell>
          <cell r="S120">
            <v>0</v>
          </cell>
        </row>
        <row r="121">
          <cell r="A121">
            <v>115</v>
          </cell>
          <cell r="B121" t="str">
            <v>194I</v>
          </cell>
          <cell r="C121">
            <v>3596</v>
          </cell>
          <cell r="D121">
            <v>0</v>
          </cell>
          <cell r="E121">
            <v>0</v>
          </cell>
          <cell r="F121">
            <v>0</v>
          </cell>
          <cell r="G121">
            <v>0</v>
          </cell>
          <cell r="I121">
            <v>3596</v>
          </cell>
          <cell r="J121" t="str">
            <v>978385</v>
          </cell>
          <cell r="L121">
            <v>220748</v>
          </cell>
          <cell r="N121">
            <v>38631</v>
          </cell>
          <cell r="P121">
            <v>28</v>
          </cell>
          <cell r="Q121" t="str">
            <v>No</v>
          </cell>
          <cell r="R121">
            <v>0</v>
          </cell>
          <cell r="S121">
            <v>0</v>
          </cell>
        </row>
        <row r="122">
          <cell r="A122">
            <v>116</v>
          </cell>
          <cell r="B122" t="str">
            <v>194I</v>
          </cell>
          <cell r="C122">
            <v>6334</v>
          </cell>
          <cell r="D122">
            <v>0</v>
          </cell>
          <cell r="E122">
            <v>0</v>
          </cell>
          <cell r="F122">
            <v>0</v>
          </cell>
          <cell r="G122">
            <v>0</v>
          </cell>
          <cell r="I122">
            <v>6334</v>
          </cell>
          <cell r="J122" t="str">
            <v>978385</v>
          </cell>
          <cell r="L122">
            <v>220748</v>
          </cell>
          <cell r="N122">
            <v>38631</v>
          </cell>
          <cell r="P122">
            <v>28</v>
          </cell>
          <cell r="Q122" t="str">
            <v>No</v>
          </cell>
          <cell r="R122">
            <v>0</v>
          </cell>
          <cell r="S122">
            <v>0</v>
          </cell>
        </row>
        <row r="123">
          <cell r="A123">
            <v>117</v>
          </cell>
          <cell r="B123" t="str">
            <v>194I</v>
          </cell>
          <cell r="C123">
            <v>12347</v>
          </cell>
          <cell r="D123">
            <v>0</v>
          </cell>
          <cell r="E123">
            <v>0</v>
          </cell>
          <cell r="F123">
            <v>0</v>
          </cell>
          <cell r="G123">
            <v>0</v>
          </cell>
          <cell r="I123">
            <v>12347</v>
          </cell>
          <cell r="J123" t="str">
            <v>978385</v>
          </cell>
          <cell r="L123">
            <v>220748</v>
          </cell>
          <cell r="N123">
            <v>38631</v>
          </cell>
          <cell r="P123">
            <v>28</v>
          </cell>
          <cell r="Q123" t="str">
            <v>No</v>
          </cell>
          <cell r="R123">
            <v>0</v>
          </cell>
          <cell r="S123">
            <v>0</v>
          </cell>
        </row>
        <row r="124">
          <cell r="A124">
            <v>118</v>
          </cell>
          <cell r="B124" t="str">
            <v>194I</v>
          </cell>
          <cell r="C124">
            <v>12443</v>
          </cell>
          <cell r="D124">
            <v>0</v>
          </cell>
          <cell r="E124">
            <v>0</v>
          </cell>
          <cell r="F124">
            <v>0</v>
          </cell>
          <cell r="G124">
            <v>0</v>
          </cell>
          <cell r="I124">
            <v>12443</v>
          </cell>
          <cell r="J124" t="str">
            <v>978385</v>
          </cell>
          <cell r="L124">
            <v>220748</v>
          </cell>
          <cell r="N124">
            <v>38631</v>
          </cell>
          <cell r="P124">
            <v>28</v>
          </cell>
          <cell r="Q124" t="str">
            <v>No</v>
          </cell>
          <cell r="R124">
            <v>0</v>
          </cell>
          <cell r="S124">
            <v>0</v>
          </cell>
        </row>
        <row r="125">
          <cell r="A125">
            <v>119</v>
          </cell>
          <cell r="B125" t="str">
            <v>194I</v>
          </cell>
          <cell r="C125">
            <v>12352</v>
          </cell>
          <cell r="D125">
            <v>0</v>
          </cell>
          <cell r="E125">
            <v>0</v>
          </cell>
          <cell r="F125">
            <v>0</v>
          </cell>
          <cell r="G125">
            <v>0</v>
          </cell>
          <cell r="I125">
            <v>12352</v>
          </cell>
          <cell r="J125" t="str">
            <v>978385</v>
          </cell>
          <cell r="L125">
            <v>220748</v>
          </cell>
          <cell r="N125">
            <v>38631</v>
          </cell>
          <cell r="P125">
            <v>28</v>
          </cell>
          <cell r="Q125" t="str">
            <v>No</v>
          </cell>
          <cell r="R125">
            <v>0</v>
          </cell>
          <cell r="S125">
            <v>0</v>
          </cell>
        </row>
        <row r="126">
          <cell r="A126">
            <v>120</v>
          </cell>
          <cell r="B126" t="str">
            <v>194I</v>
          </cell>
          <cell r="C126">
            <v>12347</v>
          </cell>
          <cell r="D126">
            <v>0</v>
          </cell>
          <cell r="E126">
            <v>0</v>
          </cell>
          <cell r="F126">
            <v>0</v>
          </cell>
          <cell r="G126">
            <v>0</v>
          </cell>
          <cell r="I126">
            <v>12347</v>
          </cell>
          <cell r="J126" t="str">
            <v>978385</v>
          </cell>
          <cell r="L126">
            <v>220748</v>
          </cell>
          <cell r="N126">
            <v>38631</v>
          </cell>
          <cell r="P126">
            <v>28</v>
          </cell>
          <cell r="Q126" t="str">
            <v>No</v>
          </cell>
          <cell r="R126">
            <v>0</v>
          </cell>
          <cell r="S126">
            <v>0</v>
          </cell>
        </row>
        <row r="127">
          <cell r="A127">
            <v>121</v>
          </cell>
          <cell r="B127" t="str">
            <v>194I</v>
          </cell>
          <cell r="C127">
            <v>12443</v>
          </cell>
          <cell r="D127">
            <v>0</v>
          </cell>
          <cell r="E127">
            <v>0</v>
          </cell>
          <cell r="F127">
            <v>0</v>
          </cell>
          <cell r="G127">
            <v>0</v>
          </cell>
          <cell r="I127">
            <v>12443</v>
          </cell>
          <cell r="J127" t="str">
            <v>978385</v>
          </cell>
          <cell r="L127">
            <v>220748</v>
          </cell>
          <cell r="N127">
            <v>38631</v>
          </cell>
          <cell r="P127">
            <v>28</v>
          </cell>
          <cell r="Q127" t="str">
            <v>No</v>
          </cell>
          <cell r="R127">
            <v>0</v>
          </cell>
          <cell r="S127">
            <v>0</v>
          </cell>
        </row>
        <row r="128">
          <cell r="A128">
            <v>122</v>
          </cell>
          <cell r="B128" t="str">
            <v>194I</v>
          </cell>
          <cell r="C128">
            <v>12352</v>
          </cell>
          <cell r="D128">
            <v>0</v>
          </cell>
          <cell r="E128">
            <v>0</v>
          </cell>
          <cell r="F128">
            <v>0</v>
          </cell>
          <cell r="G128">
            <v>0</v>
          </cell>
          <cell r="I128">
            <v>12352</v>
          </cell>
          <cell r="J128" t="str">
            <v>978385</v>
          </cell>
          <cell r="L128">
            <v>220748</v>
          </cell>
          <cell r="N128">
            <v>38631</v>
          </cell>
          <cell r="P128">
            <v>28</v>
          </cell>
          <cell r="Q128" t="str">
            <v>No</v>
          </cell>
          <cell r="R128">
            <v>0</v>
          </cell>
          <cell r="S128">
            <v>0</v>
          </cell>
        </row>
        <row r="129">
          <cell r="A129">
            <v>123</v>
          </cell>
          <cell r="B129" t="str">
            <v>194I</v>
          </cell>
          <cell r="C129">
            <v>1836</v>
          </cell>
          <cell r="D129">
            <v>0</v>
          </cell>
          <cell r="E129">
            <v>0</v>
          </cell>
          <cell r="F129">
            <v>0</v>
          </cell>
          <cell r="G129">
            <v>0</v>
          </cell>
          <cell r="I129">
            <v>1836</v>
          </cell>
          <cell r="J129" t="str">
            <v>978385</v>
          </cell>
          <cell r="L129">
            <v>220748</v>
          </cell>
          <cell r="N129">
            <v>38631</v>
          </cell>
          <cell r="P129">
            <v>28</v>
          </cell>
          <cell r="Q129" t="str">
            <v>No</v>
          </cell>
          <cell r="R129">
            <v>0</v>
          </cell>
          <cell r="S129">
            <v>0</v>
          </cell>
        </row>
        <row r="130">
          <cell r="A130">
            <v>124</v>
          </cell>
          <cell r="B130" t="str">
            <v>194I</v>
          </cell>
          <cell r="C130">
            <v>6426</v>
          </cell>
          <cell r="D130">
            <v>0</v>
          </cell>
          <cell r="E130">
            <v>0</v>
          </cell>
          <cell r="F130">
            <v>0</v>
          </cell>
          <cell r="G130">
            <v>0</v>
          </cell>
          <cell r="I130">
            <v>6426</v>
          </cell>
          <cell r="J130" t="str">
            <v>978385</v>
          </cell>
          <cell r="L130">
            <v>220748</v>
          </cell>
          <cell r="N130">
            <v>38631</v>
          </cell>
          <cell r="P130">
            <v>28</v>
          </cell>
          <cell r="Q130" t="str">
            <v>No</v>
          </cell>
          <cell r="R130">
            <v>0</v>
          </cell>
          <cell r="S130">
            <v>0</v>
          </cell>
        </row>
        <row r="131">
          <cell r="A131">
            <v>125</v>
          </cell>
          <cell r="B131" t="str">
            <v>194I</v>
          </cell>
          <cell r="C131">
            <v>4453</v>
          </cell>
          <cell r="D131">
            <v>0</v>
          </cell>
          <cell r="E131">
            <v>0</v>
          </cell>
          <cell r="F131">
            <v>0</v>
          </cell>
          <cell r="G131">
            <v>0</v>
          </cell>
          <cell r="I131">
            <v>4453</v>
          </cell>
          <cell r="J131" t="str">
            <v>978392</v>
          </cell>
          <cell r="L131">
            <v>220748</v>
          </cell>
          <cell r="N131">
            <v>38633</v>
          </cell>
          <cell r="P131">
            <v>77</v>
          </cell>
          <cell r="Q131" t="str">
            <v>No</v>
          </cell>
          <cell r="R131">
            <v>0</v>
          </cell>
          <cell r="S131">
            <v>0</v>
          </cell>
        </row>
        <row r="132">
          <cell r="A132">
            <v>126</v>
          </cell>
          <cell r="B132" t="str">
            <v>194I</v>
          </cell>
          <cell r="C132">
            <v>3562</v>
          </cell>
          <cell r="D132">
            <v>0</v>
          </cell>
          <cell r="E132">
            <v>0</v>
          </cell>
          <cell r="F132">
            <v>0</v>
          </cell>
          <cell r="G132">
            <v>0</v>
          </cell>
          <cell r="I132">
            <v>3562</v>
          </cell>
          <cell r="J132" t="str">
            <v>978392</v>
          </cell>
          <cell r="L132">
            <v>220748</v>
          </cell>
          <cell r="N132">
            <v>38633</v>
          </cell>
          <cell r="P132">
            <v>77</v>
          </cell>
          <cell r="Q132" t="str">
            <v>No</v>
          </cell>
          <cell r="R132">
            <v>0</v>
          </cell>
          <cell r="S132">
            <v>0</v>
          </cell>
        </row>
        <row r="133">
          <cell r="A133">
            <v>127</v>
          </cell>
          <cell r="B133" t="str">
            <v>194I</v>
          </cell>
          <cell r="C133">
            <v>7153</v>
          </cell>
          <cell r="D133">
            <v>0</v>
          </cell>
          <cell r="E133">
            <v>0</v>
          </cell>
          <cell r="F133">
            <v>90</v>
          </cell>
          <cell r="G133">
            <v>0</v>
          </cell>
          <cell r="I133">
            <v>7243</v>
          </cell>
          <cell r="J133" t="str">
            <v>068851</v>
          </cell>
          <cell r="L133">
            <v>221241</v>
          </cell>
          <cell r="N133">
            <v>38640</v>
          </cell>
          <cell r="P133">
            <v>3</v>
          </cell>
          <cell r="Q133" t="str">
            <v>No</v>
          </cell>
          <cell r="R133">
            <v>90</v>
          </cell>
          <cell r="S133">
            <v>0</v>
          </cell>
        </row>
        <row r="134">
          <cell r="A134">
            <v>128</v>
          </cell>
          <cell r="B134" t="str">
            <v>194I</v>
          </cell>
          <cell r="C134">
            <v>4453</v>
          </cell>
          <cell r="D134">
            <v>0</v>
          </cell>
          <cell r="E134">
            <v>0</v>
          </cell>
          <cell r="F134">
            <v>0</v>
          </cell>
          <cell r="G134">
            <v>0</v>
          </cell>
          <cell r="I134">
            <v>4453</v>
          </cell>
          <cell r="J134" t="str">
            <v>978392</v>
          </cell>
          <cell r="L134">
            <v>220748</v>
          </cell>
          <cell r="N134">
            <v>38633</v>
          </cell>
          <cell r="P134">
            <v>77</v>
          </cell>
          <cell r="Q134" t="str">
            <v>No</v>
          </cell>
          <cell r="R134">
            <v>0</v>
          </cell>
          <cell r="S134">
            <v>0</v>
          </cell>
        </row>
        <row r="135">
          <cell r="A135">
            <v>129</v>
          </cell>
          <cell r="B135" t="str">
            <v>194I</v>
          </cell>
          <cell r="C135">
            <v>3562</v>
          </cell>
          <cell r="D135">
            <v>0</v>
          </cell>
          <cell r="E135">
            <v>0</v>
          </cell>
          <cell r="F135">
            <v>0</v>
          </cell>
          <cell r="G135">
            <v>0</v>
          </cell>
          <cell r="I135">
            <v>3562</v>
          </cell>
          <cell r="J135" t="str">
            <v>978392</v>
          </cell>
          <cell r="L135">
            <v>220748</v>
          </cell>
          <cell r="N135">
            <v>38633</v>
          </cell>
          <cell r="P135">
            <v>77</v>
          </cell>
          <cell r="Q135" t="str">
            <v>No</v>
          </cell>
          <cell r="R135">
            <v>0</v>
          </cell>
          <cell r="S135">
            <v>0</v>
          </cell>
        </row>
        <row r="136">
          <cell r="A136">
            <v>130</v>
          </cell>
          <cell r="B136" t="str">
            <v>194J</v>
          </cell>
          <cell r="C136">
            <v>2023</v>
          </cell>
          <cell r="D136">
            <v>0</v>
          </cell>
          <cell r="E136">
            <v>0</v>
          </cell>
          <cell r="F136">
            <v>0</v>
          </cell>
          <cell r="G136">
            <v>0</v>
          </cell>
          <cell r="I136">
            <v>2023</v>
          </cell>
          <cell r="J136" t="str">
            <v>978342</v>
          </cell>
          <cell r="L136">
            <v>220748</v>
          </cell>
          <cell r="N136">
            <v>38569</v>
          </cell>
          <cell r="P136">
            <v>46</v>
          </cell>
          <cell r="Q136" t="str">
            <v>No</v>
          </cell>
          <cell r="R136">
            <v>0</v>
          </cell>
          <cell r="S136">
            <v>0</v>
          </cell>
        </row>
        <row r="137">
          <cell r="A137">
            <v>131</v>
          </cell>
          <cell r="B137" t="str">
            <v>194J</v>
          </cell>
          <cell r="C137">
            <v>4045</v>
          </cell>
          <cell r="D137">
            <v>0</v>
          </cell>
          <cell r="E137">
            <v>0</v>
          </cell>
          <cell r="F137">
            <v>0</v>
          </cell>
          <cell r="G137">
            <v>0</v>
          </cell>
          <cell r="I137">
            <v>4045</v>
          </cell>
          <cell r="J137" t="str">
            <v>978342</v>
          </cell>
          <cell r="L137">
            <v>220748</v>
          </cell>
          <cell r="N137">
            <v>38569</v>
          </cell>
          <cell r="P137">
            <v>46</v>
          </cell>
          <cell r="Q137" t="str">
            <v>No</v>
          </cell>
          <cell r="R137">
            <v>0</v>
          </cell>
          <cell r="S137">
            <v>0</v>
          </cell>
        </row>
        <row r="138">
          <cell r="A138">
            <v>132</v>
          </cell>
          <cell r="B138" t="str">
            <v>194J</v>
          </cell>
          <cell r="C138">
            <v>3505</v>
          </cell>
          <cell r="D138">
            <v>0</v>
          </cell>
          <cell r="E138">
            <v>0</v>
          </cell>
          <cell r="F138">
            <v>0</v>
          </cell>
          <cell r="G138">
            <v>0</v>
          </cell>
          <cell r="I138">
            <v>3505</v>
          </cell>
          <cell r="J138" t="str">
            <v>978342</v>
          </cell>
          <cell r="L138">
            <v>220748</v>
          </cell>
          <cell r="N138">
            <v>38569</v>
          </cell>
          <cell r="P138">
            <v>46</v>
          </cell>
          <cell r="Q138" t="str">
            <v>No</v>
          </cell>
          <cell r="R138">
            <v>0</v>
          </cell>
          <cell r="S138">
            <v>0</v>
          </cell>
        </row>
        <row r="139">
          <cell r="A139">
            <v>133</v>
          </cell>
          <cell r="B139" t="str">
            <v>194J</v>
          </cell>
          <cell r="C139">
            <v>757</v>
          </cell>
          <cell r="D139">
            <v>0</v>
          </cell>
          <cell r="E139">
            <v>0</v>
          </cell>
          <cell r="F139">
            <v>0</v>
          </cell>
          <cell r="G139">
            <v>0</v>
          </cell>
          <cell r="I139">
            <v>757</v>
          </cell>
          <cell r="J139" t="str">
            <v>978342</v>
          </cell>
          <cell r="L139">
            <v>220748</v>
          </cell>
          <cell r="N139">
            <v>38569</v>
          </cell>
          <cell r="P139">
            <v>46</v>
          </cell>
          <cell r="Q139" t="str">
            <v>No</v>
          </cell>
          <cell r="R139">
            <v>0</v>
          </cell>
          <cell r="S139">
            <v>0</v>
          </cell>
        </row>
        <row r="140">
          <cell r="A140">
            <v>134</v>
          </cell>
          <cell r="B140" t="str">
            <v>194J</v>
          </cell>
          <cell r="C140">
            <v>13548</v>
          </cell>
          <cell r="D140">
            <v>0</v>
          </cell>
          <cell r="E140">
            <v>0</v>
          </cell>
          <cell r="F140">
            <v>0</v>
          </cell>
          <cell r="G140">
            <v>0</v>
          </cell>
          <cell r="I140">
            <v>13548</v>
          </cell>
          <cell r="J140" t="str">
            <v>978342</v>
          </cell>
          <cell r="L140">
            <v>220748</v>
          </cell>
          <cell r="N140">
            <v>38569</v>
          </cell>
          <cell r="P140">
            <v>46</v>
          </cell>
          <cell r="Q140" t="str">
            <v>No</v>
          </cell>
          <cell r="R140">
            <v>0</v>
          </cell>
          <cell r="S140">
            <v>0</v>
          </cell>
        </row>
        <row r="141">
          <cell r="A141">
            <v>135</v>
          </cell>
          <cell r="B141" t="str">
            <v>194J</v>
          </cell>
          <cell r="C141">
            <v>793</v>
          </cell>
          <cell r="D141">
            <v>0</v>
          </cell>
          <cell r="E141">
            <v>0</v>
          </cell>
          <cell r="F141">
            <v>0</v>
          </cell>
          <cell r="G141">
            <v>0</v>
          </cell>
          <cell r="I141">
            <v>793</v>
          </cell>
          <cell r="J141" t="str">
            <v>978341</v>
          </cell>
          <cell r="L141">
            <v>220748</v>
          </cell>
          <cell r="N141">
            <v>38569</v>
          </cell>
          <cell r="P141">
            <v>37</v>
          </cell>
          <cell r="Q141" t="str">
            <v>No</v>
          </cell>
          <cell r="R141">
            <v>0</v>
          </cell>
          <cell r="S141">
            <v>0</v>
          </cell>
        </row>
        <row r="142">
          <cell r="A142">
            <v>136</v>
          </cell>
          <cell r="B142" t="str">
            <v>194J</v>
          </cell>
          <cell r="C142">
            <v>1287</v>
          </cell>
          <cell r="D142">
            <v>0</v>
          </cell>
          <cell r="E142">
            <v>0</v>
          </cell>
          <cell r="F142">
            <v>0</v>
          </cell>
          <cell r="G142">
            <v>0</v>
          </cell>
          <cell r="I142">
            <v>1287</v>
          </cell>
          <cell r="J142" t="str">
            <v>978341</v>
          </cell>
          <cell r="L142">
            <v>220748</v>
          </cell>
          <cell r="N142">
            <v>38569</v>
          </cell>
          <cell r="P142">
            <v>37</v>
          </cell>
          <cell r="Q142" t="str">
            <v>No</v>
          </cell>
          <cell r="R142">
            <v>0</v>
          </cell>
          <cell r="S142">
            <v>0</v>
          </cell>
        </row>
        <row r="143">
          <cell r="A143">
            <v>137</v>
          </cell>
          <cell r="B143" t="str">
            <v>194J</v>
          </cell>
          <cell r="C143">
            <v>2059</v>
          </cell>
          <cell r="D143">
            <v>0</v>
          </cell>
          <cell r="E143">
            <v>0</v>
          </cell>
          <cell r="F143">
            <v>0</v>
          </cell>
          <cell r="G143">
            <v>0</v>
          </cell>
          <cell r="I143">
            <v>2059</v>
          </cell>
          <cell r="J143" t="str">
            <v>978341</v>
          </cell>
          <cell r="L143">
            <v>220748</v>
          </cell>
          <cell r="N143">
            <v>38569</v>
          </cell>
          <cell r="P143">
            <v>37</v>
          </cell>
          <cell r="Q143" t="str">
            <v>No</v>
          </cell>
          <cell r="R143">
            <v>0</v>
          </cell>
          <cell r="S143">
            <v>0</v>
          </cell>
        </row>
        <row r="144">
          <cell r="A144">
            <v>138</v>
          </cell>
          <cell r="B144" t="str">
            <v>194J</v>
          </cell>
          <cell r="C144">
            <v>1275</v>
          </cell>
          <cell r="D144">
            <v>0</v>
          </cell>
          <cell r="E144">
            <v>0</v>
          </cell>
          <cell r="F144">
            <v>0</v>
          </cell>
          <cell r="G144">
            <v>0</v>
          </cell>
          <cell r="I144">
            <v>1275</v>
          </cell>
          <cell r="J144" t="str">
            <v>978341</v>
          </cell>
          <cell r="L144">
            <v>220748</v>
          </cell>
          <cell r="N144">
            <v>38569</v>
          </cell>
          <cell r="P144">
            <v>37</v>
          </cell>
          <cell r="Q144" t="str">
            <v>No</v>
          </cell>
          <cell r="R144">
            <v>0</v>
          </cell>
          <cell r="S144">
            <v>0</v>
          </cell>
        </row>
        <row r="145">
          <cell r="A145">
            <v>139</v>
          </cell>
          <cell r="B145" t="str">
            <v>194J</v>
          </cell>
          <cell r="C145">
            <v>7013</v>
          </cell>
          <cell r="D145">
            <v>0</v>
          </cell>
          <cell r="E145">
            <v>0</v>
          </cell>
          <cell r="F145">
            <v>0</v>
          </cell>
          <cell r="G145">
            <v>0</v>
          </cell>
          <cell r="I145">
            <v>7013</v>
          </cell>
          <cell r="J145" t="str">
            <v>978341</v>
          </cell>
          <cell r="L145">
            <v>220748</v>
          </cell>
          <cell r="N145">
            <v>38569</v>
          </cell>
          <cell r="P145">
            <v>37</v>
          </cell>
          <cell r="Q145" t="str">
            <v>No</v>
          </cell>
          <cell r="R145">
            <v>0</v>
          </cell>
          <cell r="S145">
            <v>0</v>
          </cell>
        </row>
        <row r="146">
          <cell r="A146">
            <v>140</v>
          </cell>
          <cell r="B146" t="str">
            <v>194J</v>
          </cell>
          <cell r="C146">
            <v>1096</v>
          </cell>
          <cell r="D146">
            <v>0</v>
          </cell>
          <cell r="E146">
            <v>0</v>
          </cell>
          <cell r="F146">
            <v>0</v>
          </cell>
          <cell r="G146">
            <v>0</v>
          </cell>
          <cell r="I146">
            <v>1096</v>
          </cell>
          <cell r="J146" t="str">
            <v>978341</v>
          </cell>
          <cell r="L146">
            <v>220748</v>
          </cell>
          <cell r="N146">
            <v>38569</v>
          </cell>
          <cell r="P146">
            <v>37</v>
          </cell>
          <cell r="Q146" t="str">
            <v>No</v>
          </cell>
          <cell r="R146">
            <v>0</v>
          </cell>
          <cell r="S146">
            <v>0</v>
          </cell>
        </row>
        <row r="147">
          <cell r="A147">
            <v>141</v>
          </cell>
          <cell r="B147" t="str">
            <v>194J</v>
          </cell>
          <cell r="C147">
            <v>3927</v>
          </cell>
          <cell r="D147">
            <v>0</v>
          </cell>
          <cell r="E147">
            <v>0</v>
          </cell>
          <cell r="F147">
            <v>0</v>
          </cell>
          <cell r="G147">
            <v>0</v>
          </cell>
          <cell r="I147">
            <v>3927</v>
          </cell>
          <cell r="J147" t="str">
            <v>978341</v>
          </cell>
          <cell r="L147">
            <v>220748</v>
          </cell>
          <cell r="N147">
            <v>38569</v>
          </cell>
          <cell r="P147">
            <v>37</v>
          </cell>
          <cell r="Q147" t="str">
            <v>No</v>
          </cell>
          <cell r="R147">
            <v>0</v>
          </cell>
          <cell r="S147">
            <v>0</v>
          </cell>
        </row>
        <row r="148">
          <cell r="A148">
            <v>142</v>
          </cell>
          <cell r="B148" t="str">
            <v>194J</v>
          </cell>
          <cell r="C148">
            <v>556</v>
          </cell>
          <cell r="D148">
            <v>0</v>
          </cell>
          <cell r="E148">
            <v>0</v>
          </cell>
          <cell r="F148">
            <v>11</v>
          </cell>
          <cell r="G148">
            <v>0</v>
          </cell>
          <cell r="I148">
            <v>567</v>
          </cell>
          <cell r="J148" t="str">
            <v>978362</v>
          </cell>
          <cell r="L148">
            <v>220748</v>
          </cell>
          <cell r="N148">
            <v>38601</v>
          </cell>
          <cell r="P148">
            <v>89</v>
          </cell>
          <cell r="Q148" t="str">
            <v>No</v>
          </cell>
          <cell r="R148">
            <v>11</v>
          </cell>
          <cell r="S148">
            <v>0</v>
          </cell>
        </row>
        <row r="149">
          <cell r="A149">
            <v>143</v>
          </cell>
          <cell r="B149" t="str">
            <v>194J</v>
          </cell>
          <cell r="C149">
            <v>7747</v>
          </cell>
          <cell r="D149">
            <v>0</v>
          </cell>
          <cell r="E149">
            <v>0</v>
          </cell>
          <cell r="F149">
            <v>0</v>
          </cell>
          <cell r="G149">
            <v>0</v>
          </cell>
          <cell r="I149">
            <v>7747</v>
          </cell>
          <cell r="J149" t="str">
            <v>978363</v>
          </cell>
          <cell r="L149">
            <v>220748</v>
          </cell>
          <cell r="N149">
            <v>38601</v>
          </cell>
          <cell r="P149">
            <v>90</v>
          </cell>
          <cell r="Q149" t="str">
            <v>No</v>
          </cell>
          <cell r="R149">
            <v>0</v>
          </cell>
          <cell r="S149">
            <v>0</v>
          </cell>
        </row>
        <row r="150">
          <cell r="A150">
            <v>144</v>
          </cell>
          <cell r="B150" t="str">
            <v>194J</v>
          </cell>
          <cell r="C150">
            <v>14025</v>
          </cell>
          <cell r="D150">
            <v>0</v>
          </cell>
          <cell r="E150">
            <v>0</v>
          </cell>
          <cell r="F150">
            <v>0</v>
          </cell>
          <cell r="G150">
            <v>0</v>
          </cell>
          <cell r="I150">
            <v>14025</v>
          </cell>
          <cell r="J150" t="str">
            <v>978363</v>
          </cell>
          <cell r="L150">
            <v>220748</v>
          </cell>
          <cell r="N150">
            <v>38601</v>
          </cell>
          <cell r="P150">
            <v>90</v>
          </cell>
          <cell r="Q150" t="str">
            <v>No</v>
          </cell>
          <cell r="R150">
            <v>0</v>
          </cell>
          <cell r="S150">
            <v>0</v>
          </cell>
        </row>
        <row r="151">
          <cell r="A151">
            <v>145</v>
          </cell>
          <cell r="B151" t="str">
            <v>194J</v>
          </cell>
          <cell r="C151">
            <v>707</v>
          </cell>
          <cell r="D151">
            <v>0</v>
          </cell>
          <cell r="E151">
            <v>0</v>
          </cell>
          <cell r="F151">
            <v>0</v>
          </cell>
          <cell r="G151">
            <v>0</v>
          </cell>
          <cell r="I151">
            <v>707</v>
          </cell>
          <cell r="J151" t="str">
            <v>978363</v>
          </cell>
          <cell r="L151">
            <v>220748</v>
          </cell>
          <cell r="N151">
            <v>38601</v>
          </cell>
          <cell r="P151">
            <v>90</v>
          </cell>
          <cell r="Q151" t="str">
            <v>No</v>
          </cell>
          <cell r="R151">
            <v>0</v>
          </cell>
          <cell r="S151">
            <v>0</v>
          </cell>
        </row>
        <row r="152">
          <cell r="A152">
            <v>146</v>
          </cell>
          <cell r="B152" t="str">
            <v>194J</v>
          </cell>
          <cell r="C152">
            <v>8625</v>
          </cell>
          <cell r="D152">
            <v>0</v>
          </cell>
          <cell r="E152">
            <v>0</v>
          </cell>
          <cell r="F152">
            <v>0</v>
          </cell>
          <cell r="G152">
            <v>0</v>
          </cell>
          <cell r="I152">
            <v>8625</v>
          </cell>
          <cell r="J152" t="str">
            <v>978363</v>
          </cell>
          <cell r="L152">
            <v>220748</v>
          </cell>
          <cell r="N152">
            <v>38601</v>
          </cell>
          <cell r="P152">
            <v>90</v>
          </cell>
          <cell r="Q152" t="str">
            <v>No</v>
          </cell>
          <cell r="R152">
            <v>0</v>
          </cell>
          <cell r="S152">
            <v>0</v>
          </cell>
        </row>
        <row r="153">
          <cell r="A153">
            <v>147</v>
          </cell>
          <cell r="B153" t="str">
            <v>194J</v>
          </cell>
          <cell r="C153">
            <v>13752</v>
          </cell>
          <cell r="D153">
            <v>0</v>
          </cell>
          <cell r="E153">
            <v>0</v>
          </cell>
          <cell r="F153">
            <v>0</v>
          </cell>
          <cell r="G153">
            <v>0</v>
          </cell>
          <cell r="I153">
            <v>13752</v>
          </cell>
          <cell r="J153" t="str">
            <v>978363</v>
          </cell>
          <cell r="L153">
            <v>220748</v>
          </cell>
          <cell r="N153">
            <v>38601</v>
          </cell>
          <cell r="P153">
            <v>90</v>
          </cell>
          <cell r="Q153" t="str">
            <v>No</v>
          </cell>
          <cell r="R153">
            <v>0</v>
          </cell>
          <cell r="S153">
            <v>0</v>
          </cell>
        </row>
        <row r="154">
          <cell r="A154">
            <v>148</v>
          </cell>
          <cell r="B154" t="str">
            <v>194J</v>
          </cell>
          <cell r="C154">
            <v>11241</v>
          </cell>
          <cell r="D154">
            <v>0</v>
          </cell>
          <cell r="E154">
            <v>0</v>
          </cell>
          <cell r="F154">
            <v>0</v>
          </cell>
          <cell r="G154">
            <v>0</v>
          </cell>
          <cell r="I154">
            <v>11241</v>
          </cell>
          <cell r="J154" t="str">
            <v>978364</v>
          </cell>
          <cell r="L154">
            <v>220748</v>
          </cell>
          <cell r="N154">
            <v>38601</v>
          </cell>
          <cell r="P154">
            <v>98</v>
          </cell>
          <cell r="Q154" t="str">
            <v>No</v>
          </cell>
          <cell r="R154">
            <v>0</v>
          </cell>
          <cell r="S154">
            <v>0</v>
          </cell>
        </row>
        <row r="155">
          <cell r="A155">
            <v>149</v>
          </cell>
          <cell r="B155" t="str">
            <v>194J</v>
          </cell>
          <cell r="C155">
            <v>1381</v>
          </cell>
          <cell r="D155">
            <v>0</v>
          </cell>
          <cell r="E155">
            <v>0</v>
          </cell>
          <cell r="F155">
            <v>0</v>
          </cell>
          <cell r="G155">
            <v>0</v>
          </cell>
          <cell r="I155">
            <v>1381</v>
          </cell>
          <cell r="J155" t="str">
            <v>978364</v>
          </cell>
          <cell r="L155">
            <v>220748</v>
          </cell>
          <cell r="N155">
            <v>38601</v>
          </cell>
          <cell r="P155">
            <v>98</v>
          </cell>
          <cell r="Q155" t="str">
            <v>No</v>
          </cell>
          <cell r="R155">
            <v>0</v>
          </cell>
          <cell r="S155">
            <v>0</v>
          </cell>
        </row>
        <row r="156">
          <cell r="A156">
            <v>150</v>
          </cell>
          <cell r="B156" t="str">
            <v>194J</v>
          </cell>
          <cell r="C156">
            <v>2484</v>
          </cell>
          <cell r="D156">
            <v>0</v>
          </cell>
          <cell r="E156">
            <v>0</v>
          </cell>
          <cell r="F156">
            <v>0</v>
          </cell>
          <cell r="G156">
            <v>0</v>
          </cell>
          <cell r="I156">
            <v>2484</v>
          </cell>
          <cell r="J156" t="str">
            <v>978364</v>
          </cell>
          <cell r="L156">
            <v>220748</v>
          </cell>
          <cell r="N156">
            <v>38601</v>
          </cell>
          <cell r="P156">
            <v>98</v>
          </cell>
          <cell r="Q156" t="str">
            <v>No</v>
          </cell>
          <cell r="R156">
            <v>0</v>
          </cell>
          <cell r="S156">
            <v>0</v>
          </cell>
        </row>
        <row r="157">
          <cell r="A157">
            <v>151</v>
          </cell>
          <cell r="B157" t="str">
            <v>194J</v>
          </cell>
          <cell r="C157">
            <v>10064</v>
          </cell>
          <cell r="D157">
            <v>0</v>
          </cell>
          <cell r="E157">
            <v>0</v>
          </cell>
          <cell r="F157">
            <v>0</v>
          </cell>
          <cell r="G157">
            <v>0</v>
          </cell>
          <cell r="I157">
            <v>10064</v>
          </cell>
          <cell r="J157" t="str">
            <v>978364</v>
          </cell>
          <cell r="L157">
            <v>220748</v>
          </cell>
          <cell r="N157">
            <v>38601</v>
          </cell>
          <cell r="P157">
            <v>98</v>
          </cell>
          <cell r="Q157" t="str">
            <v>No</v>
          </cell>
          <cell r="R157">
            <v>0</v>
          </cell>
          <cell r="S157">
            <v>0</v>
          </cell>
        </row>
        <row r="158">
          <cell r="A158">
            <v>152</v>
          </cell>
          <cell r="B158" t="str">
            <v>194J</v>
          </cell>
          <cell r="C158">
            <v>21939</v>
          </cell>
          <cell r="D158">
            <v>0</v>
          </cell>
          <cell r="E158">
            <v>0</v>
          </cell>
          <cell r="F158">
            <v>0</v>
          </cell>
          <cell r="G158">
            <v>0</v>
          </cell>
          <cell r="I158">
            <v>21939</v>
          </cell>
          <cell r="J158" t="str">
            <v>978364</v>
          </cell>
          <cell r="L158">
            <v>220748</v>
          </cell>
          <cell r="N158">
            <v>38601</v>
          </cell>
          <cell r="P158">
            <v>98</v>
          </cell>
          <cell r="Q158" t="str">
            <v>No</v>
          </cell>
          <cell r="R158">
            <v>0</v>
          </cell>
          <cell r="S158">
            <v>0</v>
          </cell>
        </row>
        <row r="159">
          <cell r="A159">
            <v>153</v>
          </cell>
          <cell r="B159" t="str">
            <v>194J</v>
          </cell>
          <cell r="C159">
            <v>2550</v>
          </cell>
          <cell r="D159">
            <v>0</v>
          </cell>
          <cell r="E159">
            <v>0</v>
          </cell>
          <cell r="F159">
            <v>0</v>
          </cell>
          <cell r="G159">
            <v>0</v>
          </cell>
          <cell r="I159">
            <v>2550</v>
          </cell>
          <cell r="J159" t="str">
            <v>978364</v>
          </cell>
          <cell r="L159">
            <v>220748</v>
          </cell>
          <cell r="N159">
            <v>38601</v>
          </cell>
          <cell r="P159">
            <v>98</v>
          </cell>
          <cell r="Q159" t="str">
            <v>No</v>
          </cell>
          <cell r="R159">
            <v>0</v>
          </cell>
          <cell r="S159">
            <v>0</v>
          </cell>
        </row>
        <row r="160">
          <cell r="A160">
            <v>154</v>
          </cell>
          <cell r="B160" t="str">
            <v>194J</v>
          </cell>
          <cell r="C160">
            <v>10940</v>
          </cell>
          <cell r="D160">
            <v>0</v>
          </cell>
          <cell r="E160">
            <v>0</v>
          </cell>
          <cell r="F160">
            <v>0</v>
          </cell>
          <cell r="G160">
            <v>0</v>
          </cell>
          <cell r="I160">
            <v>10940</v>
          </cell>
          <cell r="J160" t="str">
            <v>978364</v>
          </cell>
          <cell r="L160">
            <v>220748</v>
          </cell>
          <cell r="N160">
            <v>38601</v>
          </cell>
          <cell r="P160">
            <v>98</v>
          </cell>
          <cell r="Q160" t="str">
            <v>No</v>
          </cell>
          <cell r="R160">
            <v>0</v>
          </cell>
          <cell r="S160">
            <v>0</v>
          </cell>
        </row>
        <row r="161">
          <cell r="A161">
            <v>155</v>
          </cell>
          <cell r="B161" t="str">
            <v>194J</v>
          </cell>
          <cell r="C161">
            <v>5202</v>
          </cell>
          <cell r="D161">
            <v>0</v>
          </cell>
          <cell r="E161">
            <v>0</v>
          </cell>
          <cell r="F161">
            <v>0</v>
          </cell>
          <cell r="G161">
            <v>0</v>
          </cell>
          <cell r="I161">
            <v>5202</v>
          </cell>
          <cell r="J161" t="str">
            <v>978364</v>
          </cell>
          <cell r="L161">
            <v>220748</v>
          </cell>
          <cell r="N161">
            <v>38601</v>
          </cell>
          <cell r="P161">
            <v>98</v>
          </cell>
          <cell r="Q161" t="str">
            <v>No</v>
          </cell>
          <cell r="R161">
            <v>0</v>
          </cell>
          <cell r="S161">
            <v>0</v>
          </cell>
        </row>
        <row r="162">
          <cell r="A162">
            <v>156</v>
          </cell>
          <cell r="B162" t="str">
            <v>194J</v>
          </cell>
          <cell r="C162">
            <v>2525</v>
          </cell>
          <cell r="D162">
            <v>0</v>
          </cell>
          <cell r="E162">
            <v>0</v>
          </cell>
          <cell r="F162">
            <v>0</v>
          </cell>
          <cell r="G162">
            <v>0</v>
          </cell>
          <cell r="I162">
            <v>2525</v>
          </cell>
          <cell r="J162" t="str">
            <v>978388</v>
          </cell>
          <cell r="L162">
            <v>220748</v>
          </cell>
          <cell r="N162">
            <v>38631</v>
          </cell>
          <cell r="P162">
            <v>25</v>
          </cell>
          <cell r="Q162" t="str">
            <v>No</v>
          </cell>
          <cell r="R162">
            <v>0</v>
          </cell>
          <cell r="S162">
            <v>0</v>
          </cell>
        </row>
        <row r="163">
          <cell r="A163">
            <v>157</v>
          </cell>
          <cell r="B163" t="str">
            <v>194J</v>
          </cell>
          <cell r="C163">
            <v>746</v>
          </cell>
          <cell r="D163">
            <v>0</v>
          </cell>
          <cell r="E163">
            <v>0</v>
          </cell>
          <cell r="F163">
            <v>0</v>
          </cell>
          <cell r="G163">
            <v>0</v>
          </cell>
          <cell r="I163">
            <v>746</v>
          </cell>
          <cell r="J163" t="str">
            <v>978388</v>
          </cell>
          <cell r="L163">
            <v>220748</v>
          </cell>
          <cell r="N163">
            <v>38631</v>
          </cell>
          <cell r="P163">
            <v>25</v>
          </cell>
          <cell r="Q163" t="str">
            <v>No</v>
          </cell>
          <cell r="R163">
            <v>0</v>
          </cell>
          <cell r="S163">
            <v>0</v>
          </cell>
        </row>
        <row r="164">
          <cell r="A164">
            <v>158</v>
          </cell>
          <cell r="B164" t="str">
            <v>194J</v>
          </cell>
          <cell r="C164">
            <v>256</v>
          </cell>
          <cell r="D164">
            <v>0</v>
          </cell>
          <cell r="E164">
            <v>0</v>
          </cell>
          <cell r="F164">
            <v>0</v>
          </cell>
          <cell r="G164">
            <v>0</v>
          </cell>
          <cell r="I164">
            <v>256</v>
          </cell>
          <cell r="J164" t="str">
            <v>978389</v>
          </cell>
          <cell r="L164">
            <v>220748</v>
          </cell>
          <cell r="N164">
            <v>38631</v>
          </cell>
          <cell r="P164">
            <v>24</v>
          </cell>
          <cell r="Q164" t="str">
            <v>No</v>
          </cell>
          <cell r="R164">
            <v>0</v>
          </cell>
          <cell r="S164">
            <v>0</v>
          </cell>
        </row>
        <row r="165">
          <cell r="A165">
            <v>159</v>
          </cell>
          <cell r="B165" t="str">
            <v>194J</v>
          </cell>
          <cell r="C165">
            <v>14842</v>
          </cell>
          <cell r="D165">
            <v>0</v>
          </cell>
          <cell r="E165">
            <v>0</v>
          </cell>
          <cell r="F165">
            <v>0</v>
          </cell>
          <cell r="G165">
            <v>0</v>
          </cell>
          <cell r="I165">
            <v>14842</v>
          </cell>
          <cell r="J165" t="str">
            <v>978389</v>
          </cell>
          <cell r="L165">
            <v>220748</v>
          </cell>
          <cell r="N165">
            <v>38631</v>
          </cell>
          <cell r="P165">
            <v>24</v>
          </cell>
          <cell r="Q165" t="str">
            <v>No</v>
          </cell>
          <cell r="R165">
            <v>0</v>
          </cell>
          <cell r="S165">
            <v>0</v>
          </cell>
        </row>
        <row r="166">
          <cell r="A166">
            <v>160</v>
          </cell>
          <cell r="B166" t="str">
            <v>194J</v>
          </cell>
          <cell r="C166">
            <v>561</v>
          </cell>
          <cell r="D166">
            <v>0</v>
          </cell>
          <cell r="E166">
            <v>0</v>
          </cell>
          <cell r="F166">
            <v>0</v>
          </cell>
          <cell r="G166">
            <v>0</v>
          </cell>
          <cell r="I166">
            <v>561</v>
          </cell>
          <cell r="J166" t="str">
            <v>978389</v>
          </cell>
          <cell r="L166">
            <v>220748</v>
          </cell>
          <cell r="N166">
            <v>38631</v>
          </cell>
          <cell r="P166">
            <v>24</v>
          </cell>
          <cell r="Q166" t="str">
            <v>No</v>
          </cell>
          <cell r="R166">
            <v>0</v>
          </cell>
          <cell r="S166">
            <v>0</v>
          </cell>
        </row>
        <row r="167">
          <cell r="A167">
            <v>161</v>
          </cell>
          <cell r="B167" t="str">
            <v>194J</v>
          </cell>
          <cell r="C167">
            <v>1978</v>
          </cell>
          <cell r="D167">
            <v>0</v>
          </cell>
          <cell r="E167">
            <v>0</v>
          </cell>
          <cell r="F167">
            <v>0</v>
          </cell>
          <cell r="G167">
            <v>0</v>
          </cell>
          <cell r="I167">
            <v>1978</v>
          </cell>
          <cell r="J167" t="str">
            <v>978389</v>
          </cell>
          <cell r="L167">
            <v>220748</v>
          </cell>
          <cell r="N167">
            <v>38631</v>
          </cell>
          <cell r="P167">
            <v>24</v>
          </cell>
          <cell r="Q167" t="str">
            <v>No</v>
          </cell>
          <cell r="R167">
            <v>0</v>
          </cell>
          <cell r="S167">
            <v>0</v>
          </cell>
        </row>
        <row r="168">
          <cell r="A168">
            <v>162</v>
          </cell>
          <cell r="B168" t="str">
            <v>194J</v>
          </cell>
          <cell r="C168">
            <v>2163</v>
          </cell>
          <cell r="D168">
            <v>0</v>
          </cell>
          <cell r="E168">
            <v>0</v>
          </cell>
          <cell r="F168">
            <v>0</v>
          </cell>
          <cell r="G168">
            <v>0</v>
          </cell>
          <cell r="I168">
            <v>2163</v>
          </cell>
          <cell r="J168" t="str">
            <v>978389</v>
          </cell>
          <cell r="L168">
            <v>220748</v>
          </cell>
          <cell r="N168">
            <v>38631</v>
          </cell>
          <cell r="P168">
            <v>24</v>
          </cell>
          <cell r="Q168" t="str">
            <v>No</v>
          </cell>
          <cell r="R168">
            <v>0</v>
          </cell>
          <cell r="S168">
            <v>0</v>
          </cell>
        </row>
        <row r="169">
          <cell r="A169">
            <v>163</v>
          </cell>
          <cell r="B169" t="str">
            <v>194J</v>
          </cell>
          <cell r="C169">
            <v>93</v>
          </cell>
          <cell r="D169">
            <v>0</v>
          </cell>
          <cell r="E169">
            <v>0</v>
          </cell>
          <cell r="F169">
            <v>0</v>
          </cell>
          <cell r="G169">
            <v>0</v>
          </cell>
          <cell r="I169">
            <v>93</v>
          </cell>
          <cell r="J169" t="str">
            <v>978389</v>
          </cell>
          <cell r="L169">
            <v>220748</v>
          </cell>
          <cell r="N169">
            <v>38631</v>
          </cell>
          <cell r="P169">
            <v>24</v>
          </cell>
          <cell r="Q169" t="str">
            <v>No</v>
          </cell>
          <cell r="R169">
            <v>0</v>
          </cell>
          <cell r="S169">
            <v>0</v>
          </cell>
        </row>
        <row r="170">
          <cell r="A170">
            <v>164</v>
          </cell>
          <cell r="B170" t="str">
            <v>194A</v>
          </cell>
          <cell r="C170">
            <v>245</v>
          </cell>
          <cell r="D170">
            <v>0</v>
          </cell>
          <cell r="E170">
            <v>0</v>
          </cell>
          <cell r="F170">
            <v>0</v>
          </cell>
          <cell r="G170">
            <v>0</v>
          </cell>
          <cell r="I170">
            <v>245</v>
          </cell>
          <cell r="J170" t="str">
            <v>978339</v>
          </cell>
          <cell r="L170">
            <v>220748</v>
          </cell>
          <cell r="N170">
            <v>38569</v>
          </cell>
          <cell r="P170">
            <v>53</v>
          </cell>
          <cell r="Q170" t="str">
            <v>No</v>
          </cell>
          <cell r="R170">
            <v>0</v>
          </cell>
          <cell r="S170">
            <v>0</v>
          </cell>
        </row>
        <row r="171">
          <cell r="A171">
            <v>165</v>
          </cell>
          <cell r="B171" t="str">
            <v>194A</v>
          </cell>
          <cell r="C171">
            <v>216</v>
          </cell>
          <cell r="D171">
            <v>0</v>
          </cell>
          <cell r="E171">
            <v>0</v>
          </cell>
          <cell r="F171">
            <v>0</v>
          </cell>
          <cell r="G171">
            <v>0</v>
          </cell>
          <cell r="I171">
            <v>216</v>
          </cell>
          <cell r="J171" t="str">
            <v>978339</v>
          </cell>
          <cell r="L171">
            <v>220748</v>
          </cell>
          <cell r="N171">
            <v>38569</v>
          </cell>
          <cell r="P171">
            <v>53</v>
          </cell>
          <cell r="Q171" t="str">
            <v>No</v>
          </cell>
          <cell r="R171">
            <v>0</v>
          </cell>
          <cell r="S171">
            <v>0</v>
          </cell>
        </row>
        <row r="172">
          <cell r="A172">
            <v>166</v>
          </cell>
          <cell r="B172" t="str">
            <v>194A</v>
          </cell>
          <cell r="C172">
            <v>216</v>
          </cell>
          <cell r="D172">
            <v>0</v>
          </cell>
          <cell r="E172">
            <v>0</v>
          </cell>
          <cell r="F172">
            <v>0</v>
          </cell>
          <cell r="G172">
            <v>0</v>
          </cell>
          <cell r="I172">
            <v>216</v>
          </cell>
          <cell r="J172" t="str">
            <v>978339</v>
          </cell>
          <cell r="L172">
            <v>220748</v>
          </cell>
          <cell r="N172">
            <v>38569</v>
          </cell>
          <cell r="P172">
            <v>53</v>
          </cell>
          <cell r="Q172" t="str">
            <v>No</v>
          </cell>
          <cell r="R172">
            <v>0</v>
          </cell>
          <cell r="S172">
            <v>0</v>
          </cell>
        </row>
        <row r="173">
          <cell r="A173">
            <v>167</v>
          </cell>
          <cell r="B173" t="str">
            <v>194A</v>
          </cell>
          <cell r="C173">
            <v>216</v>
          </cell>
          <cell r="D173">
            <v>0</v>
          </cell>
          <cell r="E173">
            <v>0</v>
          </cell>
          <cell r="F173">
            <v>0</v>
          </cell>
          <cell r="G173">
            <v>0</v>
          </cell>
          <cell r="I173">
            <v>216</v>
          </cell>
          <cell r="J173" t="str">
            <v>978339</v>
          </cell>
          <cell r="L173">
            <v>220748</v>
          </cell>
          <cell r="N173">
            <v>38569</v>
          </cell>
          <cell r="P173">
            <v>53</v>
          </cell>
          <cell r="Q173" t="str">
            <v>No</v>
          </cell>
          <cell r="R173">
            <v>0</v>
          </cell>
          <cell r="S173">
            <v>0</v>
          </cell>
        </row>
        <row r="174">
          <cell r="A174">
            <v>168</v>
          </cell>
          <cell r="B174" t="str">
            <v>194A</v>
          </cell>
          <cell r="C174">
            <v>216</v>
          </cell>
          <cell r="D174">
            <v>0</v>
          </cell>
          <cell r="E174">
            <v>0</v>
          </cell>
          <cell r="F174">
            <v>0</v>
          </cell>
          <cell r="G174">
            <v>0</v>
          </cell>
          <cell r="I174">
            <v>216</v>
          </cell>
          <cell r="J174" t="str">
            <v>978339</v>
          </cell>
          <cell r="L174">
            <v>220748</v>
          </cell>
          <cell r="N174">
            <v>38569</v>
          </cell>
          <cell r="P174">
            <v>53</v>
          </cell>
          <cell r="Q174" t="str">
            <v>No</v>
          </cell>
          <cell r="R174">
            <v>0</v>
          </cell>
          <cell r="S174">
            <v>0</v>
          </cell>
        </row>
        <row r="175">
          <cell r="A175">
            <v>169</v>
          </cell>
          <cell r="B175" t="str">
            <v>194A</v>
          </cell>
          <cell r="C175">
            <v>216</v>
          </cell>
          <cell r="D175">
            <v>0</v>
          </cell>
          <cell r="E175">
            <v>0</v>
          </cell>
          <cell r="F175">
            <v>0</v>
          </cell>
          <cell r="G175">
            <v>0</v>
          </cell>
          <cell r="I175">
            <v>216</v>
          </cell>
          <cell r="J175" t="str">
            <v>978339</v>
          </cell>
          <cell r="L175">
            <v>220748</v>
          </cell>
          <cell r="N175">
            <v>38569</v>
          </cell>
          <cell r="P175">
            <v>53</v>
          </cell>
          <cell r="Q175" t="str">
            <v>No</v>
          </cell>
          <cell r="R175">
            <v>0</v>
          </cell>
          <cell r="S175">
            <v>0</v>
          </cell>
        </row>
        <row r="176">
          <cell r="A176">
            <v>170</v>
          </cell>
          <cell r="B176" t="str">
            <v>194A</v>
          </cell>
          <cell r="C176">
            <v>273</v>
          </cell>
          <cell r="D176">
            <v>0</v>
          </cell>
          <cell r="E176">
            <v>0</v>
          </cell>
          <cell r="F176">
            <v>0</v>
          </cell>
          <cell r="G176">
            <v>0</v>
          </cell>
          <cell r="I176">
            <v>273</v>
          </cell>
          <cell r="J176" t="str">
            <v>978339</v>
          </cell>
          <cell r="L176">
            <v>220748</v>
          </cell>
          <cell r="N176">
            <v>38569</v>
          </cell>
          <cell r="P176">
            <v>53</v>
          </cell>
          <cell r="Q176" t="str">
            <v>No</v>
          </cell>
          <cell r="R176">
            <v>0</v>
          </cell>
          <cell r="S176">
            <v>0</v>
          </cell>
        </row>
        <row r="177">
          <cell r="A177">
            <v>171</v>
          </cell>
          <cell r="B177" t="str">
            <v>194A</v>
          </cell>
          <cell r="C177">
            <v>273</v>
          </cell>
          <cell r="D177">
            <v>0</v>
          </cell>
          <cell r="E177">
            <v>0</v>
          </cell>
          <cell r="F177">
            <v>0</v>
          </cell>
          <cell r="G177">
            <v>0</v>
          </cell>
          <cell r="I177">
            <v>273</v>
          </cell>
          <cell r="J177" t="str">
            <v>978339</v>
          </cell>
          <cell r="L177">
            <v>220748</v>
          </cell>
          <cell r="N177">
            <v>38569</v>
          </cell>
          <cell r="P177">
            <v>53</v>
          </cell>
          <cell r="Q177" t="str">
            <v>No</v>
          </cell>
          <cell r="R177">
            <v>0</v>
          </cell>
          <cell r="S177">
            <v>0</v>
          </cell>
        </row>
        <row r="178">
          <cell r="A178">
            <v>172</v>
          </cell>
          <cell r="B178" t="str">
            <v>194A</v>
          </cell>
          <cell r="C178">
            <v>273</v>
          </cell>
          <cell r="D178">
            <v>0</v>
          </cell>
          <cell r="E178">
            <v>0</v>
          </cell>
          <cell r="F178">
            <v>0</v>
          </cell>
          <cell r="G178">
            <v>0</v>
          </cell>
          <cell r="I178">
            <v>273</v>
          </cell>
          <cell r="J178" t="str">
            <v>978339</v>
          </cell>
          <cell r="L178">
            <v>220748</v>
          </cell>
          <cell r="N178">
            <v>38569</v>
          </cell>
          <cell r="P178">
            <v>53</v>
          </cell>
          <cell r="Q178" t="str">
            <v>No</v>
          </cell>
          <cell r="R178">
            <v>0</v>
          </cell>
          <cell r="S178">
            <v>0</v>
          </cell>
        </row>
        <row r="179">
          <cell r="A179">
            <v>173</v>
          </cell>
          <cell r="B179" t="str">
            <v>194A</v>
          </cell>
          <cell r="C179">
            <v>273</v>
          </cell>
          <cell r="D179">
            <v>0</v>
          </cell>
          <cell r="E179">
            <v>0</v>
          </cell>
          <cell r="F179">
            <v>0</v>
          </cell>
          <cell r="G179">
            <v>0</v>
          </cell>
          <cell r="I179">
            <v>273</v>
          </cell>
          <cell r="J179" t="str">
            <v>978339</v>
          </cell>
          <cell r="L179">
            <v>220748</v>
          </cell>
          <cell r="N179">
            <v>38569</v>
          </cell>
          <cell r="P179">
            <v>53</v>
          </cell>
          <cell r="Q179" t="str">
            <v>No</v>
          </cell>
          <cell r="R179">
            <v>0</v>
          </cell>
          <cell r="S179">
            <v>0</v>
          </cell>
        </row>
        <row r="180">
          <cell r="A180">
            <v>174</v>
          </cell>
          <cell r="B180" t="str">
            <v>194A</v>
          </cell>
          <cell r="C180">
            <v>273</v>
          </cell>
          <cell r="D180">
            <v>0</v>
          </cell>
          <cell r="E180">
            <v>0</v>
          </cell>
          <cell r="F180">
            <v>0</v>
          </cell>
          <cell r="G180">
            <v>0</v>
          </cell>
          <cell r="I180">
            <v>273</v>
          </cell>
          <cell r="J180" t="str">
            <v>978339</v>
          </cell>
          <cell r="L180">
            <v>220748</v>
          </cell>
          <cell r="N180">
            <v>38569</v>
          </cell>
          <cell r="P180">
            <v>53</v>
          </cell>
          <cell r="Q180" t="str">
            <v>No</v>
          </cell>
          <cell r="R180">
            <v>0</v>
          </cell>
          <cell r="S180">
            <v>0</v>
          </cell>
        </row>
        <row r="181">
          <cell r="A181">
            <v>175</v>
          </cell>
          <cell r="B181" t="str">
            <v>194A</v>
          </cell>
          <cell r="C181">
            <v>259</v>
          </cell>
          <cell r="D181">
            <v>0</v>
          </cell>
          <cell r="E181">
            <v>0</v>
          </cell>
          <cell r="F181">
            <v>0</v>
          </cell>
          <cell r="G181">
            <v>0</v>
          </cell>
          <cell r="I181">
            <v>259</v>
          </cell>
          <cell r="J181" t="str">
            <v>978339</v>
          </cell>
          <cell r="L181">
            <v>220748</v>
          </cell>
          <cell r="N181">
            <v>38569</v>
          </cell>
          <cell r="P181">
            <v>53</v>
          </cell>
          <cell r="Q181" t="str">
            <v>No</v>
          </cell>
          <cell r="R181">
            <v>0</v>
          </cell>
          <cell r="S181">
            <v>0</v>
          </cell>
        </row>
        <row r="182">
          <cell r="A182">
            <v>176</v>
          </cell>
          <cell r="B182" t="str">
            <v>194A</v>
          </cell>
          <cell r="C182">
            <v>259</v>
          </cell>
          <cell r="D182">
            <v>0</v>
          </cell>
          <cell r="E182">
            <v>0</v>
          </cell>
          <cell r="F182">
            <v>0</v>
          </cell>
          <cell r="G182">
            <v>0</v>
          </cell>
          <cell r="I182">
            <v>259</v>
          </cell>
          <cell r="J182" t="str">
            <v>978339</v>
          </cell>
          <cell r="L182">
            <v>220748</v>
          </cell>
          <cell r="N182">
            <v>38569</v>
          </cell>
          <cell r="P182">
            <v>53</v>
          </cell>
          <cell r="Q182" t="str">
            <v>No</v>
          </cell>
          <cell r="R182">
            <v>0</v>
          </cell>
          <cell r="S182">
            <v>0</v>
          </cell>
        </row>
        <row r="183">
          <cell r="A183">
            <v>177</v>
          </cell>
          <cell r="B183" t="str">
            <v>194A</v>
          </cell>
          <cell r="C183">
            <v>259</v>
          </cell>
          <cell r="D183">
            <v>0</v>
          </cell>
          <cell r="E183">
            <v>0</v>
          </cell>
          <cell r="F183">
            <v>0</v>
          </cell>
          <cell r="G183">
            <v>0</v>
          </cell>
          <cell r="I183">
            <v>259</v>
          </cell>
          <cell r="J183" t="str">
            <v>978339</v>
          </cell>
          <cell r="L183">
            <v>220748</v>
          </cell>
          <cell r="N183">
            <v>38569</v>
          </cell>
          <cell r="P183">
            <v>53</v>
          </cell>
          <cell r="Q183" t="str">
            <v>No</v>
          </cell>
          <cell r="R183">
            <v>0</v>
          </cell>
          <cell r="S183">
            <v>0</v>
          </cell>
        </row>
        <row r="184">
          <cell r="A184">
            <v>178</v>
          </cell>
          <cell r="B184" t="str">
            <v>194A</v>
          </cell>
          <cell r="C184">
            <v>245</v>
          </cell>
          <cell r="D184">
            <v>0</v>
          </cell>
          <cell r="E184">
            <v>0</v>
          </cell>
          <cell r="F184">
            <v>0</v>
          </cell>
          <cell r="G184">
            <v>0</v>
          </cell>
          <cell r="I184">
            <v>245</v>
          </cell>
          <cell r="J184" t="str">
            <v>978339</v>
          </cell>
          <cell r="L184">
            <v>220748</v>
          </cell>
          <cell r="N184">
            <v>38569</v>
          </cell>
          <cell r="P184">
            <v>53</v>
          </cell>
          <cell r="Q184" t="str">
            <v>No</v>
          </cell>
          <cell r="R184">
            <v>0</v>
          </cell>
          <cell r="S184">
            <v>0</v>
          </cell>
        </row>
        <row r="185">
          <cell r="A185">
            <v>179</v>
          </cell>
          <cell r="B185" t="str">
            <v>194A</v>
          </cell>
          <cell r="C185">
            <v>245</v>
          </cell>
          <cell r="D185">
            <v>0</v>
          </cell>
          <cell r="E185">
            <v>0</v>
          </cell>
          <cell r="F185">
            <v>0</v>
          </cell>
          <cell r="G185">
            <v>0</v>
          </cell>
          <cell r="I185">
            <v>245</v>
          </cell>
          <cell r="J185" t="str">
            <v>978339</v>
          </cell>
          <cell r="L185">
            <v>220748</v>
          </cell>
          <cell r="N185">
            <v>38569</v>
          </cell>
          <cell r="P185">
            <v>53</v>
          </cell>
          <cell r="Q185" t="str">
            <v>No</v>
          </cell>
          <cell r="R185">
            <v>0</v>
          </cell>
          <cell r="S185">
            <v>0</v>
          </cell>
        </row>
        <row r="186">
          <cell r="A186">
            <v>180</v>
          </cell>
          <cell r="B186" t="str">
            <v>194A</v>
          </cell>
          <cell r="C186">
            <v>245</v>
          </cell>
          <cell r="D186">
            <v>0</v>
          </cell>
          <cell r="E186">
            <v>0</v>
          </cell>
          <cell r="F186">
            <v>0</v>
          </cell>
          <cell r="G186">
            <v>0</v>
          </cell>
          <cell r="I186">
            <v>245</v>
          </cell>
          <cell r="J186" t="str">
            <v>978339</v>
          </cell>
          <cell r="L186">
            <v>220748</v>
          </cell>
          <cell r="N186">
            <v>38569</v>
          </cell>
          <cell r="P186">
            <v>53</v>
          </cell>
          <cell r="Q186" t="str">
            <v>No</v>
          </cell>
          <cell r="R186">
            <v>0</v>
          </cell>
          <cell r="S186">
            <v>0</v>
          </cell>
        </row>
        <row r="187">
          <cell r="A187">
            <v>181</v>
          </cell>
          <cell r="B187" t="str">
            <v>194A</v>
          </cell>
          <cell r="C187">
            <v>245</v>
          </cell>
          <cell r="D187">
            <v>0</v>
          </cell>
          <cell r="E187">
            <v>0</v>
          </cell>
          <cell r="F187">
            <v>0</v>
          </cell>
          <cell r="G187">
            <v>0</v>
          </cell>
          <cell r="I187">
            <v>245</v>
          </cell>
          <cell r="J187" t="str">
            <v>978339</v>
          </cell>
          <cell r="L187">
            <v>220748</v>
          </cell>
          <cell r="N187">
            <v>38569</v>
          </cell>
          <cell r="P187">
            <v>53</v>
          </cell>
          <cell r="Q187" t="str">
            <v>No</v>
          </cell>
          <cell r="R187">
            <v>0</v>
          </cell>
          <cell r="S187">
            <v>0</v>
          </cell>
        </row>
        <row r="188">
          <cell r="A188">
            <v>182</v>
          </cell>
          <cell r="B188" t="str">
            <v>194A</v>
          </cell>
          <cell r="C188">
            <v>231</v>
          </cell>
          <cell r="D188">
            <v>0</v>
          </cell>
          <cell r="E188">
            <v>0</v>
          </cell>
          <cell r="F188">
            <v>0</v>
          </cell>
          <cell r="G188">
            <v>0</v>
          </cell>
          <cell r="I188">
            <v>231</v>
          </cell>
          <cell r="J188" t="str">
            <v>978361</v>
          </cell>
          <cell r="L188">
            <v>220748</v>
          </cell>
          <cell r="N188">
            <v>38601</v>
          </cell>
          <cell r="P188">
            <v>88</v>
          </cell>
          <cell r="Q188" t="str">
            <v>No</v>
          </cell>
          <cell r="R188">
            <v>0</v>
          </cell>
          <cell r="S188">
            <v>0</v>
          </cell>
        </row>
        <row r="189">
          <cell r="A189">
            <v>183</v>
          </cell>
          <cell r="B189" t="str">
            <v>194A</v>
          </cell>
          <cell r="C189">
            <v>201</v>
          </cell>
          <cell r="D189">
            <v>0</v>
          </cell>
          <cell r="E189">
            <v>0</v>
          </cell>
          <cell r="F189">
            <v>0</v>
          </cell>
          <cell r="G189">
            <v>0</v>
          </cell>
          <cell r="I189">
            <v>201</v>
          </cell>
          <cell r="J189" t="str">
            <v>978361</v>
          </cell>
          <cell r="L189">
            <v>220748</v>
          </cell>
          <cell r="N189">
            <v>38601</v>
          </cell>
          <cell r="P189">
            <v>88</v>
          </cell>
          <cell r="Q189" t="str">
            <v>No</v>
          </cell>
          <cell r="R189">
            <v>0</v>
          </cell>
          <cell r="S189">
            <v>0</v>
          </cell>
        </row>
        <row r="190">
          <cell r="A190">
            <v>184</v>
          </cell>
          <cell r="B190" t="str">
            <v>194A</v>
          </cell>
          <cell r="C190">
            <v>201</v>
          </cell>
          <cell r="D190">
            <v>0</v>
          </cell>
          <cell r="E190">
            <v>0</v>
          </cell>
          <cell r="F190">
            <v>0</v>
          </cell>
          <cell r="G190">
            <v>0</v>
          </cell>
          <cell r="I190">
            <v>201</v>
          </cell>
          <cell r="J190" t="str">
            <v>978361</v>
          </cell>
          <cell r="L190">
            <v>220748</v>
          </cell>
          <cell r="N190">
            <v>38601</v>
          </cell>
          <cell r="P190">
            <v>88</v>
          </cell>
          <cell r="Q190" t="str">
            <v>No</v>
          </cell>
          <cell r="R190">
            <v>0</v>
          </cell>
          <cell r="S190">
            <v>0</v>
          </cell>
        </row>
        <row r="191">
          <cell r="A191">
            <v>185</v>
          </cell>
          <cell r="B191" t="str">
            <v>194A</v>
          </cell>
          <cell r="C191">
            <v>201</v>
          </cell>
          <cell r="D191">
            <v>0</v>
          </cell>
          <cell r="E191">
            <v>0</v>
          </cell>
          <cell r="F191">
            <v>0</v>
          </cell>
          <cell r="G191">
            <v>0</v>
          </cell>
          <cell r="I191">
            <v>201</v>
          </cell>
          <cell r="J191" t="str">
            <v>978361</v>
          </cell>
          <cell r="L191">
            <v>220748</v>
          </cell>
          <cell r="N191">
            <v>38601</v>
          </cell>
          <cell r="P191">
            <v>88</v>
          </cell>
          <cell r="Q191" t="str">
            <v>No</v>
          </cell>
          <cell r="R191">
            <v>0</v>
          </cell>
          <cell r="S191">
            <v>0</v>
          </cell>
        </row>
        <row r="192">
          <cell r="A192">
            <v>186</v>
          </cell>
          <cell r="B192" t="str">
            <v>194A</v>
          </cell>
          <cell r="C192">
            <v>201</v>
          </cell>
          <cell r="D192">
            <v>0</v>
          </cell>
          <cell r="E192">
            <v>0</v>
          </cell>
          <cell r="F192">
            <v>0</v>
          </cell>
          <cell r="G192">
            <v>0</v>
          </cell>
          <cell r="I192">
            <v>201</v>
          </cell>
          <cell r="J192" t="str">
            <v>978361</v>
          </cell>
          <cell r="L192">
            <v>220748</v>
          </cell>
          <cell r="N192">
            <v>38601</v>
          </cell>
          <cell r="P192">
            <v>88</v>
          </cell>
          <cell r="Q192" t="str">
            <v>No</v>
          </cell>
          <cell r="R192">
            <v>0</v>
          </cell>
          <cell r="S192">
            <v>0</v>
          </cell>
        </row>
        <row r="193">
          <cell r="A193">
            <v>187</v>
          </cell>
          <cell r="B193" t="str">
            <v>194A</v>
          </cell>
          <cell r="C193">
            <v>245</v>
          </cell>
          <cell r="D193">
            <v>0</v>
          </cell>
          <cell r="E193">
            <v>0</v>
          </cell>
          <cell r="F193">
            <v>0</v>
          </cell>
          <cell r="G193">
            <v>0</v>
          </cell>
          <cell r="I193">
            <v>245</v>
          </cell>
          <cell r="J193" t="str">
            <v>978361</v>
          </cell>
          <cell r="L193">
            <v>220748</v>
          </cell>
          <cell r="N193">
            <v>38601</v>
          </cell>
          <cell r="P193">
            <v>88</v>
          </cell>
          <cell r="Q193" t="str">
            <v>No</v>
          </cell>
          <cell r="R193">
            <v>0</v>
          </cell>
          <cell r="S193">
            <v>0</v>
          </cell>
        </row>
        <row r="194">
          <cell r="A194">
            <v>188</v>
          </cell>
          <cell r="B194" t="str">
            <v>194A</v>
          </cell>
          <cell r="C194">
            <v>216</v>
          </cell>
          <cell r="D194">
            <v>0</v>
          </cell>
          <cell r="E194">
            <v>0</v>
          </cell>
          <cell r="F194">
            <v>0</v>
          </cell>
          <cell r="G194">
            <v>0</v>
          </cell>
          <cell r="I194">
            <v>216</v>
          </cell>
          <cell r="J194" t="str">
            <v>978361</v>
          </cell>
          <cell r="L194">
            <v>220748</v>
          </cell>
          <cell r="N194">
            <v>38601</v>
          </cell>
          <cell r="P194">
            <v>88</v>
          </cell>
          <cell r="Q194" t="str">
            <v>No</v>
          </cell>
          <cell r="R194">
            <v>0</v>
          </cell>
          <cell r="S194">
            <v>0</v>
          </cell>
        </row>
        <row r="195">
          <cell r="A195">
            <v>189</v>
          </cell>
          <cell r="B195" t="str">
            <v>194A</v>
          </cell>
          <cell r="C195">
            <v>216</v>
          </cell>
          <cell r="D195">
            <v>0</v>
          </cell>
          <cell r="E195">
            <v>0</v>
          </cell>
          <cell r="F195">
            <v>0</v>
          </cell>
          <cell r="G195">
            <v>0</v>
          </cell>
          <cell r="I195">
            <v>216</v>
          </cell>
          <cell r="J195" t="str">
            <v>978361</v>
          </cell>
          <cell r="L195">
            <v>220748</v>
          </cell>
          <cell r="N195">
            <v>38601</v>
          </cell>
          <cell r="P195">
            <v>88</v>
          </cell>
          <cell r="Q195" t="str">
            <v>No</v>
          </cell>
          <cell r="R195">
            <v>0</v>
          </cell>
          <cell r="S195">
            <v>0</v>
          </cell>
        </row>
        <row r="196">
          <cell r="A196">
            <v>190</v>
          </cell>
          <cell r="B196" t="str">
            <v>194A</v>
          </cell>
          <cell r="C196">
            <v>201</v>
          </cell>
          <cell r="D196">
            <v>0</v>
          </cell>
          <cell r="E196">
            <v>0</v>
          </cell>
          <cell r="F196">
            <v>0</v>
          </cell>
          <cell r="G196">
            <v>0</v>
          </cell>
          <cell r="I196">
            <v>201</v>
          </cell>
          <cell r="J196" t="str">
            <v>978361</v>
          </cell>
          <cell r="L196">
            <v>220748</v>
          </cell>
          <cell r="N196">
            <v>38601</v>
          </cell>
          <cell r="P196">
            <v>88</v>
          </cell>
          <cell r="Q196" t="str">
            <v>No</v>
          </cell>
          <cell r="R196">
            <v>0</v>
          </cell>
          <cell r="S196">
            <v>0</v>
          </cell>
        </row>
        <row r="197">
          <cell r="A197">
            <v>191</v>
          </cell>
          <cell r="B197" t="str">
            <v>194A</v>
          </cell>
          <cell r="C197">
            <v>216</v>
          </cell>
          <cell r="D197">
            <v>0</v>
          </cell>
          <cell r="E197">
            <v>0</v>
          </cell>
          <cell r="F197">
            <v>0</v>
          </cell>
          <cell r="G197">
            <v>0</v>
          </cell>
          <cell r="I197">
            <v>216</v>
          </cell>
          <cell r="J197" t="str">
            <v>978387</v>
          </cell>
          <cell r="L197">
            <v>220748</v>
          </cell>
          <cell r="N197">
            <v>38631</v>
          </cell>
          <cell r="P197">
            <v>26</v>
          </cell>
          <cell r="Q197" t="str">
            <v>No</v>
          </cell>
          <cell r="R197">
            <v>0</v>
          </cell>
          <cell r="S197">
            <v>0</v>
          </cell>
        </row>
        <row r="198">
          <cell r="A198">
            <v>192</v>
          </cell>
          <cell r="B198" t="str">
            <v>194A</v>
          </cell>
          <cell r="C198">
            <v>201</v>
          </cell>
          <cell r="D198">
            <v>0</v>
          </cell>
          <cell r="E198">
            <v>0</v>
          </cell>
          <cell r="F198">
            <v>0</v>
          </cell>
          <cell r="G198">
            <v>0</v>
          </cell>
          <cell r="I198">
            <v>201</v>
          </cell>
          <cell r="J198" t="str">
            <v>978387</v>
          </cell>
          <cell r="L198">
            <v>220748</v>
          </cell>
          <cell r="N198">
            <v>38631</v>
          </cell>
          <cell r="P198">
            <v>26</v>
          </cell>
          <cell r="Q198" t="str">
            <v>No</v>
          </cell>
          <cell r="R198">
            <v>0</v>
          </cell>
          <cell r="S198">
            <v>0</v>
          </cell>
        </row>
        <row r="199">
          <cell r="A199">
            <v>193</v>
          </cell>
          <cell r="B199" t="str">
            <v>194A</v>
          </cell>
          <cell r="C199">
            <v>259</v>
          </cell>
          <cell r="D199">
            <v>0</v>
          </cell>
          <cell r="E199">
            <v>0</v>
          </cell>
          <cell r="F199">
            <v>0</v>
          </cell>
          <cell r="G199">
            <v>0</v>
          </cell>
          <cell r="I199">
            <v>259</v>
          </cell>
          <cell r="J199" t="str">
            <v>978387</v>
          </cell>
          <cell r="L199">
            <v>220748</v>
          </cell>
          <cell r="N199">
            <v>38631</v>
          </cell>
          <cell r="P199">
            <v>26</v>
          </cell>
          <cell r="Q199" t="str">
            <v>No</v>
          </cell>
          <cell r="R199">
            <v>0</v>
          </cell>
          <cell r="S199">
            <v>0</v>
          </cell>
        </row>
        <row r="200">
          <cell r="A200">
            <v>194</v>
          </cell>
          <cell r="B200" t="str">
            <v>194A</v>
          </cell>
          <cell r="C200">
            <v>259</v>
          </cell>
          <cell r="D200">
            <v>0</v>
          </cell>
          <cell r="E200">
            <v>0</v>
          </cell>
          <cell r="F200">
            <v>0</v>
          </cell>
          <cell r="G200">
            <v>0</v>
          </cell>
          <cell r="I200">
            <v>259</v>
          </cell>
          <cell r="J200" t="str">
            <v>978387</v>
          </cell>
          <cell r="L200">
            <v>220748</v>
          </cell>
          <cell r="N200">
            <v>38631</v>
          </cell>
          <cell r="P200">
            <v>26</v>
          </cell>
          <cell r="Q200" t="str">
            <v>No</v>
          </cell>
          <cell r="R200">
            <v>0</v>
          </cell>
          <cell r="S200">
            <v>0</v>
          </cell>
        </row>
        <row r="201">
          <cell r="A201">
            <v>195</v>
          </cell>
          <cell r="B201" t="str">
            <v>194A</v>
          </cell>
          <cell r="C201">
            <v>245</v>
          </cell>
          <cell r="D201">
            <v>0</v>
          </cell>
          <cell r="E201">
            <v>0</v>
          </cell>
          <cell r="F201">
            <v>0</v>
          </cell>
          <cell r="G201">
            <v>0</v>
          </cell>
          <cell r="I201">
            <v>245</v>
          </cell>
          <cell r="J201" t="str">
            <v>978387</v>
          </cell>
          <cell r="L201">
            <v>220748</v>
          </cell>
          <cell r="N201">
            <v>38631</v>
          </cell>
          <cell r="P201">
            <v>26</v>
          </cell>
          <cell r="Q201" t="str">
            <v>No</v>
          </cell>
          <cell r="R201">
            <v>0</v>
          </cell>
          <cell r="S201">
            <v>0</v>
          </cell>
        </row>
        <row r="202">
          <cell r="A202">
            <v>196</v>
          </cell>
          <cell r="B202" t="str">
            <v>194A</v>
          </cell>
          <cell r="C202">
            <v>245</v>
          </cell>
          <cell r="D202">
            <v>0</v>
          </cell>
          <cell r="E202">
            <v>0</v>
          </cell>
          <cell r="F202">
            <v>0</v>
          </cell>
          <cell r="G202">
            <v>0</v>
          </cell>
          <cell r="I202">
            <v>245</v>
          </cell>
          <cell r="J202" t="str">
            <v>978387</v>
          </cell>
          <cell r="L202">
            <v>220748</v>
          </cell>
          <cell r="N202">
            <v>38631</v>
          </cell>
          <cell r="P202">
            <v>26</v>
          </cell>
          <cell r="Q202" t="str">
            <v>No</v>
          </cell>
          <cell r="R202">
            <v>0</v>
          </cell>
          <cell r="S202">
            <v>0</v>
          </cell>
        </row>
        <row r="203">
          <cell r="A203">
            <v>197</v>
          </cell>
          <cell r="B203" t="str">
            <v>194A</v>
          </cell>
          <cell r="C203">
            <v>245</v>
          </cell>
          <cell r="D203">
            <v>0</v>
          </cell>
          <cell r="E203">
            <v>0</v>
          </cell>
          <cell r="F203">
            <v>0</v>
          </cell>
          <cell r="G203">
            <v>0</v>
          </cell>
          <cell r="I203">
            <v>245</v>
          </cell>
          <cell r="J203" t="str">
            <v>978387</v>
          </cell>
          <cell r="L203">
            <v>220748</v>
          </cell>
          <cell r="N203">
            <v>38631</v>
          </cell>
          <cell r="P203">
            <v>26</v>
          </cell>
          <cell r="Q203" t="str">
            <v>No</v>
          </cell>
          <cell r="R203">
            <v>0</v>
          </cell>
          <cell r="S203">
            <v>0</v>
          </cell>
        </row>
        <row r="204">
          <cell r="A204">
            <v>198</v>
          </cell>
          <cell r="B204" t="str">
            <v>194A</v>
          </cell>
          <cell r="C204">
            <v>231</v>
          </cell>
          <cell r="D204">
            <v>0</v>
          </cell>
          <cell r="E204">
            <v>0</v>
          </cell>
          <cell r="F204">
            <v>0</v>
          </cell>
          <cell r="G204">
            <v>0</v>
          </cell>
          <cell r="I204">
            <v>231</v>
          </cell>
          <cell r="J204" t="str">
            <v>978387</v>
          </cell>
          <cell r="L204">
            <v>220748</v>
          </cell>
          <cell r="N204">
            <v>38631</v>
          </cell>
          <cell r="P204">
            <v>26</v>
          </cell>
          <cell r="Q204" t="str">
            <v>No</v>
          </cell>
          <cell r="R204">
            <v>0</v>
          </cell>
          <cell r="S204">
            <v>0</v>
          </cell>
        </row>
        <row r="205">
          <cell r="A205">
            <v>199</v>
          </cell>
          <cell r="B205" t="str">
            <v>194A</v>
          </cell>
          <cell r="C205">
            <v>231</v>
          </cell>
          <cell r="D205">
            <v>0</v>
          </cell>
          <cell r="E205">
            <v>0</v>
          </cell>
          <cell r="F205">
            <v>0</v>
          </cell>
          <cell r="G205">
            <v>0</v>
          </cell>
          <cell r="I205">
            <v>231</v>
          </cell>
          <cell r="J205" t="str">
            <v>978387</v>
          </cell>
          <cell r="L205">
            <v>220748</v>
          </cell>
          <cell r="N205">
            <v>38631</v>
          </cell>
          <cell r="P205">
            <v>26</v>
          </cell>
          <cell r="Q205" t="str">
            <v>No</v>
          </cell>
          <cell r="R205">
            <v>0</v>
          </cell>
          <cell r="S205">
            <v>0</v>
          </cell>
        </row>
        <row r="206">
          <cell r="A206">
            <v>200</v>
          </cell>
          <cell r="B206" t="str">
            <v>194A</v>
          </cell>
          <cell r="C206">
            <v>216</v>
          </cell>
          <cell r="D206">
            <v>0</v>
          </cell>
          <cell r="E206">
            <v>0</v>
          </cell>
          <cell r="F206">
            <v>0</v>
          </cell>
          <cell r="G206">
            <v>0</v>
          </cell>
          <cell r="I206">
            <v>216</v>
          </cell>
          <cell r="J206" t="str">
            <v>978387</v>
          </cell>
          <cell r="L206">
            <v>220748</v>
          </cell>
          <cell r="N206">
            <v>38631</v>
          </cell>
          <cell r="P206">
            <v>26</v>
          </cell>
          <cell r="Q206" t="str">
            <v>No</v>
          </cell>
          <cell r="R206">
            <v>0</v>
          </cell>
          <cell r="S206">
            <v>0</v>
          </cell>
        </row>
        <row r="207">
          <cell r="A207">
            <v>201</v>
          </cell>
          <cell r="B207" t="str">
            <v>194A</v>
          </cell>
          <cell r="C207">
            <v>231</v>
          </cell>
          <cell r="D207">
            <v>0</v>
          </cell>
          <cell r="E207">
            <v>0</v>
          </cell>
          <cell r="F207">
            <v>0</v>
          </cell>
          <cell r="G207">
            <v>0</v>
          </cell>
          <cell r="I207">
            <v>231</v>
          </cell>
          <cell r="J207" t="str">
            <v>978387</v>
          </cell>
          <cell r="L207">
            <v>220748</v>
          </cell>
          <cell r="N207">
            <v>38631</v>
          </cell>
          <cell r="P207">
            <v>26</v>
          </cell>
          <cell r="Q207" t="str">
            <v>No</v>
          </cell>
          <cell r="R207">
            <v>0</v>
          </cell>
          <cell r="S207">
            <v>0</v>
          </cell>
        </row>
        <row r="208">
          <cell r="A208">
            <v>202</v>
          </cell>
          <cell r="B208" t="str">
            <v>194H</v>
          </cell>
          <cell r="C208">
            <v>1224</v>
          </cell>
          <cell r="D208">
            <v>0</v>
          </cell>
          <cell r="E208">
            <v>0</v>
          </cell>
          <cell r="F208">
            <v>24</v>
          </cell>
          <cell r="G208">
            <v>0</v>
          </cell>
          <cell r="I208">
            <v>1248</v>
          </cell>
          <cell r="J208" t="str">
            <v>978357</v>
          </cell>
          <cell r="L208">
            <v>220748</v>
          </cell>
          <cell r="N208">
            <v>38601</v>
          </cell>
          <cell r="P208">
            <v>85</v>
          </cell>
          <cell r="Q208" t="str">
            <v>No</v>
          </cell>
          <cell r="R208">
            <v>24</v>
          </cell>
          <cell r="S208">
            <v>0</v>
          </cell>
        </row>
        <row r="209">
          <cell r="A209">
            <v>203</v>
          </cell>
          <cell r="B209" t="str">
            <v>194H</v>
          </cell>
          <cell r="C209">
            <v>1020</v>
          </cell>
          <cell r="D209">
            <v>0</v>
          </cell>
          <cell r="E209">
            <v>0</v>
          </cell>
          <cell r="F209">
            <v>0</v>
          </cell>
          <cell r="G209">
            <v>0</v>
          </cell>
          <cell r="I209">
            <v>1020</v>
          </cell>
          <cell r="J209" t="str">
            <v>978358</v>
          </cell>
          <cell r="L209">
            <v>220748</v>
          </cell>
          <cell r="N209">
            <v>38601</v>
          </cell>
          <cell r="P209">
            <v>92</v>
          </cell>
          <cell r="Q209" t="str">
            <v>No</v>
          </cell>
          <cell r="R209">
            <v>0</v>
          </cell>
          <cell r="S209">
            <v>0</v>
          </cell>
        </row>
        <row r="210">
          <cell r="A210">
            <v>204</v>
          </cell>
          <cell r="B210" t="str">
            <v>194H</v>
          </cell>
          <cell r="C210">
            <v>680</v>
          </cell>
          <cell r="D210">
            <v>0</v>
          </cell>
          <cell r="E210">
            <v>0</v>
          </cell>
          <cell r="F210">
            <v>0</v>
          </cell>
          <cell r="G210">
            <v>0</v>
          </cell>
          <cell r="I210">
            <v>680</v>
          </cell>
          <cell r="J210" t="str">
            <v>978358</v>
          </cell>
          <cell r="L210">
            <v>220748</v>
          </cell>
          <cell r="N210">
            <v>38601</v>
          </cell>
          <cell r="P210">
            <v>92</v>
          </cell>
          <cell r="Q210" t="str">
            <v>No</v>
          </cell>
          <cell r="R210">
            <v>0</v>
          </cell>
          <cell r="S210">
            <v>0</v>
          </cell>
        </row>
        <row r="211">
          <cell r="A211">
            <v>205</v>
          </cell>
          <cell r="B211" t="str">
            <v>194H</v>
          </cell>
          <cell r="C211">
            <v>2516</v>
          </cell>
          <cell r="D211">
            <v>0</v>
          </cell>
          <cell r="E211">
            <v>0</v>
          </cell>
          <cell r="F211">
            <v>0</v>
          </cell>
          <cell r="G211">
            <v>0</v>
          </cell>
          <cell r="I211">
            <v>2516</v>
          </cell>
          <cell r="J211" t="str">
            <v>978379</v>
          </cell>
          <cell r="L211">
            <v>220748</v>
          </cell>
          <cell r="N211">
            <v>38631</v>
          </cell>
          <cell r="P211">
            <v>32</v>
          </cell>
          <cell r="Q211" t="str">
            <v>No</v>
          </cell>
          <cell r="R211">
            <v>0</v>
          </cell>
          <cell r="S211">
            <v>0</v>
          </cell>
        </row>
        <row r="212">
          <cell r="A212">
            <v>206</v>
          </cell>
          <cell r="B212" t="str">
            <v>194H</v>
          </cell>
          <cell r="C212">
            <v>4809</v>
          </cell>
          <cell r="D212">
            <v>0</v>
          </cell>
          <cell r="E212">
            <v>0</v>
          </cell>
          <cell r="F212">
            <v>0</v>
          </cell>
          <cell r="G212">
            <v>0</v>
          </cell>
          <cell r="I212">
            <v>4809</v>
          </cell>
          <cell r="J212" t="str">
            <v>978379</v>
          </cell>
          <cell r="L212">
            <v>220748</v>
          </cell>
          <cell r="N212">
            <v>38631</v>
          </cell>
          <cell r="P212">
            <v>32</v>
          </cell>
          <cell r="Q212" t="str">
            <v>No</v>
          </cell>
          <cell r="R212">
            <v>0</v>
          </cell>
          <cell r="S212">
            <v>0</v>
          </cell>
        </row>
        <row r="213">
          <cell r="A213">
            <v>207</v>
          </cell>
          <cell r="B213" t="str">
            <v>194H</v>
          </cell>
          <cell r="C213">
            <v>1543</v>
          </cell>
          <cell r="D213">
            <v>0</v>
          </cell>
          <cell r="E213">
            <v>0</v>
          </cell>
          <cell r="F213">
            <v>0</v>
          </cell>
          <cell r="G213">
            <v>0</v>
          </cell>
          <cell r="I213">
            <v>1543</v>
          </cell>
          <cell r="J213" t="str">
            <v>978380</v>
          </cell>
          <cell r="L213">
            <v>220748</v>
          </cell>
          <cell r="N213">
            <v>38631</v>
          </cell>
          <cell r="P213">
            <v>34</v>
          </cell>
          <cell r="Q213" t="str">
            <v>No</v>
          </cell>
          <cell r="R213">
            <v>0</v>
          </cell>
          <cell r="S213">
            <v>0</v>
          </cell>
        </row>
        <row r="214">
          <cell r="A214">
            <v>208</v>
          </cell>
          <cell r="B214" t="str">
            <v>194H</v>
          </cell>
          <cell r="C214">
            <v>5197</v>
          </cell>
          <cell r="D214">
            <v>0</v>
          </cell>
          <cell r="E214">
            <v>0</v>
          </cell>
          <cell r="F214">
            <v>0</v>
          </cell>
          <cell r="G214">
            <v>0</v>
          </cell>
          <cell r="I214">
            <v>5197</v>
          </cell>
          <cell r="J214" t="str">
            <v>978380</v>
          </cell>
          <cell r="L214">
            <v>220748</v>
          </cell>
          <cell r="N214">
            <v>38631</v>
          </cell>
          <cell r="P214">
            <v>34</v>
          </cell>
          <cell r="Q214" t="str">
            <v>No</v>
          </cell>
          <cell r="R214">
            <v>0</v>
          </cell>
          <cell r="S214">
            <v>0</v>
          </cell>
        </row>
        <row r="215">
          <cell r="A215">
            <v>209</v>
          </cell>
          <cell r="B215" t="str">
            <v>194H</v>
          </cell>
          <cell r="C215">
            <v>1846</v>
          </cell>
          <cell r="D215">
            <v>0</v>
          </cell>
          <cell r="E215">
            <v>0</v>
          </cell>
          <cell r="F215">
            <v>0</v>
          </cell>
          <cell r="G215">
            <v>0</v>
          </cell>
          <cell r="I215">
            <v>1846</v>
          </cell>
          <cell r="J215" t="str">
            <v>978380</v>
          </cell>
          <cell r="L215">
            <v>220748</v>
          </cell>
          <cell r="N215">
            <v>38631</v>
          </cell>
          <cell r="P215">
            <v>34</v>
          </cell>
          <cell r="Q215" t="str">
            <v>No</v>
          </cell>
          <cell r="R215">
            <v>0</v>
          </cell>
          <cell r="S215">
            <v>0</v>
          </cell>
        </row>
        <row r="216">
          <cell r="A216">
            <v>210</v>
          </cell>
          <cell r="B216" t="str">
            <v>194H</v>
          </cell>
          <cell r="C216">
            <v>289</v>
          </cell>
          <cell r="D216">
            <v>0</v>
          </cell>
          <cell r="E216">
            <v>0</v>
          </cell>
          <cell r="F216">
            <v>0</v>
          </cell>
          <cell r="G216">
            <v>0</v>
          </cell>
          <cell r="I216">
            <v>289</v>
          </cell>
          <cell r="J216" t="str">
            <v>978380</v>
          </cell>
          <cell r="L216">
            <v>220748</v>
          </cell>
          <cell r="N216">
            <v>38631</v>
          </cell>
          <cell r="P216">
            <v>34</v>
          </cell>
          <cell r="Q216" t="str">
            <v>No</v>
          </cell>
          <cell r="R216">
            <v>0</v>
          </cell>
          <cell r="S216">
            <v>0</v>
          </cell>
        </row>
        <row r="217">
          <cell r="A217">
            <v>211</v>
          </cell>
          <cell r="B217" t="str">
            <v>194H</v>
          </cell>
          <cell r="C217">
            <v>1049</v>
          </cell>
          <cell r="D217">
            <v>0</v>
          </cell>
          <cell r="E217">
            <v>0</v>
          </cell>
          <cell r="F217">
            <v>0</v>
          </cell>
          <cell r="G217">
            <v>0</v>
          </cell>
          <cell r="I217">
            <v>1049</v>
          </cell>
          <cell r="J217" t="str">
            <v>978380</v>
          </cell>
          <cell r="L217">
            <v>220748</v>
          </cell>
          <cell r="N217">
            <v>38631</v>
          </cell>
          <cell r="P217">
            <v>34</v>
          </cell>
          <cell r="Q217" t="str">
            <v>No</v>
          </cell>
          <cell r="R217">
            <v>0</v>
          </cell>
          <cell r="S217">
            <v>0</v>
          </cell>
        </row>
        <row r="218">
          <cell r="A218">
            <v>212</v>
          </cell>
          <cell r="B218" t="str">
            <v>194H</v>
          </cell>
          <cell r="C218">
            <v>1648</v>
          </cell>
          <cell r="D218">
            <v>0</v>
          </cell>
          <cell r="E218">
            <v>0</v>
          </cell>
          <cell r="F218">
            <v>0</v>
          </cell>
          <cell r="G218">
            <v>0</v>
          </cell>
          <cell r="I218">
            <v>1648</v>
          </cell>
          <cell r="J218" t="str">
            <v>978380</v>
          </cell>
          <cell r="L218">
            <v>220748</v>
          </cell>
          <cell r="N218">
            <v>38631</v>
          </cell>
          <cell r="P218">
            <v>34</v>
          </cell>
          <cell r="Q218" t="str">
            <v>No</v>
          </cell>
          <cell r="R218">
            <v>0</v>
          </cell>
          <cell r="S218">
            <v>0</v>
          </cell>
        </row>
        <row r="219">
          <cell r="A219">
            <v>213</v>
          </cell>
          <cell r="B219" t="str">
            <v>194H</v>
          </cell>
          <cell r="C219">
            <v>841</v>
          </cell>
          <cell r="D219">
            <v>0</v>
          </cell>
          <cell r="E219">
            <v>0</v>
          </cell>
          <cell r="F219">
            <v>0</v>
          </cell>
          <cell r="G219">
            <v>0</v>
          </cell>
          <cell r="I219">
            <v>841</v>
          </cell>
          <cell r="J219" t="str">
            <v>978380</v>
          </cell>
          <cell r="L219">
            <v>220748</v>
          </cell>
          <cell r="N219">
            <v>38631</v>
          </cell>
          <cell r="P219">
            <v>34</v>
          </cell>
          <cell r="Q219" t="str">
            <v>No</v>
          </cell>
          <cell r="R219">
            <v>0</v>
          </cell>
          <cell r="S219">
            <v>0</v>
          </cell>
        </row>
        <row r="220">
          <cell r="A220">
            <v>214</v>
          </cell>
          <cell r="B220" t="str">
            <v>194H</v>
          </cell>
          <cell r="C220">
            <v>1582</v>
          </cell>
          <cell r="D220">
            <v>0</v>
          </cell>
          <cell r="E220">
            <v>0</v>
          </cell>
          <cell r="F220">
            <v>0</v>
          </cell>
          <cell r="G220">
            <v>0</v>
          </cell>
          <cell r="I220">
            <v>1582</v>
          </cell>
          <cell r="J220" t="str">
            <v>978380</v>
          </cell>
          <cell r="L220">
            <v>220748</v>
          </cell>
          <cell r="N220">
            <v>38631</v>
          </cell>
          <cell r="P220">
            <v>34</v>
          </cell>
          <cell r="Q220" t="str">
            <v>No</v>
          </cell>
          <cell r="R220">
            <v>0</v>
          </cell>
          <cell r="S220">
            <v>0</v>
          </cell>
        </row>
        <row r="221">
          <cell r="A221">
            <v>215</v>
          </cell>
          <cell r="B221" t="str">
            <v>194H</v>
          </cell>
          <cell r="C221">
            <v>3441</v>
          </cell>
          <cell r="D221">
            <v>0</v>
          </cell>
          <cell r="E221">
            <v>0</v>
          </cell>
          <cell r="F221">
            <v>0</v>
          </cell>
          <cell r="G221">
            <v>0</v>
          </cell>
          <cell r="I221">
            <v>3441</v>
          </cell>
          <cell r="J221" t="str">
            <v>978380</v>
          </cell>
          <cell r="L221">
            <v>220748</v>
          </cell>
          <cell r="N221">
            <v>38631</v>
          </cell>
          <cell r="P221">
            <v>34</v>
          </cell>
          <cell r="Q221" t="str">
            <v>No</v>
          </cell>
          <cell r="R221">
            <v>0</v>
          </cell>
          <cell r="S221">
            <v>0</v>
          </cell>
        </row>
        <row r="222">
          <cell r="A222">
            <v>216</v>
          </cell>
          <cell r="B222" t="str">
            <v>194H</v>
          </cell>
          <cell r="C222">
            <v>2525</v>
          </cell>
          <cell r="D222">
            <v>0</v>
          </cell>
          <cell r="E222">
            <v>0</v>
          </cell>
          <cell r="F222">
            <v>0</v>
          </cell>
          <cell r="G222">
            <v>0</v>
          </cell>
          <cell r="I222">
            <v>2525</v>
          </cell>
          <cell r="J222" t="str">
            <v>978380</v>
          </cell>
          <cell r="L222">
            <v>220748</v>
          </cell>
          <cell r="N222">
            <v>38631</v>
          </cell>
          <cell r="P222">
            <v>34</v>
          </cell>
          <cell r="Q222" t="str">
            <v>No</v>
          </cell>
          <cell r="R222">
            <v>0</v>
          </cell>
          <cell r="S222">
            <v>0</v>
          </cell>
        </row>
        <row r="223">
          <cell r="A223">
            <v>217</v>
          </cell>
          <cell r="B223" t="str">
            <v>194H</v>
          </cell>
          <cell r="C223">
            <v>477</v>
          </cell>
          <cell r="D223">
            <v>0</v>
          </cell>
          <cell r="E223">
            <v>0</v>
          </cell>
          <cell r="F223">
            <v>0</v>
          </cell>
          <cell r="G223">
            <v>0</v>
          </cell>
          <cell r="I223">
            <v>477</v>
          </cell>
          <cell r="J223" t="str">
            <v>978380</v>
          </cell>
          <cell r="L223">
            <v>220748</v>
          </cell>
          <cell r="N223">
            <v>38631</v>
          </cell>
          <cell r="P223">
            <v>34</v>
          </cell>
          <cell r="Q223" t="str">
            <v>No</v>
          </cell>
          <cell r="R223">
            <v>0</v>
          </cell>
          <cell r="S223">
            <v>0</v>
          </cell>
        </row>
        <row r="224">
          <cell r="A224">
            <v>218</v>
          </cell>
          <cell r="B224" t="str">
            <v>194H</v>
          </cell>
          <cell r="C224">
            <v>477</v>
          </cell>
          <cell r="D224">
            <v>0</v>
          </cell>
          <cell r="E224">
            <v>0</v>
          </cell>
          <cell r="F224">
            <v>0</v>
          </cell>
          <cell r="G224">
            <v>0</v>
          </cell>
          <cell r="I224">
            <v>477</v>
          </cell>
          <cell r="J224" t="str">
            <v>978380</v>
          </cell>
          <cell r="L224">
            <v>220748</v>
          </cell>
          <cell r="N224">
            <v>38631</v>
          </cell>
          <cell r="P224">
            <v>34</v>
          </cell>
          <cell r="Q224" t="str">
            <v>No</v>
          </cell>
          <cell r="R224">
            <v>0</v>
          </cell>
          <cell r="S224">
            <v>0</v>
          </cell>
        </row>
        <row r="225">
          <cell r="A225">
            <v>219</v>
          </cell>
          <cell r="B225" t="str">
            <v>194H</v>
          </cell>
          <cell r="C225">
            <v>357</v>
          </cell>
          <cell r="D225">
            <v>0</v>
          </cell>
          <cell r="E225">
            <v>0</v>
          </cell>
          <cell r="F225">
            <v>0</v>
          </cell>
          <cell r="G225">
            <v>0</v>
          </cell>
          <cell r="I225">
            <v>357</v>
          </cell>
          <cell r="J225" t="str">
            <v>978380</v>
          </cell>
          <cell r="L225">
            <v>220748</v>
          </cell>
          <cell r="N225">
            <v>38631</v>
          </cell>
          <cell r="P225">
            <v>34</v>
          </cell>
          <cell r="Q225" t="str">
            <v>No</v>
          </cell>
          <cell r="R225">
            <v>0</v>
          </cell>
          <cell r="S225">
            <v>0</v>
          </cell>
        </row>
        <row r="226">
          <cell r="A226">
            <v>220</v>
          </cell>
          <cell r="B226" t="str">
            <v>194H</v>
          </cell>
          <cell r="C226">
            <v>1102</v>
          </cell>
          <cell r="D226">
            <v>0</v>
          </cell>
          <cell r="E226">
            <v>0</v>
          </cell>
          <cell r="F226">
            <v>23</v>
          </cell>
          <cell r="G226">
            <v>0</v>
          </cell>
          <cell r="I226">
            <v>1125</v>
          </cell>
          <cell r="J226" t="str">
            <v>978381</v>
          </cell>
          <cell r="L226">
            <v>220748</v>
          </cell>
          <cell r="N226">
            <v>38631</v>
          </cell>
          <cell r="P226">
            <v>33</v>
          </cell>
          <cell r="Q226" t="str">
            <v>No</v>
          </cell>
          <cell r="R226">
            <v>23</v>
          </cell>
          <cell r="S226">
            <v>0</v>
          </cell>
        </row>
        <row r="227">
          <cell r="A227">
            <v>221</v>
          </cell>
          <cell r="B227" t="str">
            <v>194H</v>
          </cell>
          <cell r="C227">
            <v>1078</v>
          </cell>
          <cell r="D227">
            <v>0</v>
          </cell>
          <cell r="E227">
            <v>0</v>
          </cell>
          <cell r="F227">
            <v>21</v>
          </cell>
          <cell r="G227">
            <v>0</v>
          </cell>
          <cell r="I227">
            <v>1099</v>
          </cell>
          <cell r="J227" t="str">
            <v>978381</v>
          </cell>
          <cell r="L227">
            <v>220748</v>
          </cell>
          <cell r="N227">
            <v>38631</v>
          </cell>
          <cell r="P227">
            <v>33</v>
          </cell>
          <cell r="Q227" t="str">
            <v>No</v>
          </cell>
          <cell r="R227">
            <v>21</v>
          </cell>
          <cell r="S227">
            <v>0</v>
          </cell>
        </row>
        <row r="228">
          <cell r="A228">
            <v>222</v>
          </cell>
          <cell r="B228" t="str">
            <v>194H</v>
          </cell>
          <cell r="C228">
            <v>56100</v>
          </cell>
          <cell r="D228">
            <v>0</v>
          </cell>
          <cell r="E228">
            <v>0</v>
          </cell>
          <cell r="F228">
            <v>701</v>
          </cell>
          <cell r="G228">
            <v>0</v>
          </cell>
          <cell r="I228">
            <v>56801</v>
          </cell>
          <cell r="J228" t="str">
            <v>477699</v>
          </cell>
          <cell r="L228">
            <v>221241</v>
          </cell>
          <cell r="N228">
            <v>38640</v>
          </cell>
          <cell r="P228">
            <v>5</v>
          </cell>
          <cell r="Q228" t="str">
            <v>No</v>
          </cell>
          <cell r="R228">
            <v>701</v>
          </cell>
          <cell r="S228">
            <v>0</v>
          </cell>
        </row>
        <row r="229">
          <cell r="A229">
            <v>223</v>
          </cell>
          <cell r="B229" t="str">
            <v>194H</v>
          </cell>
          <cell r="C229">
            <v>25525</v>
          </cell>
          <cell r="D229">
            <v>0</v>
          </cell>
          <cell r="E229">
            <v>0</v>
          </cell>
          <cell r="F229">
            <v>320</v>
          </cell>
          <cell r="G229">
            <v>0</v>
          </cell>
          <cell r="I229">
            <v>25845</v>
          </cell>
          <cell r="J229" t="str">
            <v>477699</v>
          </cell>
          <cell r="L229">
            <v>221241</v>
          </cell>
          <cell r="N229">
            <v>38640</v>
          </cell>
          <cell r="P229">
            <v>5</v>
          </cell>
          <cell r="Q229" t="str">
            <v>No</v>
          </cell>
          <cell r="R229">
            <v>320</v>
          </cell>
          <cell r="S229">
            <v>0</v>
          </cell>
        </row>
        <row r="230">
          <cell r="A230">
            <v>224</v>
          </cell>
          <cell r="B230" t="str">
            <v>194H</v>
          </cell>
          <cell r="C230">
            <v>337</v>
          </cell>
          <cell r="D230">
            <v>0</v>
          </cell>
          <cell r="E230">
            <v>0</v>
          </cell>
          <cell r="F230">
            <v>4</v>
          </cell>
          <cell r="G230">
            <v>0</v>
          </cell>
          <cell r="I230">
            <v>341</v>
          </cell>
          <cell r="J230" t="str">
            <v>477700</v>
          </cell>
          <cell r="L230">
            <v>221241</v>
          </cell>
          <cell r="N230">
            <v>38640</v>
          </cell>
          <cell r="P230">
            <v>4</v>
          </cell>
          <cell r="Q230" t="str">
            <v>No</v>
          </cell>
          <cell r="R230">
            <v>4</v>
          </cell>
          <cell r="S230">
            <v>0</v>
          </cell>
        </row>
        <row r="231">
          <cell r="A231">
            <v>225</v>
          </cell>
          <cell r="B231" t="str">
            <v>194H</v>
          </cell>
          <cell r="C231">
            <v>42075</v>
          </cell>
          <cell r="D231">
            <v>0</v>
          </cell>
          <cell r="E231">
            <v>0</v>
          </cell>
          <cell r="F231">
            <v>526</v>
          </cell>
          <cell r="G231">
            <v>0</v>
          </cell>
          <cell r="I231">
            <v>42601</v>
          </cell>
          <cell r="J231" t="str">
            <v>477700</v>
          </cell>
          <cell r="L231">
            <v>221241</v>
          </cell>
          <cell r="N231">
            <v>38640</v>
          </cell>
          <cell r="P231">
            <v>4</v>
          </cell>
          <cell r="Q231" t="str">
            <v>No</v>
          </cell>
          <cell r="R231">
            <v>526</v>
          </cell>
          <cell r="S231">
            <v>0</v>
          </cell>
        </row>
        <row r="232">
          <cell r="A232">
            <v>226</v>
          </cell>
          <cell r="B232" t="str">
            <v>194H</v>
          </cell>
          <cell r="C232">
            <v>2104</v>
          </cell>
          <cell r="D232">
            <v>0</v>
          </cell>
          <cell r="E232">
            <v>0</v>
          </cell>
          <cell r="F232">
            <v>26</v>
          </cell>
          <cell r="G232">
            <v>0</v>
          </cell>
          <cell r="I232">
            <v>2130</v>
          </cell>
          <cell r="J232" t="str">
            <v>477700</v>
          </cell>
          <cell r="L232">
            <v>221241</v>
          </cell>
          <cell r="N232">
            <v>38640</v>
          </cell>
          <cell r="P232">
            <v>4</v>
          </cell>
          <cell r="Q232" t="str">
            <v>No</v>
          </cell>
          <cell r="R232">
            <v>26</v>
          </cell>
          <cell r="S232">
            <v>0</v>
          </cell>
        </row>
        <row r="233">
          <cell r="A233">
            <v>227</v>
          </cell>
          <cell r="B233" t="str">
            <v>194H</v>
          </cell>
          <cell r="C233">
            <v>6283</v>
          </cell>
          <cell r="D233">
            <v>0</v>
          </cell>
          <cell r="E233">
            <v>0</v>
          </cell>
          <cell r="F233">
            <v>78</v>
          </cell>
          <cell r="G233">
            <v>0</v>
          </cell>
          <cell r="I233">
            <v>6361</v>
          </cell>
          <cell r="J233" t="str">
            <v>477700</v>
          </cell>
          <cell r="L233">
            <v>221241</v>
          </cell>
          <cell r="N233">
            <v>38640</v>
          </cell>
          <cell r="P233">
            <v>4</v>
          </cell>
          <cell r="Q233" t="str">
            <v>No</v>
          </cell>
          <cell r="R233">
            <v>78</v>
          </cell>
          <cell r="S233">
            <v>0</v>
          </cell>
        </row>
        <row r="234">
          <cell r="A234">
            <v>228</v>
          </cell>
          <cell r="B234" t="str">
            <v>194H</v>
          </cell>
          <cell r="C234">
            <v>2628</v>
          </cell>
          <cell r="D234">
            <v>0</v>
          </cell>
          <cell r="E234">
            <v>0</v>
          </cell>
          <cell r="F234">
            <v>33</v>
          </cell>
          <cell r="G234">
            <v>0</v>
          </cell>
          <cell r="I234">
            <v>2661</v>
          </cell>
          <cell r="J234" t="str">
            <v>477700</v>
          </cell>
          <cell r="L234">
            <v>221241</v>
          </cell>
          <cell r="N234">
            <v>38640</v>
          </cell>
          <cell r="P234">
            <v>4</v>
          </cell>
          <cell r="Q234" t="str">
            <v>No</v>
          </cell>
          <cell r="R234">
            <v>33</v>
          </cell>
          <cell r="S234">
            <v>0</v>
          </cell>
        </row>
        <row r="235">
          <cell r="A235">
            <v>229</v>
          </cell>
          <cell r="B235" t="str">
            <v>194H</v>
          </cell>
          <cell r="C235">
            <v>173</v>
          </cell>
          <cell r="D235">
            <v>0</v>
          </cell>
          <cell r="E235">
            <v>0</v>
          </cell>
          <cell r="F235">
            <v>2</v>
          </cell>
          <cell r="G235">
            <v>0</v>
          </cell>
          <cell r="I235">
            <v>175</v>
          </cell>
          <cell r="J235" t="str">
            <v>477700</v>
          </cell>
          <cell r="L235">
            <v>221241</v>
          </cell>
          <cell r="N235">
            <v>38640</v>
          </cell>
          <cell r="P235">
            <v>4</v>
          </cell>
          <cell r="Q235" t="str">
            <v>No</v>
          </cell>
          <cell r="R235">
            <v>2</v>
          </cell>
          <cell r="S235">
            <v>0</v>
          </cell>
        </row>
        <row r="236">
          <cell r="A236">
            <v>230</v>
          </cell>
          <cell r="B236" t="str">
            <v>194H</v>
          </cell>
          <cell r="C236">
            <v>12623</v>
          </cell>
          <cell r="D236">
            <v>0</v>
          </cell>
          <cell r="E236">
            <v>0</v>
          </cell>
          <cell r="F236">
            <v>158</v>
          </cell>
          <cell r="G236">
            <v>0</v>
          </cell>
          <cell r="I236">
            <v>12781</v>
          </cell>
          <cell r="J236" t="str">
            <v>477700</v>
          </cell>
          <cell r="L236">
            <v>221241</v>
          </cell>
          <cell r="N236">
            <v>38640</v>
          </cell>
          <cell r="P236">
            <v>4</v>
          </cell>
          <cell r="Q236" t="str">
            <v>No</v>
          </cell>
          <cell r="R236">
            <v>158</v>
          </cell>
          <cell r="S236">
            <v>0</v>
          </cell>
        </row>
        <row r="237">
          <cell r="A237">
            <v>231</v>
          </cell>
          <cell r="B237" t="str">
            <v>194H</v>
          </cell>
          <cell r="C237">
            <v>21089</v>
          </cell>
          <cell r="D237">
            <v>0</v>
          </cell>
          <cell r="E237">
            <v>0</v>
          </cell>
          <cell r="F237">
            <v>264</v>
          </cell>
          <cell r="G237">
            <v>0</v>
          </cell>
          <cell r="I237">
            <v>21353</v>
          </cell>
          <cell r="J237" t="str">
            <v>477700</v>
          </cell>
          <cell r="L237">
            <v>221241</v>
          </cell>
          <cell r="N237">
            <v>38640</v>
          </cell>
          <cell r="P237">
            <v>4</v>
          </cell>
          <cell r="Q237" t="str">
            <v>No</v>
          </cell>
          <cell r="R237">
            <v>264</v>
          </cell>
          <cell r="S237">
            <v>0</v>
          </cell>
        </row>
        <row r="238">
          <cell r="A238">
            <v>232</v>
          </cell>
          <cell r="B238" t="str">
            <v>194H</v>
          </cell>
          <cell r="C238">
            <v>2410</v>
          </cell>
          <cell r="D238">
            <v>0</v>
          </cell>
          <cell r="E238">
            <v>0</v>
          </cell>
          <cell r="F238">
            <v>30</v>
          </cell>
          <cell r="G238">
            <v>0</v>
          </cell>
          <cell r="I238">
            <v>2440</v>
          </cell>
          <cell r="J238" t="str">
            <v>477700</v>
          </cell>
          <cell r="L238">
            <v>221241</v>
          </cell>
          <cell r="N238">
            <v>38640</v>
          </cell>
          <cell r="P238">
            <v>4</v>
          </cell>
          <cell r="Q238" t="str">
            <v>No</v>
          </cell>
          <cell r="R238">
            <v>30</v>
          </cell>
          <cell r="S238">
            <v>0</v>
          </cell>
        </row>
        <row r="239">
          <cell r="A239">
            <v>233</v>
          </cell>
          <cell r="B239" t="str">
            <v>194C</v>
          </cell>
          <cell r="C239">
            <v>85</v>
          </cell>
          <cell r="D239">
            <v>0</v>
          </cell>
          <cell r="E239">
            <v>0</v>
          </cell>
          <cell r="F239">
            <v>0</v>
          </cell>
          <cell r="G239">
            <v>0</v>
          </cell>
          <cell r="I239">
            <v>85</v>
          </cell>
          <cell r="J239" t="str">
            <v>978340</v>
          </cell>
          <cell r="L239">
            <v>220748</v>
          </cell>
          <cell r="N239">
            <v>38569</v>
          </cell>
          <cell r="P239">
            <v>52</v>
          </cell>
          <cell r="Q239" t="str">
            <v>No</v>
          </cell>
          <cell r="R239">
            <v>0</v>
          </cell>
          <cell r="S239">
            <v>0</v>
          </cell>
        </row>
        <row r="240">
          <cell r="A240">
            <v>234</v>
          </cell>
          <cell r="B240" t="str">
            <v>194C</v>
          </cell>
          <cell r="C240">
            <v>1552</v>
          </cell>
          <cell r="D240">
            <v>0</v>
          </cell>
          <cell r="E240">
            <v>0</v>
          </cell>
          <cell r="F240">
            <v>0</v>
          </cell>
          <cell r="G240">
            <v>0</v>
          </cell>
          <cell r="I240">
            <v>1552</v>
          </cell>
          <cell r="J240" t="str">
            <v>978340</v>
          </cell>
          <cell r="L240">
            <v>220748</v>
          </cell>
          <cell r="N240">
            <v>38569</v>
          </cell>
          <cell r="P240">
            <v>52</v>
          </cell>
          <cell r="Q240" t="str">
            <v>No</v>
          </cell>
          <cell r="R240">
            <v>0</v>
          </cell>
          <cell r="S240">
            <v>0</v>
          </cell>
        </row>
        <row r="241">
          <cell r="A241">
            <v>235</v>
          </cell>
          <cell r="B241" t="str">
            <v>194C</v>
          </cell>
          <cell r="C241">
            <v>2</v>
          </cell>
          <cell r="D241">
            <v>0</v>
          </cell>
          <cell r="E241">
            <v>0</v>
          </cell>
          <cell r="F241">
            <v>0</v>
          </cell>
          <cell r="G241">
            <v>0</v>
          </cell>
          <cell r="I241">
            <v>2</v>
          </cell>
          <cell r="J241" t="str">
            <v>978340</v>
          </cell>
          <cell r="L241">
            <v>220748</v>
          </cell>
          <cell r="N241">
            <v>38569</v>
          </cell>
          <cell r="P241">
            <v>52</v>
          </cell>
          <cell r="Q241" t="str">
            <v>No</v>
          </cell>
          <cell r="R241">
            <v>0</v>
          </cell>
          <cell r="S241">
            <v>0</v>
          </cell>
        </row>
        <row r="242">
          <cell r="A242">
            <v>236</v>
          </cell>
          <cell r="B242" t="str">
            <v>194C</v>
          </cell>
          <cell r="C242">
            <v>1571</v>
          </cell>
          <cell r="D242">
            <v>0</v>
          </cell>
          <cell r="E242">
            <v>0</v>
          </cell>
          <cell r="F242">
            <v>0</v>
          </cell>
          <cell r="G242">
            <v>0</v>
          </cell>
          <cell r="I242">
            <v>1571</v>
          </cell>
          <cell r="J242" t="str">
            <v>978340</v>
          </cell>
          <cell r="L242">
            <v>220748</v>
          </cell>
          <cell r="N242">
            <v>38569</v>
          </cell>
          <cell r="P242">
            <v>52</v>
          </cell>
          <cell r="Q242" t="str">
            <v>No</v>
          </cell>
          <cell r="R242">
            <v>0</v>
          </cell>
          <cell r="S242">
            <v>0</v>
          </cell>
        </row>
        <row r="243">
          <cell r="A243">
            <v>237</v>
          </cell>
          <cell r="B243" t="str">
            <v>194C</v>
          </cell>
          <cell r="C243">
            <v>281</v>
          </cell>
          <cell r="D243">
            <v>0</v>
          </cell>
          <cell r="E243">
            <v>0</v>
          </cell>
          <cell r="F243">
            <v>0</v>
          </cell>
          <cell r="G243">
            <v>0</v>
          </cell>
          <cell r="I243">
            <v>281</v>
          </cell>
          <cell r="J243" t="str">
            <v>978340</v>
          </cell>
          <cell r="L243">
            <v>220748</v>
          </cell>
          <cell r="N243">
            <v>38569</v>
          </cell>
          <cell r="P243">
            <v>52</v>
          </cell>
          <cell r="Q243" t="str">
            <v>No</v>
          </cell>
          <cell r="R243">
            <v>0</v>
          </cell>
          <cell r="S243">
            <v>0</v>
          </cell>
        </row>
        <row r="244">
          <cell r="A244">
            <v>238</v>
          </cell>
          <cell r="B244" t="str">
            <v>194C</v>
          </cell>
          <cell r="C244">
            <v>612</v>
          </cell>
          <cell r="D244">
            <v>0</v>
          </cell>
          <cell r="E244">
            <v>0</v>
          </cell>
          <cell r="F244">
            <v>0</v>
          </cell>
          <cell r="G244">
            <v>0</v>
          </cell>
          <cell r="I244">
            <v>612</v>
          </cell>
          <cell r="J244" t="str">
            <v>978340</v>
          </cell>
          <cell r="L244">
            <v>220748</v>
          </cell>
          <cell r="N244">
            <v>38569</v>
          </cell>
          <cell r="P244">
            <v>52</v>
          </cell>
          <cell r="Q244" t="str">
            <v>No</v>
          </cell>
          <cell r="R244">
            <v>0</v>
          </cell>
          <cell r="S244">
            <v>0</v>
          </cell>
        </row>
        <row r="245">
          <cell r="A245">
            <v>239</v>
          </cell>
          <cell r="B245" t="str">
            <v>194C</v>
          </cell>
          <cell r="C245">
            <v>69</v>
          </cell>
          <cell r="D245">
            <v>0</v>
          </cell>
          <cell r="E245">
            <v>0</v>
          </cell>
          <cell r="F245">
            <v>0</v>
          </cell>
          <cell r="G245">
            <v>0</v>
          </cell>
          <cell r="I245">
            <v>69</v>
          </cell>
          <cell r="J245" t="str">
            <v>978340</v>
          </cell>
          <cell r="L245">
            <v>220748</v>
          </cell>
          <cell r="N245">
            <v>38569</v>
          </cell>
          <cell r="P245">
            <v>52</v>
          </cell>
          <cell r="Q245" t="str">
            <v>No</v>
          </cell>
          <cell r="R245">
            <v>0</v>
          </cell>
          <cell r="S245">
            <v>0</v>
          </cell>
        </row>
        <row r="246">
          <cell r="A246">
            <v>240</v>
          </cell>
          <cell r="B246" t="str">
            <v>194C</v>
          </cell>
          <cell r="C246">
            <v>142</v>
          </cell>
          <cell r="D246">
            <v>0</v>
          </cell>
          <cell r="E246">
            <v>0</v>
          </cell>
          <cell r="F246">
            <v>0</v>
          </cell>
          <cell r="G246">
            <v>0</v>
          </cell>
          <cell r="I246">
            <v>142</v>
          </cell>
          <cell r="J246" t="str">
            <v>978340</v>
          </cell>
          <cell r="L246">
            <v>220748</v>
          </cell>
          <cell r="N246">
            <v>38569</v>
          </cell>
          <cell r="P246">
            <v>52</v>
          </cell>
          <cell r="Q246" t="str">
            <v>No</v>
          </cell>
          <cell r="R246">
            <v>0</v>
          </cell>
          <cell r="S246">
            <v>0</v>
          </cell>
        </row>
        <row r="247">
          <cell r="A247">
            <v>241</v>
          </cell>
          <cell r="B247" t="str">
            <v>194C</v>
          </cell>
          <cell r="C247">
            <v>56</v>
          </cell>
          <cell r="D247">
            <v>0</v>
          </cell>
          <cell r="E247">
            <v>0</v>
          </cell>
          <cell r="F247">
            <v>0</v>
          </cell>
          <cell r="G247">
            <v>0</v>
          </cell>
          <cell r="I247">
            <v>56</v>
          </cell>
          <cell r="J247" t="str">
            <v>978340</v>
          </cell>
          <cell r="L247">
            <v>220748</v>
          </cell>
          <cell r="N247">
            <v>38569</v>
          </cell>
          <cell r="P247">
            <v>52</v>
          </cell>
          <cell r="Q247" t="str">
            <v>No</v>
          </cell>
          <cell r="R247">
            <v>0</v>
          </cell>
          <cell r="S247">
            <v>0</v>
          </cell>
        </row>
        <row r="248">
          <cell r="A248">
            <v>242</v>
          </cell>
          <cell r="B248" t="str">
            <v>194C</v>
          </cell>
          <cell r="C248">
            <v>58</v>
          </cell>
          <cell r="D248">
            <v>0</v>
          </cell>
          <cell r="E248">
            <v>0</v>
          </cell>
          <cell r="F248">
            <v>0</v>
          </cell>
          <cell r="G248">
            <v>0</v>
          </cell>
          <cell r="I248">
            <v>58</v>
          </cell>
          <cell r="J248" t="str">
            <v>978340</v>
          </cell>
          <cell r="L248">
            <v>220748</v>
          </cell>
          <cell r="N248">
            <v>38569</v>
          </cell>
          <cell r="P248">
            <v>52</v>
          </cell>
          <cell r="Q248" t="str">
            <v>No</v>
          </cell>
          <cell r="R248">
            <v>0</v>
          </cell>
          <cell r="S248">
            <v>0</v>
          </cell>
        </row>
        <row r="249">
          <cell r="A249">
            <v>243</v>
          </cell>
          <cell r="B249" t="str">
            <v>194C</v>
          </cell>
          <cell r="C249">
            <v>23063</v>
          </cell>
          <cell r="D249">
            <v>0</v>
          </cell>
          <cell r="E249">
            <v>0</v>
          </cell>
          <cell r="F249">
            <v>0</v>
          </cell>
          <cell r="G249">
            <v>0</v>
          </cell>
          <cell r="I249">
            <v>23063</v>
          </cell>
          <cell r="J249" t="str">
            <v>978340</v>
          </cell>
          <cell r="L249">
            <v>220748</v>
          </cell>
          <cell r="N249">
            <v>38569</v>
          </cell>
          <cell r="P249">
            <v>52</v>
          </cell>
          <cell r="Q249" t="str">
            <v>No</v>
          </cell>
          <cell r="R249">
            <v>0</v>
          </cell>
          <cell r="S249">
            <v>0</v>
          </cell>
        </row>
        <row r="250">
          <cell r="A250">
            <v>244</v>
          </cell>
          <cell r="B250" t="str">
            <v>194C</v>
          </cell>
          <cell r="C250">
            <v>320</v>
          </cell>
          <cell r="D250">
            <v>0</v>
          </cell>
          <cell r="E250">
            <v>0</v>
          </cell>
          <cell r="F250">
            <v>0</v>
          </cell>
          <cell r="G250">
            <v>0</v>
          </cell>
          <cell r="I250">
            <v>320</v>
          </cell>
          <cell r="J250" t="str">
            <v>978340</v>
          </cell>
          <cell r="L250">
            <v>220748</v>
          </cell>
          <cell r="N250">
            <v>38569</v>
          </cell>
          <cell r="P250">
            <v>52</v>
          </cell>
          <cell r="Q250" t="str">
            <v>No</v>
          </cell>
          <cell r="R250">
            <v>0</v>
          </cell>
          <cell r="S250">
            <v>0</v>
          </cell>
        </row>
        <row r="251">
          <cell r="A251">
            <v>245</v>
          </cell>
          <cell r="B251" t="str">
            <v>194C</v>
          </cell>
          <cell r="C251">
            <v>605</v>
          </cell>
          <cell r="D251">
            <v>0</v>
          </cell>
          <cell r="E251">
            <v>0</v>
          </cell>
          <cell r="F251">
            <v>0</v>
          </cell>
          <cell r="G251">
            <v>0</v>
          </cell>
          <cell r="I251">
            <v>605</v>
          </cell>
          <cell r="J251" t="str">
            <v>978340</v>
          </cell>
          <cell r="L251">
            <v>220748</v>
          </cell>
          <cell r="N251">
            <v>38569</v>
          </cell>
          <cell r="P251">
            <v>52</v>
          </cell>
          <cell r="Q251" t="str">
            <v>No</v>
          </cell>
          <cell r="R251">
            <v>0</v>
          </cell>
          <cell r="S251">
            <v>0</v>
          </cell>
        </row>
        <row r="252">
          <cell r="A252">
            <v>246</v>
          </cell>
          <cell r="B252" t="str">
            <v>194C</v>
          </cell>
          <cell r="C252">
            <v>15</v>
          </cell>
          <cell r="D252">
            <v>0</v>
          </cell>
          <cell r="E252">
            <v>0</v>
          </cell>
          <cell r="F252">
            <v>0</v>
          </cell>
          <cell r="G252">
            <v>0</v>
          </cell>
          <cell r="I252">
            <v>15</v>
          </cell>
          <cell r="J252" t="str">
            <v>978340</v>
          </cell>
          <cell r="L252">
            <v>220748</v>
          </cell>
          <cell r="N252">
            <v>38569</v>
          </cell>
          <cell r="P252">
            <v>52</v>
          </cell>
          <cell r="Q252" t="str">
            <v>No</v>
          </cell>
          <cell r="R252">
            <v>0</v>
          </cell>
          <cell r="S252">
            <v>0</v>
          </cell>
        </row>
        <row r="253">
          <cell r="A253">
            <v>247</v>
          </cell>
          <cell r="B253" t="str">
            <v>194C</v>
          </cell>
          <cell r="C253">
            <v>24</v>
          </cell>
          <cell r="D253">
            <v>0</v>
          </cell>
          <cell r="E253">
            <v>0</v>
          </cell>
          <cell r="F253">
            <v>0</v>
          </cell>
          <cell r="G253">
            <v>0</v>
          </cell>
          <cell r="I253">
            <v>24</v>
          </cell>
          <cell r="J253" t="str">
            <v>978340</v>
          </cell>
          <cell r="L253">
            <v>220748</v>
          </cell>
          <cell r="N253">
            <v>38569</v>
          </cell>
          <cell r="P253">
            <v>52</v>
          </cell>
          <cell r="Q253" t="str">
            <v>No</v>
          </cell>
          <cell r="R253">
            <v>0</v>
          </cell>
          <cell r="S253">
            <v>0</v>
          </cell>
        </row>
        <row r="254">
          <cell r="A254">
            <v>248</v>
          </cell>
          <cell r="B254" t="str">
            <v>194C</v>
          </cell>
          <cell r="C254">
            <v>783</v>
          </cell>
          <cell r="D254">
            <v>0</v>
          </cell>
          <cell r="E254">
            <v>0</v>
          </cell>
          <cell r="F254">
            <v>0</v>
          </cell>
          <cell r="G254">
            <v>0</v>
          </cell>
          <cell r="I254">
            <v>783</v>
          </cell>
          <cell r="J254" t="str">
            <v>978340</v>
          </cell>
          <cell r="L254">
            <v>220748</v>
          </cell>
          <cell r="N254">
            <v>38569</v>
          </cell>
          <cell r="P254">
            <v>52</v>
          </cell>
          <cell r="Q254" t="str">
            <v>No</v>
          </cell>
          <cell r="R254">
            <v>0</v>
          </cell>
          <cell r="S254">
            <v>0</v>
          </cell>
        </row>
        <row r="255">
          <cell r="A255">
            <v>249</v>
          </cell>
          <cell r="B255" t="str">
            <v>194C</v>
          </cell>
          <cell r="C255">
            <v>5987</v>
          </cell>
          <cell r="D255">
            <v>0</v>
          </cell>
          <cell r="E255">
            <v>0</v>
          </cell>
          <cell r="F255">
            <v>0</v>
          </cell>
          <cell r="G255">
            <v>0</v>
          </cell>
          <cell r="I255">
            <v>5987</v>
          </cell>
          <cell r="J255" t="str">
            <v>978340</v>
          </cell>
          <cell r="L255">
            <v>220748</v>
          </cell>
          <cell r="N255">
            <v>38569</v>
          </cell>
          <cell r="P255">
            <v>52</v>
          </cell>
          <cell r="Q255" t="str">
            <v>No</v>
          </cell>
          <cell r="R255">
            <v>0</v>
          </cell>
          <cell r="S255">
            <v>0</v>
          </cell>
        </row>
        <row r="256">
          <cell r="A256">
            <v>250</v>
          </cell>
          <cell r="B256" t="str">
            <v>194C</v>
          </cell>
          <cell r="C256">
            <v>5701</v>
          </cell>
          <cell r="D256">
            <v>0</v>
          </cell>
          <cell r="E256">
            <v>0</v>
          </cell>
          <cell r="F256">
            <v>0</v>
          </cell>
          <cell r="G256">
            <v>0</v>
          </cell>
          <cell r="I256">
            <v>5701</v>
          </cell>
          <cell r="J256" t="str">
            <v>978340</v>
          </cell>
          <cell r="L256">
            <v>220748</v>
          </cell>
          <cell r="N256">
            <v>38569</v>
          </cell>
          <cell r="P256">
            <v>52</v>
          </cell>
          <cell r="Q256" t="str">
            <v>No</v>
          </cell>
          <cell r="R256">
            <v>0</v>
          </cell>
          <cell r="S256">
            <v>0</v>
          </cell>
        </row>
        <row r="257">
          <cell r="A257">
            <v>251</v>
          </cell>
          <cell r="B257" t="str">
            <v>194C</v>
          </cell>
          <cell r="C257">
            <v>12921</v>
          </cell>
          <cell r="D257">
            <v>0</v>
          </cell>
          <cell r="E257">
            <v>0</v>
          </cell>
          <cell r="F257">
            <v>0</v>
          </cell>
          <cell r="G257">
            <v>0</v>
          </cell>
          <cell r="I257">
            <v>12921</v>
          </cell>
          <cell r="J257" t="str">
            <v>978340</v>
          </cell>
          <cell r="L257">
            <v>220748</v>
          </cell>
          <cell r="N257">
            <v>38569</v>
          </cell>
          <cell r="P257">
            <v>52</v>
          </cell>
          <cell r="Q257" t="str">
            <v>No</v>
          </cell>
          <cell r="R257">
            <v>0</v>
          </cell>
          <cell r="S257">
            <v>0</v>
          </cell>
        </row>
        <row r="258">
          <cell r="A258">
            <v>252</v>
          </cell>
          <cell r="B258" t="str">
            <v>194C</v>
          </cell>
          <cell r="C258">
            <v>201</v>
          </cell>
          <cell r="D258">
            <v>0</v>
          </cell>
          <cell r="E258">
            <v>0</v>
          </cell>
          <cell r="F258">
            <v>0</v>
          </cell>
          <cell r="G258">
            <v>0</v>
          </cell>
          <cell r="I258">
            <v>201</v>
          </cell>
          <cell r="J258" t="str">
            <v>978340</v>
          </cell>
          <cell r="L258">
            <v>220748</v>
          </cell>
          <cell r="N258">
            <v>38569</v>
          </cell>
          <cell r="P258">
            <v>52</v>
          </cell>
          <cell r="Q258" t="str">
            <v>No</v>
          </cell>
          <cell r="R258">
            <v>0</v>
          </cell>
          <cell r="S258">
            <v>0</v>
          </cell>
        </row>
        <row r="259">
          <cell r="A259">
            <v>253</v>
          </cell>
          <cell r="B259" t="str">
            <v>194C</v>
          </cell>
          <cell r="C259">
            <v>336</v>
          </cell>
          <cell r="D259">
            <v>0</v>
          </cell>
          <cell r="E259">
            <v>0</v>
          </cell>
          <cell r="F259">
            <v>0</v>
          </cell>
          <cell r="G259">
            <v>0</v>
          </cell>
          <cell r="I259">
            <v>336</v>
          </cell>
          <cell r="J259" t="str">
            <v>978340</v>
          </cell>
          <cell r="L259">
            <v>220748</v>
          </cell>
          <cell r="N259">
            <v>38569</v>
          </cell>
          <cell r="P259">
            <v>52</v>
          </cell>
          <cell r="Q259" t="str">
            <v>No</v>
          </cell>
          <cell r="R259">
            <v>0</v>
          </cell>
          <cell r="S259">
            <v>0</v>
          </cell>
        </row>
        <row r="260">
          <cell r="A260">
            <v>254</v>
          </cell>
          <cell r="B260" t="str">
            <v>194C</v>
          </cell>
          <cell r="C260">
            <v>1659</v>
          </cell>
          <cell r="D260">
            <v>0</v>
          </cell>
          <cell r="E260">
            <v>0</v>
          </cell>
          <cell r="F260">
            <v>0</v>
          </cell>
          <cell r="G260">
            <v>0</v>
          </cell>
          <cell r="I260">
            <v>1659</v>
          </cell>
          <cell r="J260" t="str">
            <v>978340</v>
          </cell>
          <cell r="L260">
            <v>220748</v>
          </cell>
          <cell r="N260">
            <v>38569</v>
          </cell>
          <cell r="P260">
            <v>52</v>
          </cell>
          <cell r="Q260" t="str">
            <v>No</v>
          </cell>
          <cell r="R260">
            <v>0</v>
          </cell>
          <cell r="S260">
            <v>0</v>
          </cell>
        </row>
        <row r="261">
          <cell r="A261">
            <v>255</v>
          </cell>
          <cell r="B261" t="str">
            <v>194C</v>
          </cell>
          <cell r="C261">
            <v>659</v>
          </cell>
          <cell r="D261">
            <v>0</v>
          </cell>
          <cell r="E261">
            <v>0</v>
          </cell>
          <cell r="F261">
            <v>0</v>
          </cell>
          <cell r="G261">
            <v>0</v>
          </cell>
          <cell r="I261">
            <v>659</v>
          </cell>
          <cell r="J261" t="str">
            <v>978340</v>
          </cell>
          <cell r="L261">
            <v>220748</v>
          </cell>
          <cell r="N261">
            <v>38569</v>
          </cell>
          <cell r="P261">
            <v>52</v>
          </cell>
          <cell r="Q261" t="str">
            <v>No</v>
          </cell>
          <cell r="R261">
            <v>0</v>
          </cell>
          <cell r="S261">
            <v>0</v>
          </cell>
        </row>
        <row r="262">
          <cell r="A262">
            <v>256</v>
          </cell>
          <cell r="B262" t="str">
            <v>194C</v>
          </cell>
          <cell r="C262">
            <v>1802</v>
          </cell>
          <cell r="D262">
            <v>0</v>
          </cell>
          <cell r="E262">
            <v>0</v>
          </cell>
          <cell r="F262">
            <v>0</v>
          </cell>
          <cell r="G262">
            <v>0</v>
          </cell>
          <cell r="I262">
            <v>1802</v>
          </cell>
          <cell r="J262" t="str">
            <v>978338</v>
          </cell>
          <cell r="L262">
            <v>220748</v>
          </cell>
          <cell r="N262">
            <v>38569</v>
          </cell>
          <cell r="P262">
            <v>54</v>
          </cell>
          <cell r="Q262" t="str">
            <v>No</v>
          </cell>
          <cell r="R262">
            <v>0</v>
          </cell>
          <cell r="S262">
            <v>0</v>
          </cell>
        </row>
        <row r="263">
          <cell r="A263">
            <v>257</v>
          </cell>
          <cell r="B263" t="str">
            <v>194C</v>
          </cell>
          <cell r="C263">
            <v>194</v>
          </cell>
          <cell r="D263">
            <v>0</v>
          </cell>
          <cell r="E263">
            <v>0</v>
          </cell>
          <cell r="F263">
            <v>0</v>
          </cell>
          <cell r="G263">
            <v>0</v>
          </cell>
          <cell r="I263">
            <v>194</v>
          </cell>
          <cell r="J263" t="str">
            <v>978338</v>
          </cell>
          <cell r="L263">
            <v>220748</v>
          </cell>
          <cell r="N263">
            <v>38569</v>
          </cell>
          <cell r="P263">
            <v>54</v>
          </cell>
          <cell r="Q263" t="str">
            <v>No</v>
          </cell>
          <cell r="R263">
            <v>0</v>
          </cell>
          <cell r="S263">
            <v>0</v>
          </cell>
        </row>
        <row r="264">
          <cell r="A264">
            <v>258</v>
          </cell>
          <cell r="B264" t="str">
            <v>194C</v>
          </cell>
          <cell r="C264">
            <v>127</v>
          </cell>
          <cell r="D264">
            <v>0</v>
          </cell>
          <cell r="E264">
            <v>0</v>
          </cell>
          <cell r="F264">
            <v>0</v>
          </cell>
          <cell r="G264">
            <v>0</v>
          </cell>
          <cell r="I264">
            <v>127</v>
          </cell>
          <cell r="J264" t="str">
            <v>978338</v>
          </cell>
          <cell r="L264">
            <v>220748</v>
          </cell>
          <cell r="N264">
            <v>38569</v>
          </cell>
          <cell r="P264">
            <v>54</v>
          </cell>
          <cell r="Q264" t="str">
            <v>No</v>
          </cell>
          <cell r="R264">
            <v>0</v>
          </cell>
          <cell r="S264">
            <v>0</v>
          </cell>
        </row>
        <row r="265">
          <cell r="A265">
            <v>259</v>
          </cell>
          <cell r="B265" t="str">
            <v>194C</v>
          </cell>
          <cell r="C265">
            <v>85</v>
          </cell>
          <cell r="D265">
            <v>0</v>
          </cell>
          <cell r="E265">
            <v>0</v>
          </cell>
          <cell r="F265">
            <v>0</v>
          </cell>
          <cell r="G265">
            <v>0</v>
          </cell>
          <cell r="I265">
            <v>85</v>
          </cell>
          <cell r="J265" t="str">
            <v>978338</v>
          </cell>
          <cell r="L265">
            <v>220748</v>
          </cell>
          <cell r="N265">
            <v>38569</v>
          </cell>
          <cell r="P265">
            <v>54</v>
          </cell>
          <cell r="Q265" t="str">
            <v>No</v>
          </cell>
          <cell r="R265">
            <v>0</v>
          </cell>
          <cell r="S265">
            <v>0</v>
          </cell>
        </row>
        <row r="266">
          <cell r="A266">
            <v>260</v>
          </cell>
          <cell r="B266" t="str">
            <v>194C</v>
          </cell>
          <cell r="C266">
            <v>217</v>
          </cell>
          <cell r="D266">
            <v>0</v>
          </cell>
          <cell r="E266">
            <v>0</v>
          </cell>
          <cell r="F266">
            <v>0</v>
          </cell>
          <cell r="G266">
            <v>0</v>
          </cell>
          <cell r="I266">
            <v>217</v>
          </cell>
          <cell r="J266" t="str">
            <v>978338</v>
          </cell>
          <cell r="L266">
            <v>220748</v>
          </cell>
          <cell r="N266">
            <v>38569</v>
          </cell>
          <cell r="P266">
            <v>54</v>
          </cell>
          <cell r="Q266" t="str">
            <v>No</v>
          </cell>
          <cell r="R266">
            <v>0</v>
          </cell>
          <cell r="S266">
            <v>0</v>
          </cell>
        </row>
        <row r="267">
          <cell r="A267">
            <v>261</v>
          </cell>
          <cell r="B267" t="str">
            <v>194C</v>
          </cell>
          <cell r="C267">
            <v>382</v>
          </cell>
          <cell r="D267">
            <v>0</v>
          </cell>
          <cell r="E267">
            <v>0</v>
          </cell>
          <cell r="F267">
            <v>0</v>
          </cell>
          <cell r="G267">
            <v>0</v>
          </cell>
          <cell r="I267">
            <v>382</v>
          </cell>
          <cell r="J267" t="str">
            <v>978338</v>
          </cell>
          <cell r="L267">
            <v>220748</v>
          </cell>
          <cell r="N267">
            <v>38569</v>
          </cell>
          <cell r="P267">
            <v>54</v>
          </cell>
          <cell r="Q267" t="str">
            <v>No</v>
          </cell>
          <cell r="R267">
            <v>0</v>
          </cell>
          <cell r="S267">
            <v>0</v>
          </cell>
        </row>
        <row r="268">
          <cell r="A268">
            <v>262</v>
          </cell>
          <cell r="B268" t="str">
            <v>194C</v>
          </cell>
          <cell r="C268">
            <v>12</v>
          </cell>
          <cell r="D268">
            <v>0</v>
          </cell>
          <cell r="E268">
            <v>0</v>
          </cell>
          <cell r="F268">
            <v>0</v>
          </cell>
          <cell r="G268">
            <v>0</v>
          </cell>
          <cell r="I268">
            <v>12</v>
          </cell>
          <cell r="J268" t="str">
            <v>978338</v>
          </cell>
          <cell r="L268">
            <v>220748</v>
          </cell>
          <cell r="N268">
            <v>38569</v>
          </cell>
          <cell r="P268">
            <v>54</v>
          </cell>
          <cell r="Q268" t="str">
            <v>No</v>
          </cell>
          <cell r="R268">
            <v>0</v>
          </cell>
          <cell r="S268">
            <v>0</v>
          </cell>
        </row>
        <row r="269">
          <cell r="A269">
            <v>263</v>
          </cell>
          <cell r="B269" t="str">
            <v>194C</v>
          </cell>
          <cell r="C269">
            <v>4683</v>
          </cell>
          <cell r="D269">
            <v>0</v>
          </cell>
          <cell r="E269">
            <v>0</v>
          </cell>
          <cell r="F269">
            <v>0</v>
          </cell>
          <cell r="G269">
            <v>0</v>
          </cell>
          <cell r="I269">
            <v>4683</v>
          </cell>
          <cell r="J269" t="str">
            <v>978338</v>
          </cell>
          <cell r="L269">
            <v>220748</v>
          </cell>
          <cell r="N269">
            <v>38569</v>
          </cell>
          <cell r="P269">
            <v>54</v>
          </cell>
          <cell r="Q269" t="str">
            <v>No</v>
          </cell>
          <cell r="R269">
            <v>0</v>
          </cell>
          <cell r="S269">
            <v>0</v>
          </cell>
        </row>
        <row r="270">
          <cell r="A270">
            <v>264</v>
          </cell>
          <cell r="B270" t="str">
            <v>194C</v>
          </cell>
          <cell r="C270">
            <v>871</v>
          </cell>
          <cell r="D270">
            <v>0</v>
          </cell>
          <cell r="E270">
            <v>0</v>
          </cell>
          <cell r="F270">
            <v>0</v>
          </cell>
          <cell r="G270">
            <v>0</v>
          </cell>
          <cell r="I270">
            <v>871</v>
          </cell>
          <cell r="J270" t="str">
            <v>978338</v>
          </cell>
          <cell r="L270">
            <v>220748</v>
          </cell>
          <cell r="N270">
            <v>38569</v>
          </cell>
          <cell r="P270">
            <v>54</v>
          </cell>
          <cell r="Q270" t="str">
            <v>No</v>
          </cell>
          <cell r="R270">
            <v>0</v>
          </cell>
          <cell r="S270">
            <v>0</v>
          </cell>
        </row>
        <row r="271">
          <cell r="A271">
            <v>265</v>
          </cell>
          <cell r="B271" t="str">
            <v>194C</v>
          </cell>
          <cell r="C271">
            <v>1</v>
          </cell>
          <cell r="D271">
            <v>0</v>
          </cell>
          <cell r="E271">
            <v>0</v>
          </cell>
          <cell r="F271">
            <v>0</v>
          </cell>
          <cell r="G271">
            <v>0</v>
          </cell>
          <cell r="I271">
            <v>1</v>
          </cell>
          <cell r="J271" t="str">
            <v>978338</v>
          </cell>
          <cell r="L271">
            <v>220748</v>
          </cell>
          <cell r="N271">
            <v>38569</v>
          </cell>
          <cell r="P271">
            <v>54</v>
          </cell>
          <cell r="Q271" t="str">
            <v>No</v>
          </cell>
          <cell r="R271">
            <v>0</v>
          </cell>
          <cell r="S271">
            <v>0</v>
          </cell>
        </row>
        <row r="272">
          <cell r="A272">
            <v>266</v>
          </cell>
          <cell r="B272" t="str">
            <v>194C</v>
          </cell>
          <cell r="C272">
            <v>879</v>
          </cell>
          <cell r="D272">
            <v>0</v>
          </cell>
          <cell r="E272">
            <v>0</v>
          </cell>
          <cell r="F272">
            <v>0</v>
          </cell>
          <cell r="G272">
            <v>0</v>
          </cell>
          <cell r="I272">
            <v>879</v>
          </cell>
          <cell r="J272" t="str">
            <v>978338</v>
          </cell>
          <cell r="L272">
            <v>220748</v>
          </cell>
          <cell r="N272">
            <v>38569</v>
          </cell>
          <cell r="P272">
            <v>54</v>
          </cell>
          <cell r="Q272" t="str">
            <v>No</v>
          </cell>
          <cell r="R272">
            <v>0</v>
          </cell>
          <cell r="S272">
            <v>0</v>
          </cell>
        </row>
        <row r="273">
          <cell r="A273">
            <v>267</v>
          </cell>
          <cell r="B273" t="str">
            <v>194C</v>
          </cell>
          <cell r="C273">
            <v>1265</v>
          </cell>
          <cell r="D273">
            <v>0</v>
          </cell>
          <cell r="E273">
            <v>0</v>
          </cell>
          <cell r="F273">
            <v>0</v>
          </cell>
          <cell r="G273">
            <v>0</v>
          </cell>
          <cell r="I273">
            <v>1265</v>
          </cell>
          <cell r="J273" t="str">
            <v>978338</v>
          </cell>
          <cell r="L273">
            <v>220748</v>
          </cell>
          <cell r="N273">
            <v>38569</v>
          </cell>
          <cell r="P273">
            <v>54</v>
          </cell>
          <cell r="Q273" t="str">
            <v>No</v>
          </cell>
          <cell r="R273">
            <v>0</v>
          </cell>
          <cell r="S273">
            <v>0</v>
          </cell>
        </row>
        <row r="274">
          <cell r="A274">
            <v>268</v>
          </cell>
          <cell r="B274" t="str">
            <v>194C</v>
          </cell>
          <cell r="C274">
            <v>1977</v>
          </cell>
          <cell r="D274">
            <v>0</v>
          </cell>
          <cell r="E274">
            <v>0</v>
          </cell>
          <cell r="F274">
            <v>0</v>
          </cell>
          <cell r="G274">
            <v>0</v>
          </cell>
          <cell r="I274">
            <v>1977</v>
          </cell>
          <cell r="J274" t="str">
            <v>978338</v>
          </cell>
          <cell r="L274">
            <v>220748</v>
          </cell>
          <cell r="N274">
            <v>38569</v>
          </cell>
          <cell r="P274">
            <v>54</v>
          </cell>
          <cell r="Q274" t="str">
            <v>No</v>
          </cell>
          <cell r="R274">
            <v>0</v>
          </cell>
          <cell r="S274">
            <v>0</v>
          </cell>
        </row>
        <row r="275">
          <cell r="A275">
            <v>269</v>
          </cell>
          <cell r="B275" t="str">
            <v>194C</v>
          </cell>
          <cell r="C275">
            <v>142</v>
          </cell>
          <cell r="D275">
            <v>0</v>
          </cell>
          <cell r="E275">
            <v>0</v>
          </cell>
          <cell r="F275">
            <v>0</v>
          </cell>
          <cell r="G275">
            <v>0</v>
          </cell>
          <cell r="I275">
            <v>142</v>
          </cell>
          <cell r="J275" t="str">
            <v>978338</v>
          </cell>
          <cell r="L275">
            <v>220748</v>
          </cell>
          <cell r="N275">
            <v>38569</v>
          </cell>
          <cell r="P275">
            <v>54</v>
          </cell>
          <cell r="Q275" t="str">
            <v>No</v>
          </cell>
          <cell r="R275">
            <v>0</v>
          </cell>
          <cell r="S275">
            <v>0</v>
          </cell>
        </row>
        <row r="276">
          <cell r="A276">
            <v>270</v>
          </cell>
          <cell r="B276" t="str">
            <v>194C</v>
          </cell>
          <cell r="C276">
            <v>9702</v>
          </cell>
          <cell r="D276">
            <v>0</v>
          </cell>
          <cell r="E276">
            <v>0</v>
          </cell>
          <cell r="F276">
            <v>0</v>
          </cell>
          <cell r="G276">
            <v>0</v>
          </cell>
          <cell r="I276">
            <v>9702</v>
          </cell>
          <cell r="J276" t="str">
            <v>978338</v>
          </cell>
          <cell r="L276">
            <v>220748</v>
          </cell>
          <cell r="N276">
            <v>38569</v>
          </cell>
          <cell r="P276">
            <v>54</v>
          </cell>
          <cell r="Q276" t="str">
            <v>No</v>
          </cell>
          <cell r="R276">
            <v>0</v>
          </cell>
          <cell r="S276">
            <v>0</v>
          </cell>
        </row>
        <row r="277">
          <cell r="A277">
            <v>271</v>
          </cell>
          <cell r="B277" t="str">
            <v>194C</v>
          </cell>
          <cell r="C277">
            <v>3386</v>
          </cell>
          <cell r="D277">
            <v>0</v>
          </cell>
          <cell r="E277">
            <v>0</v>
          </cell>
          <cell r="F277">
            <v>0</v>
          </cell>
          <cell r="G277">
            <v>0</v>
          </cell>
          <cell r="I277">
            <v>3386</v>
          </cell>
          <cell r="J277" t="str">
            <v>978338</v>
          </cell>
          <cell r="L277">
            <v>220748</v>
          </cell>
          <cell r="N277">
            <v>38569</v>
          </cell>
          <cell r="P277">
            <v>54</v>
          </cell>
          <cell r="Q277" t="str">
            <v>No</v>
          </cell>
          <cell r="R277">
            <v>0</v>
          </cell>
          <cell r="S277">
            <v>0</v>
          </cell>
        </row>
        <row r="278">
          <cell r="A278">
            <v>272</v>
          </cell>
          <cell r="B278" t="str">
            <v>194C</v>
          </cell>
          <cell r="C278">
            <v>4</v>
          </cell>
          <cell r="D278">
            <v>0</v>
          </cell>
          <cell r="E278">
            <v>0</v>
          </cell>
          <cell r="F278">
            <v>0</v>
          </cell>
          <cell r="G278">
            <v>0</v>
          </cell>
          <cell r="I278">
            <v>4</v>
          </cell>
          <cell r="J278" t="str">
            <v>978338</v>
          </cell>
          <cell r="L278">
            <v>220748</v>
          </cell>
          <cell r="N278">
            <v>38569</v>
          </cell>
          <cell r="P278">
            <v>54</v>
          </cell>
          <cell r="Q278" t="str">
            <v>No</v>
          </cell>
          <cell r="R278">
            <v>0</v>
          </cell>
          <cell r="S278">
            <v>0</v>
          </cell>
        </row>
        <row r="279">
          <cell r="A279">
            <v>273</v>
          </cell>
          <cell r="B279" t="str">
            <v>194C</v>
          </cell>
          <cell r="C279">
            <v>214</v>
          </cell>
          <cell r="D279">
            <v>0</v>
          </cell>
          <cell r="E279">
            <v>0</v>
          </cell>
          <cell r="F279">
            <v>0</v>
          </cell>
          <cell r="G279">
            <v>0</v>
          </cell>
          <cell r="I279">
            <v>214</v>
          </cell>
          <cell r="J279" t="str">
            <v>978338</v>
          </cell>
          <cell r="L279">
            <v>220748</v>
          </cell>
          <cell r="N279">
            <v>38569</v>
          </cell>
          <cell r="P279">
            <v>54</v>
          </cell>
          <cell r="Q279" t="str">
            <v>No</v>
          </cell>
          <cell r="R279">
            <v>0</v>
          </cell>
          <cell r="S279">
            <v>0</v>
          </cell>
        </row>
        <row r="280">
          <cell r="A280">
            <v>274</v>
          </cell>
          <cell r="B280" t="str">
            <v>194C</v>
          </cell>
          <cell r="C280">
            <v>1167</v>
          </cell>
          <cell r="D280">
            <v>0</v>
          </cell>
          <cell r="E280">
            <v>0</v>
          </cell>
          <cell r="F280">
            <v>0</v>
          </cell>
          <cell r="G280">
            <v>0</v>
          </cell>
          <cell r="I280">
            <v>1167</v>
          </cell>
          <cell r="J280" t="str">
            <v>978338</v>
          </cell>
          <cell r="L280">
            <v>220748</v>
          </cell>
          <cell r="N280">
            <v>38569</v>
          </cell>
          <cell r="P280">
            <v>54</v>
          </cell>
          <cell r="Q280" t="str">
            <v>No</v>
          </cell>
          <cell r="R280">
            <v>0</v>
          </cell>
          <cell r="S280">
            <v>0</v>
          </cell>
        </row>
        <row r="281">
          <cell r="A281">
            <v>275</v>
          </cell>
          <cell r="B281" t="str">
            <v>194C</v>
          </cell>
          <cell r="C281">
            <v>974</v>
          </cell>
          <cell r="D281">
            <v>0</v>
          </cell>
          <cell r="E281">
            <v>0</v>
          </cell>
          <cell r="F281">
            <v>0</v>
          </cell>
          <cell r="G281">
            <v>0</v>
          </cell>
          <cell r="I281">
            <v>974</v>
          </cell>
          <cell r="J281" t="str">
            <v>978338</v>
          </cell>
          <cell r="L281">
            <v>220748</v>
          </cell>
          <cell r="N281">
            <v>38569</v>
          </cell>
          <cell r="P281">
            <v>54</v>
          </cell>
          <cell r="Q281" t="str">
            <v>No</v>
          </cell>
          <cell r="R281">
            <v>0</v>
          </cell>
          <cell r="S281">
            <v>0</v>
          </cell>
        </row>
        <row r="282">
          <cell r="A282">
            <v>276</v>
          </cell>
          <cell r="B282" t="str">
            <v>194C</v>
          </cell>
          <cell r="C282">
            <v>115</v>
          </cell>
          <cell r="D282">
            <v>0</v>
          </cell>
          <cell r="E282">
            <v>0</v>
          </cell>
          <cell r="F282">
            <v>0</v>
          </cell>
          <cell r="G282">
            <v>0</v>
          </cell>
          <cell r="I282">
            <v>115</v>
          </cell>
          <cell r="J282" t="str">
            <v>978338</v>
          </cell>
          <cell r="L282">
            <v>220748</v>
          </cell>
          <cell r="N282">
            <v>38569</v>
          </cell>
          <cell r="P282">
            <v>54</v>
          </cell>
          <cell r="Q282" t="str">
            <v>No</v>
          </cell>
          <cell r="R282">
            <v>0</v>
          </cell>
          <cell r="S282">
            <v>0</v>
          </cell>
        </row>
        <row r="283">
          <cell r="A283">
            <v>277</v>
          </cell>
          <cell r="B283" t="str">
            <v>194C</v>
          </cell>
          <cell r="C283">
            <v>2076</v>
          </cell>
          <cell r="D283">
            <v>0</v>
          </cell>
          <cell r="E283">
            <v>0</v>
          </cell>
          <cell r="F283">
            <v>0</v>
          </cell>
          <cell r="G283">
            <v>0</v>
          </cell>
          <cell r="I283">
            <v>2076</v>
          </cell>
          <cell r="J283" t="str">
            <v>978338</v>
          </cell>
          <cell r="L283">
            <v>220748</v>
          </cell>
          <cell r="N283">
            <v>38569</v>
          </cell>
          <cell r="P283">
            <v>54</v>
          </cell>
          <cell r="Q283" t="str">
            <v>No</v>
          </cell>
          <cell r="R283">
            <v>0</v>
          </cell>
          <cell r="S283">
            <v>0</v>
          </cell>
        </row>
        <row r="284">
          <cell r="A284">
            <v>278</v>
          </cell>
          <cell r="B284" t="str">
            <v>194C</v>
          </cell>
          <cell r="C284">
            <v>3365</v>
          </cell>
          <cell r="D284">
            <v>0</v>
          </cell>
          <cell r="E284">
            <v>0</v>
          </cell>
          <cell r="F284">
            <v>0</v>
          </cell>
          <cell r="G284">
            <v>0</v>
          </cell>
          <cell r="I284">
            <v>3365</v>
          </cell>
          <cell r="J284" t="str">
            <v>978338</v>
          </cell>
          <cell r="L284">
            <v>220748</v>
          </cell>
          <cell r="N284">
            <v>38569</v>
          </cell>
          <cell r="P284">
            <v>54</v>
          </cell>
          <cell r="Q284" t="str">
            <v>No</v>
          </cell>
          <cell r="R284">
            <v>0</v>
          </cell>
          <cell r="S284">
            <v>0</v>
          </cell>
        </row>
        <row r="285">
          <cell r="A285">
            <v>279</v>
          </cell>
          <cell r="B285" t="str">
            <v>194C</v>
          </cell>
          <cell r="C285">
            <v>1101</v>
          </cell>
          <cell r="D285">
            <v>0</v>
          </cell>
          <cell r="E285">
            <v>0</v>
          </cell>
          <cell r="F285">
            <v>0</v>
          </cell>
          <cell r="G285">
            <v>0</v>
          </cell>
          <cell r="I285">
            <v>1101</v>
          </cell>
          <cell r="J285" t="str">
            <v>978338</v>
          </cell>
          <cell r="L285">
            <v>220748</v>
          </cell>
          <cell r="N285">
            <v>38569</v>
          </cell>
          <cell r="P285">
            <v>54</v>
          </cell>
          <cell r="Q285" t="str">
            <v>No</v>
          </cell>
          <cell r="R285">
            <v>0</v>
          </cell>
          <cell r="S285">
            <v>0</v>
          </cell>
        </row>
        <row r="286">
          <cell r="A286">
            <v>280</v>
          </cell>
          <cell r="B286" t="str">
            <v>194C</v>
          </cell>
          <cell r="C286">
            <v>663</v>
          </cell>
          <cell r="D286">
            <v>0</v>
          </cell>
          <cell r="E286">
            <v>0</v>
          </cell>
          <cell r="F286">
            <v>0</v>
          </cell>
          <cell r="G286">
            <v>0</v>
          </cell>
          <cell r="I286">
            <v>663</v>
          </cell>
          <cell r="J286" t="str">
            <v>978338</v>
          </cell>
          <cell r="L286">
            <v>220748</v>
          </cell>
          <cell r="N286">
            <v>38569</v>
          </cell>
          <cell r="P286">
            <v>54</v>
          </cell>
          <cell r="Q286" t="str">
            <v>No</v>
          </cell>
          <cell r="R286">
            <v>0</v>
          </cell>
          <cell r="S286">
            <v>0</v>
          </cell>
        </row>
        <row r="287">
          <cell r="A287">
            <v>281</v>
          </cell>
          <cell r="B287" t="str">
            <v>194C</v>
          </cell>
          <cell r="C287">
            <v>207</v>
          </cell>
          <cell r="D287">
            <v>0</v>
          </cell>
          <cell r="E287">
            <v>0</v>
          </cell>
          <cell r="F287">
            <v>0</v>
          </cell>
          <cell r="G287">
            <v>0</v>
          </cell>
          <cell r="I287">
            <v>207</v>
          </cell>
          <cell r="J287" t="str">
            <v>978338</v>
          </cell>
          <cell r="L287">
            <v>220748</v>
          </cell>
          <cell r="N287">
            <v>38569</v>
          </cell>
          <cell r="P287">
            <v>54</v>
          </cell>
          <cell r="Q287" t="str">
            <v>No</v>
          </cell>
          <cell r="R287">
            <v>0</v>
          </cell>
          <cell r="S287">
            <v>0</v>
          </cell>
        </row>
        <row r="288">
          <cell r="A288">
            <v>282</v>
          </cell>
          <cell r="B288" t="str">
            <v>194C</v>
          </cell>
          <cell r="C288">
            <v>225</v>
          </cell>
          <cell r="D288">
            <v>0</v>
          </cell>
          <cell r="E288">
            <v>0</v>
          </cell>
          <cell r="F288">
            <v>0</v>
          </cell>
          <cell r="G288">
            <v>0</v>
          </cell>
          <cell r="I288">
            <v>225</v>
          </cell>
          <cell r="J288" t="str">
            <v>978338</v>
          </cell>
          <cell r="L288">
            <v>220748</v>
          </cell>
          <cell r="N288">
            <v>38569</v>
          </cell>
          <cell r="P288">
            <v>54</v>
          </cell>
          <cell r="Q288" t="str">
            <v>No</v>
          </cell>
          <cell r="R288">
            <v>0</v>
          </cell>
          <cell r="S288">
            <v>0</v>
          </cell>
        </row>
        <row r="289">
          <cell r="A289">
            <v>283</v>
          </cell>
          <cell r="B289" t="str">
            <v>194C</v>
          </cell>
          <cell r="C289">
            <v>472</v>
          </cell>
          <cell r="D289">
            <v>0</v>
          </cell>
          <cell r="E289">
            <v>0</v>
          </cell>
          <cell r="F289">
            <v>0</v>
          </cell>
          <cell r="G289">
            <v>0</v>
          </cell>
          <cell r="I289">
            <v>472</v>
          </cell>
          <cell r="J289" t="str">
            <v>978338</v>
          </cell>
          <cell r="L289">
            <v>220748</v>
          </cell>
          <cell r="N289">
            <v>38569</v>
          </cell>
          <cell r="P289">
            <v>54</v>
          </cell>
          <cell r="Q289" t="str">
            <v>No</v>
          </cell>
          <cell r="R289">
            <v>0</v>
          </cell>
          <cell r="S289">
            <v>0</v>
          </cell>
        </row>
        <row r="290">
          <cell r="A290">
            <v>284</v>
          </cell>
          <cell r="B290" t="str">
            <v>194C</v>
          </cell>
          <cell r="C290">
            <v>850</v>
          </cell>
          <cell r="D290">
            <v>0</v>
          </cell>
          <cell r="E290">
            <v>0</v>
          </cell>
          <cell r="F290">
            <v>0</v>
          </cell>
          <cell r="G290">
            <v>0</v>
          </cell>
          <cell r="I290">
            <v>850</v>
          </cell>
          <cell r="J290" t="str">
            <v>978338</v>
          </cell>
          <cell r="L290">
            <v>220748</v>
          </cell>
          <cell r="N290">
            <v>38569</v>
          </cell>
          <cell r="P290">
            <v>54</v>
          </cell>
          <cell r="Q290" t="str">
            <v>No</v>
          </cell>
          <cell r="R290">
            <v>0</v>
          </cell>
          <cell r="S290">
            <v>0</v>
          </cell>
        </row>
        <row r="291">
          <cell r="A291">
            <v>285</v>
          </cell>
          <cell r="B291" t="str">
            <v>194C</v>
          </cell>
          <cell r="C291">
            <v>1110</v>
          </cell>
          <cell r="D291">
            <v>0</v>
          </cell>
          <cell r="E291">
            <v>0</v>
          </cell>
          <cell r="F291">
            <v>0</v>
          </cell>
          <cell r="G291">
            <v>0</v>
          </cell>
          <cell r="I291">
            <v>1110</v>
          </cell>
          <cell r="J291" t="str">
            <v>978338</v>
          </cell>
          <cell r="L291">
            <v>220748</v>
          </cell>
          <cell r="N291">
            <v>38569</v>
          </cell>
          <cell r="P291">
            <v>54</v>
          </cell>
          <cell r="Q291" t="str">
            <v>No</v>
          </cell>
          <cell r="R291">
            <v>0</v>
          </cell>
          <cell r="S291">
            <v>0</v>
          </cell>
        </row>
        <row r="292">
          <cell r="A292">
            <v>286</v>
          </cell>
          <cell r="B292" t="str">
            <v>194C</v>
          </cell>
          <cell r="C292">
            <v>721</v>
          </cell>
          <cell r="D292">
            <v>0</v>
          </cell>
          <cell r="E292">
            <v>0</v>
          </cell>
          <cell r="F292">
            <v>0</v>
          </cell>
          <cell r="G292">
            <v>0</v>
          </cell>
          <cell r="I292">
            <v>721</v>
          </cell>
          <cell r="J292" t="str">
            <v>978338</v>
          </cell>
          <cell r="L292">
            <v>220748</v>
          </cell>
          <cell r="N292">
            <v>38569</v>
          </cell>
          <cell r="P292">
            <v>54</v>
          </cell>
          <cell r="Q292" t="str">
            <v>No</v>
          </cell>
          <cell r="R292">
            <v>0</v>
          </cell>
          <cell r="S292">
            <v>0</v>
          </cell>
        </row>
        <row r="293">
          <cell r="A293">
            <v>287</v>
          </cell>
          <cell r="B293" t="str">
            <v>194C</v>
          </cell>
          <cell r="C293">
            <v>410</v>
          </cell>
          <cell r="D293">
            <v>0</v>
          </cell>
          <cell r="E293">
            <v>0</v>
          </cell>
          <cell r="F293">
            <v>0</v>
          </cell>
          <cell r="G293">
            <v>0</v>
          </cell>
          <cell r="I293">
            <v>410</v>
          </cell>
          <cell r="J293" t="str">
            <v>978338</v>
          </cell>
          <cell r="L293">
            <v>220748</v>
          </cell>
          <cell r="N293">
            <v>38569</v>
          </cell>
          <cell r="P293">
            <v>54</v>
          </cell>
          <cell r="Q293" t="str">
            <v>No</v>
          </cell>
          <cell r="R293">
            <v>0</v>
          </cell>
          <cell r="S293">
            <v>0</v>
          </cell>
        </row>
        <row r="294">
          <cell r="A294">
            <v>288</v>
          </cell>
          <cell r="B294" t="str">
            <v>194C</v>
          </cell>
          <cell r="C294">
            <v>1851</v>
          </cell>
          <cell r="D294">
            <v>0</v>
          </cell>
          <cell r="E294">
            <v>0</v>
          </cell>
          <cell r="F294">
            <v>0</v>
          </cell>
          <cell r="G294">
            <v>0</v>
          </cell>
          <cell r="I294">
            <v>1851</v>
          </cell>
          <cell r="J294" t="str">
            <v>978338</v>
          </cell>
          <cell r="L294">
            <v>220748</v>
          </cell>
          <cell r="N294">
            <v>38569</v>
          </cell>
          <cell r="P294">
            <v>54</v>
          </cell>
          <cell r="Q294" t="str">
            <v>No</v>
          </cell>
          <cell r="R294">
            <v>0</v>
          </cell>
          <cell r="S294">
            <v>0</v>
          </cell>
        </row>
        <row r="295">
          <cell r="A295">
            <v>289</v>
          </cell>
          <cell r="B295" t="str">
            <v>194C</v>
          </cell>
          <cell r="C295">
            <v>788</v>
          </cell>
          <cell r="D295">
            <v>0</v>
          </cell>
          <cell r="E295">
            <v>0</v>
          </cell>
          <cell r="F295">
            <v>0</v>
          </cell>
          <cell r="G295">
            <v>0</v>
          </cell>
          <cell r="I295">
            <v>788</v>
          </cell>
          <cell r="J295" t="str">
            <v>978338</v>
          </cell>
          <cell r="L295">
            <v>220748</v>
          </cell>
          <cell r="N295">
            <v>38569</v>
          </cell>
          <cell r="P295">
            <v>54</v>
          </cell>
          <cell r="Q295" t="str">
            <v>No</v>
          </cell>
          <cell r="R295">
            <v>0</v>
          </cell>
          <cell r="S295">
            <v>0</v>
          </cell>
        </row>
        <row r="296">
          <cell r="A296">
            <v>290</v>
          </cell>
          <cell r="B296" t="str">
            <v>194C</v>
          </cell>
          <cell r="C296">
            <v>2450</v>
          </cell>
          <cell r="D296">
            <v>0</v>
          </cell>
          <cell r="E296">
            <v>0</v>
          </cell>
          <cell r="F296">
            <v>0</v>
          </cell>
          <cell r="G296">
            <v>0</v>
          </cell>
          <cell r="I296">
            <v>2450</v>
          </cell>
          <cell r="J296" t="str">
            <v>978338</v>
          </cell>
          <cell r="L296">
            <v>220748</v>
          </cell>
          <cell r="N296">
            <v>38569</v>
          </cell>
          <cell r="P296">
            <v>54</v>
          </cell>
          <cell r="Q296" t="str">
            <v>No</v>
          </cell>
          <cell r="R296">
            <v>0</v>
          </cell>
          <cell r="S296">
            <v>0</v>
          </cell>
        </row>
        <row r="297">
          <cell r="A297">
            <v>291</v>
          </cell>
          <cell r="B297" t="str">
            <v>194C</v>
          </cell>
          <cell r="C297">
            <v>1044</v>
          </cell>
          <cell r="D297">
            <v>0</v>
          </cell>
          <cell r="E297">
            <v>0</v>
          </cell>
          <cell r="F297">
            <v>0</v>
          </cell>
          <cell r="G297">
            <v>0</v>
          </cell>
          <cell r="I297">
            <v>1044</v>
          </cell>
          <cell r="J297" t="str">
            <v>978338</v>
          </cell>
          <cell r="L297">
            <v>220748</v>
          </cell>
          <cell r="N297">
            <v>38569</v>
          </cell>
          <cell r="P297">
            <v>54</v>
          </cell>
          <cell r="Q297" t="str">
            <v>No</v>
          </cell>
          <cell r="R297">
            <v>0</v>
          </cell>
          <cell r="S297">
            <v>0</v>
          </cell>
        </row>
        <row r="298">
          <cell r="A298">
            <v>292</v>
          </cell>
          <cell r="B298" t="str">
            <v>194C</v>
          </cell>
          <cell r="C298">
            <v>1019</v>
          </cell>
          <cell r="D298">
            <v>0</v>
          </cell>
          <cell r="E298">
            <v>0</v>
          </cell>
          <cell r="F298">
            <v>0</v>
          </cell>
          <cell r="G298">
            <v>0</v>
          </cell>
          <cell r="I298">
            <v>1019</v>
          </cell>
          <cell r="J298" t="str">
            <v>978338</v>
          </cell>
          <cell r="L298">
            <v>220748</v>
          </cell>
          <cell r="N298">
            <v>38569</v>
          </cell>
          <cell r="P298">
            <v>54</v>
          </cell>
          <cell r="Q298" t="str">
            <v>No</v>
          </cell>
          <cell r="R298">
            <v>0</v>
          </cell>
          <cell r="S298">
            <v>0</v>
          </cell>
        </row>
        <row r="299">
          <cell r="A299">
            <v>293</v>
          </cell>
          <cell r="B299" t="str">
            <v>194C</v>
          </cell>
          <cell r="C299">
            <v>5</v>
          </cell>
          <cell r="D299">
            <v>0</v>
          </cell>
          <cell r="E299">
            <v>0</v>
          </cell>
          <cell r="F299">
            <v>0</v>
          </cell>
          <cell r="G299">
            <v>0</v>
          </cell>
          <cell r="I299">
            <v>5</v>
          </cell>
          <cell r="J299" t="str">
            <v>978338</v>
          </cell>
          <cell r="L299">
            <v>220748</v>
          </cell>
          <cell r="N299">
            <v>38569</v>
          </cell>
          <cell r="P299">
            <v>54</v>
          </cell>
          <cell r="Q299" t="str">
            <v>No</v>
          </cell>
          <cell r="R299">
            <v>0</v>
          </cell>
          <cell r="S299">
            <v>0</v>
          </cell>
        </row>
        <row r="300">
          <cell r="A300">
            <v>294</v>
          </cell>
          <cell r="B300" t="str">
            <v>194C</v>
          </cell>
          <cell r="C300">
            <v>1173</v>
          </cell>
          <cell r="D300">
            <v>0</v>
          </cell>
          <cell r="E300">
            <v>0</v>
          </cell>
          <cell r="F300">
            <v>0</v>
          </cell>
          <cell r="G300">
            <v>0</v>
          </cell>
          <cell r="I300">
            <v>1173</v>
          </cell>
          <cell r="J300" t="str">
            <v>978338</v>
          </cell>
          <cell r="L300">
            <v>220748</v>
          </cell>
          <cell r="N300">
            <v>38569</v>
          </cell>
          <cell r="P300">
            <v>54</v>
          </cell>
          <cell r="Q300" t="str">
            <v>No</v>
          </cell>
          <cell r="R300">
            <v>0</v>
          </cell>
          <cell r="S300">
            <v>0</v>
          </cell>
        </row>
        <row r="301">
          <cell r="A301">
            <v>295</v>
          </cell>
          <cell r="B301" t="str">
            <v>194C</v>
          </cell>
          <cell r="C301">
            <v>524</v>
          </cell>
          <cell r="D301">
            <v>0</v>
          </cell>
          <cell r="E301">
            <v>0</v>
          </cell>
          <cell r="F301">
            <v>0</v>
          </cell>
          <cell r="G301">
            <v>0</v>
          </cell>
          <cell r="I301">
            <v>524</v>
          </cell>
          <cell r="J301" t="str">
            <v>978338</v>
          </cell>
          <cell r="L301">
            <v>220748</v>
          </cell>
          <cell r="N301">
            <v>38569</v>
          </cell>
          <cell r="P301">
            <v>54</v>
          </cell>
          <cell r="Q301" t="str">
            <v>No</v>
          </cell>
          <cell r="R301">
            <v>0</v>
          </cell>
          <cell r="S301">
            <v>0</v>
          </cell>
        </row>
        <row r="302">
          <cell r="A302">
            <v>296</v>
          </cell>
          <cell r="B302" t="str">
            <v>194C</v>
          </cell>
          <cell r="C302">
            <v>395</v>
          </cell>
          <cell r="D302">
            <v>0</v>
          </cell>
          <cell r="E302">
            <v>0</v>
          </cell>
          <cell r="F302">
            <v>0</v>
          </cell>
          <cell r="G302">
            <v>0</v>
          </cell>
          <cell r="I302">
            <v>395</v>
          </cell>
          <cell r="J302" t="str">
            <v>978338</v>
          </cell>
          <cell r="L302">
            <v>220748</v>
          </cell>
          <cell r="N302">
            <v>38569</v>
          </cell>
          <cell r="P302">
            <v>54</v>
          </cell>
          <cell r="Q302" t="str">
            <v>No</v>
          </cell>
          <cell r="R302">
            <v>0</v>
          </cell>
          <cell r="S302">
            <v>0</v>
          </cell>
        </row>
        <row r="303">
          <cell r="A303">
            <v>297</v>
          </cell>
          <cell r="B303" t="str">
            <v>194C</v>
          </cell>
          <cell r="C303">
            <v>2</v>
          </cell>
          <cell r="D303">
            <v>0</v>
          </cell>
          <cell r="E303">
            <v>0</v>
          </cell>
          <cell r="F303">
            <v>0</v>
          </cell>
          <cell r="G303">
            <v>0</v>
          </cell>
          <cell r="I303">
            <v>2</v>
          </cell>
          <cell r="J303" t="str">
            <v>978338</v>
          </cell>
          <cell r="L303">
            <v>220748</v>
          </cell>
          <cell r="N303">
            <v>38569</v>
          </cell>
          <cell r="P303">
            <v>54</v>
          </cell>
          <cell r="Q303" t="str">
            <v>No</v>
          </cell>
          <cell r="R303">
            <v>0</v>
          </cell>
          <cell r="S303">
            <v>0</v>
          </cell>
        </row>
        <row r="304">
          <cell r="A304">
            <v>298</v>
          </cell>
          <cell r="B304" t="str">
            <v>194C</v>
          </cell>
          <cell r="C304">
            <v>833</v>
          </cell>
          <cell r="D304">
            <v>0</v>
          </cell>
          <cell r="E304">
            <v>0</v>
          </cell>
          <cell r="F304">
            <v>0</v>
          </cell>
          <cell r="G304">
            <v>0</v>
          </cell>
          <cell r="I304">
            <v>833</v>
          </cell>
          <cell r="J304" t="str">
            <v>978338</v>
          </cell>
          <cell r="L304">
            <v>220748</v>
          </cell>
          <cell r="N304">
            <v>38569</v>
          </cell>
          <cell r="P304">
            <v>54</v>
          </cell>
          <cell r="Q304" t="str">
            <v>No</v>
          </cell>
          <cell r="R304">
            <v>0</v>
          </cell>
          <cell r="S304">
            <v>0</v>
          </cell>
        </row>
        <row r="305">
          <cell r="A305">
            <v>299</v>
          </cell>
          <cell r="B305" t="str">
            <v>194C</v>
          </cell>
          <cell r="C305">
            <v>1202</v>
          </cell>
          <cell r="D305">
            <v>0</v>
          </cell>
          <cell r="E305">
            <v>0</v>
          </cell>
          <cell r="F305">
            <v>0</v>
          </cell>
          <cell r="G305">
            <v>0</v>
          </cell>
          <cell r="I305">
            <v>1202</v>
          </cell>
          <cell r="J305" t="str">
            <v>978338</v>
          </cell>
          <cell r="L305">
            <v>220748</v>
          </cell>
          <cell r="N305">
            <v>38569</v>
          </cell>
          <cell r="P305">
            <v>54</v>
          </cell>
          <cell r="Q305" t="str">
            <v>No</v>
          </cell>
          <cell r="R305">
            <v>0</v>
          </cell>
          <cell r="S305">
            <v>0</v>
          </cell>
        </row>
        <row r="306">
          <cell r="A306">
            <v>300</v>
          </cell>
          <cell r="B306" t="str">
            <v>194C</v>
          </cell>
          <cell r="C306">
            <v>194</v>
          </cell>
          <cell r="D306">
            <v>0</v>
          </cell>
          <cell r="E306">
            <v>0</v>
          </cell>
          <cell r="F306">
            <v>0</v>
          </cell>
          <cell r="G306">
            <v>0</v>
          </cell>
          <cell r="I306">
            <v>194</v>
          </cell>
          <cell r="J306" t="str">
            <v>978338</v>
          </cell>
          <cell r="L306">
            <v>220748</v>
          </cell>
          <cell r="N306">
            <v>38569</v>
          </cell>
          <cell r="P306">
            <v>54</v>
          </cell>
          <cell r="Q306" t="str">
            <v>No</v>
          </cell>
          <cell r="R306">
            <v>0</v>
          </cell>
          <cell r="S306">
            <v>0</v>
          </cell>
        </row>
        <row r="307">
          <cell r="A307">
            <v>301</v>
          </cell>
          <cell r="B307" t="str">
            <v>194C</v>
          </cell>
          <cell r="C307">
            <v>1351</v>
          </cell>
          <cell r="D307">
            <v>0</v>
          </cell>
          <cell r="E307">
            <v>0</v>
          </cell>
          <cell r="F307">
            <v>0</v>
          </cell>
          <cell r="G307">
            <v>0</v>
          </cell>
          <cell r="I307">
            <v>1351</v>
          </cell>
          <cell r="J307" t="str">
            <v>978338</v>
          </cell>
          <cell r="L307">
            <v>220748</v>
          </cell>
          <cell r="N307">
            <v>38569</v>
          </cell>
          <cell r="P307">
            <v>54</v>
          </cell>
          <cell r="Q307" t="str">
            <v>No</v>
          </cell>
          <cell r="R307">
            <v>0</v>
          </cell>
          <cell r="S307">
            <v>0</v>
          </cell>
        </row>
        <row r="308">
          <cell r="A308">
            <v>302</v>
          </cell>
          <cell r="B308" t="str">
            <v>194C</v>
          </cell>
          <cell r="C308">
            <v>725</v>
          </cell>
          <cell r="D308">
            <v>0</v>
          </cell>
          <cell r="E308">
            <v>0</v>
          </cell>
          <cell r="F308">
            <v>0</v>
          </cell>
          <cell r="G308">
            <v>0</v>
          </cell>
          <cell r="I308">
            <v>725</v>
          </cell>
          <cell r="J308" t="str">
            <v>978338</v>
          </cell>
          <cell r="L308">
            <v>220748</v>
          </cell>
          <cell r="N308">
            <v>38569</v>
          </cell>
          <cell r="P308">
            <v>54</v>
          </cell>
          <cell r="Q308" t="str">
            <v>No</v>
          </cell>
          <cell r="R308">
            <v>0</v>
          </cell>
          <cell r="S308">
            <v>0</v>
          </cell>
        </row>
        <row r="309">
          <cell r="A309">
            <v>303</v>
          </cell>
          <cell r="B309" t="str">
            <v>194C</v>
          </cell>
          <cell r="C309">
            <v>1340</v>
          </cell>
          <cell r="D309">
            <v>0</v>
          </cell>
          <cell r="E309">
            <v>0</v>
          </cell>
          <cell r="F309">
            <v>0</v>
          </cell>
          <cell r="G309">
            <v>0</v>
          </cell>
          <cell r="I309">
            <v>1340</v>
          </cell>
          <cell r="J309" t="str">
            <v>978338</v>
          </cell>
          <cell r="L309">
            <v>220748</v>
          </cell>
          <cell r="N309">
            <v>38569</v>
          </cell>
          <cell r="P309">
            <v>54</v>
          </cell>
          <cell r="Q309" t="str">
            <v>No</v>
          </cell>
          <cell r="R309">
            <v>0</v>
          </cell>
          <cell r="S309">
            <v>0</v>
          </cell>
        </row>
        <row r="310">
          <cell r="A310">
            <v>304</v>
          </cell>
          <cell r="B310" t="str">
            <v>194C</v>
          </cell>
          <cell r="C310">
            <v>23</v>
          </cell>
          <cell r="D310">
            <v>0</v>
          </cell>
          <cell r="E310">
            <v>0</v>
          </cell>
          <cell r="F310">
            <v>0</v>
          </cell>
          <cell r="G310">
            <v>0</v>
          </cell>
          <cell r="I310">
            <v>23</v>
          </cell>
          <cell r="J310" t="str">
            <v>978338</v>
          </cell>
          <cell r="L310">
            <v>220748</v>
          </cell>
          <cell r="N310">
            <v>38569</v>
          </cell>
          <cell r="P310">
            <v>54</v>
          </cell>
          <cell r="Q310" t="str">
            <v>No</v>
          </cell>
          <cell r="R310">
            <v>0</v>
          </cell>
          <cell r="S310">
            <v>0</v>
          </cell>
        </row>
        <row r="311">
          <cell r="A311">
            <v>305</v>
          </cell>
          <cell r="B311" t="str">
            <v>194C</v>
          </cell>
          <cell r="C311">
            <v>1301</v>
          </cell>
          <cell r="D311">
            <v>0</v>
          </cell>
          <cell r="E311">
            <v>0</v>
          </cell>
          <cell r="F311">
            <v>0</v>
          </cell>
          <cell r="G311">
            <v>0</v>
          </cell>
          <cell r="I311">
            <v>1301</v>
          </cell>
          <cell r="J311" t="str">
            <v>978338</v>
          </cell>
          <cell r="L311">
            <v>220748</v>
          </cell>
          <cell r="N311">
            <v>38569</v>
          </cell>
          <cell r="P311">
            <v>54</v>
          </cell>
          <cell r="Q311" t="str">
            <v>No</v>
          </cell>
          <cell r="R311">
            <v>0</v>
          </cell>
          <cell r="S311">
            <v>0</v>
          </cell>
        </row>
        <row r="312">
          <cell r="A312">
            <v>306</v>
          </cell>
          <cell r="B312" t="str">
            <v>194C</v>
          </cell>
          <cell r="C312">
            <v>1</v>
          </cell>
          <cell r="D312">
            <v>0</v>
          </cell>
          <cell r="E312">
            <v>0</v>
          </cell>
          <cell r="F312">
            <v>0</v>
          </cell>
          <cell r="G312">
            <v>0</v>
          </cell>
          <cell r="I312">
            <v>1</v>
          </cell>
          <cell r="J312" t="str">
            <v>978338</v>
          </cell>
          <cell r="L312">
            <v>220748</v>
          </cell>
          <cell r="N312">
            <v>38569</v>
          </cell>
          <cell r="P312">
            <v>54</v>
          </cell>
          <cell r="Q312" t="str">
            <v>No</v>
          </cell>
          <cell r="R312">
            <v>0</v>
          </cell>
          <cell r="S312">
            <v>0</v>
          </cell>
        </row>
        <row r="313">
          <cell r="A313">
            <v>307</v>
          </cell>
          <cell r="B313" t="str">
            <v>194C</v>
          </cell>
          <cell r="C313">
            <v>791</v>
          </cell>
          <cell r="D313">
            <v>0</v>
          </cell>
          <cell r="E313">
            <v>0</v>
          </cell>
          <cell r="F313">
            <v>0</v>
          </cell>
          <cell r="G313">
            <v>0</v>
          </cell>
          <cell r="I313">
            <v>791</v>
          </cell>
          <cell r="J313" t="str">
            <v>978338</v>
          </cell>
          <cell r="L313">
            <v>220748</v>
          </cell>
          <cell r="N313">
            <v>38569</v>
          </cell>
          <cell r="P313">
            <v>54</v>
          </cell>
          <cell r="Q313" t="str">
            <v>No</v>
          </cell>
          <cell r="R313">
            <v>0</v>
          </cell>
          <cell r="S313">
            <v>0</v>
          </cell>
        </row>
        <row r="314">
          <cell r="A314">
            <v>308</v>
          </cell>
          <cell r="B314" t="str">
            <v>194C</v>
          </cell>
          <cell r="C314">
            <v>1265</v>
          </cell>
          <cell r="D314">
            <v>0</v>
          </cell>
          <cell r="E314">
            <v>0</v>
          </cell>
          <cell r="F314">
            <v>0</v>
          </cell>
          <cell r="G314">
            <v>0</v>
          </cell>
          <cell r="I314">
            <v>1265</v>
          </cell>
          <cell r="J314" t="str">
            <v>978338</v>
          </cell>
          <cell r="L314">
            <v>220748</v>
          </cell>
          <cell r="N314">
            <v>38569</v>
          </cell>
          <cell r="P314">
            <v>54</v>
          </cell>
          <cell r="Q314" t="str">
            <v>No</v>
          </cell>
          <cell r="R314">
            <v>0</v>
          </cell>
          <cell r="S314">
            <v>0</v>
          </cell>
        </row>
        <row r="315">
          <cell r="A315">
            <v>309</v>
          </cell>
          <cell r="B315" t="str">
            <v>194C</v>
          </cell>
          <cell r="C315">
            <v>758</v>
          </cell>
          <cell r="D315">
            <v>0</v>
          </cell>
          <cell r="E315">
            <v>0</v>
          </cell>
          <cell r="F315">
            <v>0</v>
          </cell>
          <cell r="G315">
            <v>0</v>
          </cell>
          <cell r="I315">
            <v>758</v>
          </cell>
          <cell r="J315" t="str">
            <v>978338</v>
          </cell>
          <cell r="L315">
            <v>220748</v>
          </cell>
          <cell r="N315">
            <v>38569</v>
          </cell>
          <cell r="P315">
            <v>54</v>
          </cell>
          <cell r="Q315" t="str">
            <v>No</v>
          </cell>
          <cell r="R315">
            <v>0</v>
          </cell>
          <cell r="S315">
            <v>0</v>
          </cell>
        </row>
        <row r="316">
          <cell r="A316">
            <v>310</v>
          </cell>
          <cell r="B316" t="str">
            <v>194C</v>
          </cell>
          <cell r="C316">
            <v>1178</v>
          </cell>
          <cell r="D316">
            <v>0</v>
          </cell>
          <cell r="E316">
            <v>0</v>
          </cell>
          <cell r="F316">
            <v>0</v>
          </cell>
          <cell r="G316">
            <v>0</v>
          </cell>
          <cell r="I316">
            <v>1178</v>
          </cell>
          <cell r="J316" t="str">
            <v>978338</v>
          </cell>
          <cell r="L316">
            <v>220748</v>
          </cell>
          <cell r="N316">
            <v>38569</v>
          </cell>
          <cell r="P316">
            <v>54</v>
          </cell>
          <cell r="Q316" t="str">
            <v>No</v>
          </cell>
          <cell r="R316">
            <v>0</v>
          </cell>
          <cell r="S316">
            <v>0</v>
          </cell>
        </row>
        <row r="317">
          <cell r="A317">
            <v>311</v>
          </cell>
          <cell r="B317" t="str">
            <v>194C</v>
          </cell>
          <cell r="C317">
            <v>262</v>
          </cell>
          <cell r="D317">
            <v>0</v>
          </cell>
          <cell r="E317">
            <v>0</v>
          </cell>
          <cell r="F317">
            <v>0</v>
          </cell>
          <cell r="G317">
            <v>0</v>
          </cell>
          <cell r="I317">
            <v>262</v>
          </cell>
          <cell r="J317" t="str">
            <v>978338</v>
          </cell>
          <cell r="L317">
            <v>220748</v>
          </cell>
          <cell r="N317">
            <v>38569</v>
          </cell>
          <cell r="P317">
            <v>54</v>
          </cell>
          <cell r="Q317" t="str">
            <v>No</v>
          </cell>
          <cell r="R317">
            <v>0</v>
          </cell>
          <cell r="S317">
            <v>0</v>
          </cell>
        </row>
        <row r="318">
          <cell r="A318">
            <v>312</v>
          </cell>
          <cell r="B318" t="str">
            <v>194C</v>
          </cell>
          <cell r="C318">
            <v>586</v>
          </cell>
          <cell r="D318">
            <v>0</v>
          </cell>
          <cell r="E318">
            <v>0</v>
          </cell>
          <cell r="F318">
            <v>0</v>
          </cell>
          <cell r="G318">
            <v>0</v>
          </cell>
          <cell r="I318">
            <v>586</v>
          </cell>
          <cell r="J318" t="str">
            <v>978338</v>
          </cell>
          <cell r="L318">
            <v>220748</v>
          </cell>
          <cell r="N318">
            <v>38569</v>
          </cell>
          <cell r="P318">
            <v>54</v>
          </cell>
          <cell r="Q318" t="str">
            <v>No</v>
          </cell>
          <cell r="R318">
            <v>0</v>
          </cell>
          <cell r="S318">
            <v>0</v>
          </cell>
        </row>
        <row r="319">
          <cell r="A319">
            <v>313</v>
          </cell>
          <cell r="B319" t="str">
            <v>194C</v>
          </cell>
          <cell r="C319">
            <v>1311</v>
          </cell>
          <cell r="D319">
            <v>0</v>
          </cell>
          <cell r="E319">
            <v>0</v>
          </cell>
          <cell r="F319">
            <v>0</v>
          </cell>
          <cell r="G319">
            <v>0</v>
          </cell>
          <cell r="I319">
            <v>1311</v>
          </cell>
          <cell r="J319" t="str">
            <v>978338</v>
          </cell>
          <cell r="L319">
            <v>220748</v>
          </cell>
          <cell r="N319">
            <v>38569</v>
          </cell>
          <cell r="P319">
            <v>54</v>
          </cell>
          <cell r="Q319" t="str">
            <v>No</v>
          </cell>
          <cell r="R319">
            <v>0</v>
          </cell>
          <cell r="S319">
            <v>0</v>
          </cell>
        </row>
        <row r="320">
          <cell r="A320">
            <v>314</v>
          </cell>
          <cell r="B320" t="str">
            <v>194C</v>
          </cell>
          <cell r="C320">
            <v>176</v>
          </cell>
          <cell r="D320">
            <v>0</v>
          </cell>
          <cell r="E320">
            <v>0</v>
          </cell>
          <cell r="F320">
            <v>0</v>
          </cell>
          <cell r="G320">
            <v>0</v>
          </cell>
          <cell r="I320">
            <v>176</v>
          </cell>
          <cell r="J320" t="str">
            <v>978338</v>
          </cell>
          <cell r="L320">
            <v>220748</v>
          </cell>
          <cell r="N320">
            <v>38569</v>
          </cell>
          <cell r="P320">
            <v>54</v>
          </cell>
          <cell r="Q320" t="str">
            <v>No</v>
          </cell>
          <cell r="R320">
            <v>0</v>
          </cell>
          <cell r="S320">
            <v>0</v>
          </cell>
        </row>
        <row r="321">
          <cell r="A321">
            <v>315</v>
          </cell>
          <cell r="B321" t="str">
            <v>194C</v>
          </cell>
          <cell r="C321">
            <v>1014</v>
          </cell>
          <cell r="D321">
            <v>0</v>
          </cell>
          <cell r="E321">
            <v>0</v>
          </cell>
          <cell r="F321">
            <v>0</v>
          </cell>
          <cell r="G321">
            <v>0</v>
          </cell>
          <cell r="I321">
            <v>1014</v>
          </cell>
          <cell r="J321" t="str">
            <v>978338</v>
          </cell>
          <cell r="L321">
            <v>220748</v>
          </cell>
          <cell r="N321">
            <v>38569</v>
          </cell>
          <cell r="P321">
            <v>54</v>
          </cell>
          <cell r="Q321" t="str">
            <v>No</v>
          </cell>
          <cell r="R321">
            <v>0</v>
          </cell>
          <cell r="S321">
            <v>0</v>
          </cell>
        </row>
        <row r="322">
          <cell r="A322">
            <v>316</v>
          </cell>
          <cell r="B322" t="str">
            <v>194C</v>
          </cell>
          <cell r="C322">
            <v>1260</v>
          </cell>
          <cell r="D322">
            <v>0</v>
          </cell>
          <cell r="E322">
            <v>0</v>
          </cell>
          <cell r="F322">
            <v>0</v>
          </cell>
          <cell r="G322">
            <v>0</v>
          </cell>
          <cell r="I322">
            <v>1260</v>
          </cell>
          <cell r="J322" t="str">
            <v>978338</v>
          </cell>
          <cell r="L322">
            <v>220748</v>
          </cell>
          <cell r="N322">
            <v>38569</v>
          </cell>
          <cell r="P322">
            <v>54</v>
          </cell>
          <cell r="Q322" t="str">
            <v>No</v>
          </cell>
          <cell r="R322">
            <v>0</v>
          </cell>
          <cell r="S322">
            <v>0</v>
          </cell>
        </row>
        <row r="323">
          <cell r="A323">
            <v>317</v>
          </cell>
          <cell r="B323" t="str">
            <v>194C</v>
          </cell>
          <cell r="C323">
            <v>63</v>
          </cell>
          <cell r="D323">
            <v>0</v>
          </cell>
          <cell r="E323">
            <v>0</v>
          </cell>
          <cell r="F323">
            <v>0</v>
          </cell>
          <cell r="G323">
            <v>0</v>
          </cell>
          <cell r="I323">
            <v>63</v>
          </cell>
          <cell r="J323" t="str">
            <v>978338</v>
          </cell>
          <cell r="L323">
            <v>220748</v>
          </cell>
          <cell r="N323">
            <v>38569</v>
          </cell>
          <cell r="P323">
            <v>54</v>
          </cell>
          <cell r="Q323" t="str">
            <v>No</v>
          </cell>
          <cell r="R323">
            <v>0</v>
          </cell>
          <cell r="S323">
            <v>0</v>
          </cell>
        </row>
        <row r="324">
          <cell r="A324">
            <v>318</v>
          </cell>
          <cell r="B324" t="str">
            <v>194C</v>
          </cell>
          <cell r="C324">
            <v>834</v>
          </cell>
          <cell r="D324">
            <v>0</v>
          </cell>
          <cell r="E324">
            <v>0</v>
          </cell>
          <cell r="F324">
            <v>0</v>
          </cell>
          <cell r="G324">
            <v>0</v>
          </cell>
          <cell r="I324">
            <v>834</v>
          </cell>
          <cell r="J324" t="str">
            <v>978338</v>
          </cell>
          <cell r="L324">
            <v>220748</v>
          </cell>
          <cell r="N324">
            <v>38569</v>
          </cell>
          <cell r="P324">
            <v>54</v>
          </cell>
          <cell r="Q324" t="str">
            <v>No</v>
          </cell>
          <cell r="R324">
            <v>0</v>
          </cell>
          <cell r="S324">
            <v>0</v>
          </cell>
        </row>
        <row r="325">
          <cell r="A325">
            <v>319</v>
          </cell>
          <cell r="B325" t="str">
            <v>194C</v>
          </cell>
          <cell r="C325">
            <v>39</v>
          </cell>
          <cell r="D325">
            <v>0</v>
          </cell>
          <cell r="E325">
            <v>0</v>
          </cell>
          <cell r="F325">
            <v>0</v>
          </cell>
          <cell r="G325">
            <v>0</v>
          </cell>
          <cell r="I325">
            <v>39</v>
          </cell>
          <cell r="J325" t="str">
            <v>978338</v>
          </cell>
          <cell r="L325">
            <v>220748</v>
          </cell>
          <cell r="N325">
            <v>38569</v>
          </cell>
          <cell r="P325">
            <v>54</v>
          </cell>
          <cell r="Q325" t="str">
            <v>No</v>
          </cell>
          <cell r="R325">
            <v>0</v>
          </cell>
          <cell r="S325">
            <v>0</v>
          </cell>
        </row>
        <row r="326">
          <cell r="A326">
            <v>320</v>
          </cell>
          <cell r="B326" t="str">
            <v>194C</v>
          </cell>
          <cell r="C326">
            <v>950</v>
          </cell>
          <cell r="D326">
            <v>0</v>
          </cell>
          <cell r="E326">
            <v>0</v>
          </cell>
          <cell r="F326">
            <v>0</v>
          </cell>
          <cell r="G326">
            <v>0</v>
          </cell>
          <cell r="I326">
            <v>950</v>
          </cell>
          <cell r="J326" t="str">
            <v>978338</v>
          </cell>
          <cell r="L326">
            <v>220748</v>
          </cell>
          <cell r="N326">
            <v>38569</v>
          </cell>
          <cell r="P326">
            <v>54</v>
          </cell>
          <cell r="Q326" t="str">
            <v>No</v>
          </cell>
          <cell r="R326">
            <v>0</v>
          </cell>
          <cell r="S326">
            <v>0</v>
          </cell>
        </row>
        <row r="327">
          <cell r="A327">
            <v>321</v>
          </cell>
          <cell r="B327" t="str">
            <v>194C</v>
          </cell>
          <cell r="C327">
            <v>68</v>
          </cell>
          <cell r="D327">
            <v>0</v>
          </cell>
          <cell r="E327">
            <v>0</v>
          </cell>
          <cell r="F327">
            <v>0</v>
          </cell>
          <cell r="G327">
            <v>0</v>
          </cell>
          <cell r="I327">
            <v>68</v>
          </cell>
          <cell r="J327" t="str">
            <v>978338</v>
          </cell>
          <cell r="L327">
            <v>220748</v>
          </cell>
          <cell r="N327">
            <v>38569</v>
          </cell>
          <cell r="P327">
            <v>54</v>
          </cell>
          <cell r="Q327" t="str">
            <v>No</v>
          </cell>
          <cell r="R327">
            <v>0</v>
          </cell>
          <cell r="S327">
            <v>0</v>
          </cell>
        </row>
        <row r="328">
          <cell r="A328">
            <v>322</v>
          </cell>
          <cell r="B328" t="str">
            <v>194C</v>
          </cell>
          <cell r="C328">
            <v>2652</v>
          </cell>
          <cell r="D328">
            <v>0</v>
          </cell>
          <cell r="E328">
            <v>0</v>
          </cell>
          <cell r="F328">
            <v>0</v>
          </cell>
          <cell r="G328">
            <v>0</v>
          </cell>
          <cell r="I328">
            <v>2652</v>
          </cell>
          <cell r="J328" t="str">
            <v>978338</v>
          </cell>
          <cell r="L328">
            <v>220748</v>
          </cell>
          <cell r="N328">
            <v>38569</v>
          </cell>
          <cell r="P328">
            <v>54</v>
          </cell>
          <cell r="Q328" t="str">
            <v>No</v>
          </cell>
          <cell r="R328">
            <v>0</v>
          </cell>
          <cell r="S328">
            <v>0</v>
          </cell>
        </row>
        <row r="329">
          <cell r="A329">
            <v>323</v>
          </cell>
          <cell r="B329" t="str">
            <v>194C</v>
          </cell>
          <cell r="C329">
            <v>699</v>
          </cell>
          <cell r="D329">
            <v>0</v>
          </cell>
          <cell r="E329">
            <v>0</v>
          </cell>
          <cell r="F329">
            <v>0</v>
          </cell>
          <cell r="G329">
            <v>0</v>
          </cell>
          <cell r="I329">
            <v>699</v>
          </cell>
          <cell r="J329" t="str">
            <v>978338</v>
          </cell>
          <cell r="L329">
            <v>220748</v>
          </cell>
          <cell r="N329">
            <v>38569</v>
          </cell>
          <cell r="P329">
            <v>54</v>
          </cell>
          <cell r="Q329" t="str">
            <v>No</v>
          </cell>
          <cell r="R329">
            <v>0</v>
          </cell>
          <cell r="S329">
            <v>0</v>
          </cell>
        </row>
        <row r="330">
          <cell r="A330">
            <v>324</v>
          </cell>
          <cell r="B330" t="str">
            <v>194C</v>
          </cell>
          <cell r="C330">
            <v>510</v>
          </cell>
          <cell r="D330">
            <v>0</v>
          </cell>
          <cell r="E330">
            <v>0</v>
          </cell>
          <cell r="F330">
            <v>0</v>
          </cell>
          <cell r="G330">
            <v>0</v>
          </cell>
          <cell r="I330">
            <v>510</v>
          </cell>
          <cell r="J330" t="str">
            <v>978338</v>
          </cell>
          <cell r="L330">
            <v>220748</v>
          </cell>
          <cell r="N330">
            <v>38569</v>
          </cell>
          <cell r="P330">
            <v>54</v>
          </cell>
          <cell r="Q330" t="str">
            <v>No</v>
          </cell>
          <cell r="R330">
            <v>0</v>
          </cell>
          <cell r="S330">
            <v>0</v>
          </cell>
        </row>
        <row r="331">
          <cell r="A331">
            <v>325</v>
          </cell>
          <cell r="B331" t="str">
            <v>194C</v>
          </cell>
          <cell r="C331">
            <v>8960</v>
          </cell>
          <cell r="D331">
            <v>0</v>
          </cell>
          <cell r="E331">
            <v>0</v>
          </cell>
          <cell r="F331">
            <v>0</v>
          </cell>
          <cell r="G331">
            <v>0</v>
          </cell>
          <cell r="I331">
            <v>8960</v>
          </cell>
          <cell r="J331" t="str">
            <v>978338</v>
          </cell>
          <cell r="L331">
            <v>220748</v>
          </cell>
          <cell r="N331">
            <v>38569</v>
          </cell>
          <cell r="P331">
            <v>54</v>
          </cell>
          <cell r="Q331" t="str">
            <v>No</v>
          </cell>
          <cell r="R331">
            <v>0</v>
          </cell>
          <cell r="S331">
            <v>0</v>
          </cell>
        </row>
        <row r="332">
          <cell r="A332">
            <v>326</v>
          </cell>
          <cell r="B332" t="str">
            <v>194C</v>
          </cell>
          <cell r="C332">
            <v>180</v>
          </cell>
          <cell r="D332">
            <v>0</v>
          </cell>
          <cell r="E332">
            <v>0</v>
          </cell>
          <cell r="F332">
            <v>0</v>
          </cell>
          <cell r="G332">
            <v>0</v>
          </cell>
          <cell r="I332">
            <v>180</v>
          </cell>
          <cell r="J332" t="str">
            <v>978338</v>
          </cell>
          <cell r="L332">
            <v>220748</v>
          </cell>
          <cell r="N332">
            <v>38569</v>
          </cell>
          <cell r="P332">
            <v>54</v>
          </cell>
          <cell r="Q332" t="str">
            <v>No</v>
          </cell>
          <cell r="R332">
            <v>0</v>
          </cell>
          <cell r="S332">
            <v>0</v>
          </cell>
        </row>
        <row r="333">
          <cell r="A333">
            <v>327</v>
          </cell>
          <cell r="B333" t="str">
            <v>194C</v>
          </cell>
          <cell r="C333">
            <v>16</v>
          </cell>
          <cell r="D333">
            <v>0</v>
          </cell>
          <cell r="E333">
            <v>0</v>
          </cell>
          <cell r="F333">
            <v>0</v>
          </cell>
          <cell r="G333">
            <v>0</v>
          </cell>
          <cell r="I333">
            <v>16</v>
          </cell>
          <cell r="J333" t="str">
            <v>978338</v>
          </cell>
          <cell r="L333">
            <v>220748</v>
          </cell>
          <cell r="N333">
            <v>38569</v>
          </cell>
          <cell r="P333">
            <v>54</v>
          </cell>
          <cell r="Q333" t="str">
            <v>No</v>
          </cell>
          <cell r="R333">
            <v>0</v>
          </cell>
          <cell r="S333">
            <v>0</v>
          </cell>
        </row>
        <row r="334">
          <cell r="A334">
            <v>328</v>
          </cell>
          <cell r="B334" t="str">
            <v>194C</v>
          </cell>
          <cell r="C334">
            <v>105</v>
          </cell>
          <cell r="D334">
            <v>0</v>
          </cell>
          <cell r="E334">
            <v>0</v>
          </cell>
          <cell r="F334">
            <v>0</v>
          </cell>
          <cell r="G334">
            <v>0</v>
          </cell>
          <cell r="I334">
            <v>105</v>
          </cell>
          <cell r="J334" t="str">
            <v>978338</v>
          </cell>
          <cell r="L334">
            <v>220748</v>
          </cell>
          <cell r="N334">
            <v>38569</v>
          </cell>
          <cell r="P334">
            <v>54</v>
          </cell>
          <cell r="Q334" t="str">
            <v>No</v>
          </cell>
          <cell r="R334">
            <v>0</v>
          </cell>
          <cell r="S334">
            <v>0</v>
          </cell>
        </row>
        <row r="335">
          <cell r="A335">
            <v>329</v>
          </cell>
          <cell r="B335" t="str">
            <v>194C</v>
          </cell>
          <cell r="C335">
            <v>1792</v>
          </cell>
          <cell r="D335">
            <v>0</v>
          </cell>
          <cell r="E335">
            <v>0</v>
          </cell>
          <cell r="F335">
            <v>0</v>
          </cell>
          <cell r="G335">
            <v>0</v>
          </cell>
          <cell r="I335">
            <v>1792</v>
          </cell>
          <cell r="J335" t="str">
            <v>978338</v>
          </cell>
          <cell r="L335">
            <v>220748</v>
          </cell>
          <cell r="N335">
            <v>38569</v>
          </cell>
          <cell r="P335">
            <v>54</v>
          </cell>
          <cell r="Q335" t="str">
            <v>No</v>
          </cell>
          <cell r="R335">
            <v>0</v>
          </cell>
          <cell r="S335">
            <v>0</v>
          </cell>
        </row>
        <row r="336">
          <cell r="A336">
            <v>330</v>
          </cell>
          <cell r="B336" t="str">
            <v>194C</v>
          </cell>
          <cell r="C336">
            <v>695</v>
          </cell>
          <cell r="D336">
            <v>0</v>
          </cell>
          <cell r="E336">
            <v>0</v>
          </cell>
          <cell r="F336">
            <v>0</v>
          </cell>
          <cell r="G336">
            <v>0</v>
          </cell>
          <cell r="I336">
            <v>695</v>
          </cell>
          <cell r="J336" t="str">
            <v>978338</v>
          </cell>
          <cell r="L336">
            <v>220748</v>
          </cell>
          <cell r="N336">
            <v>38569</v>
          </cell>
          <cell r="P336">
            <v>54</v>
          </cell>
          <cell r="Q336" t="str">
            <v>No</v>
          </cell>
          <cell r="R336">
            <v>0</v>
          </cell>
          <cell r="S336">
            <v>0</v>
          </cell>
        </row>
        <row r="337">
          <cell r="A337">
            <v>331</v>
          </cell>
          <cell r="B337" t="str">
            <v>194C</v>
          </cell>
          <cell r="C337">
            <v>1731</v>
          </cell>
          <cell r="D337">
            <v>0</v>
          </cell>
          <cell r="E337">
            <v>0</v>
          </cell>
          <cell r="F337">
            <v>0</v>
          </cell>
          <cell r="G337">
            <v>0</v>
          </cell>
          <cell r="I337">
            <v>1731</v>
          </cell>
          <cell r="J337" t="str">
            <v>978338</v>
          </cell>
          <cell r="L337">
            <v>220748</v>
          </cell>
          <cell r="N337">
            <v>38569</v>
          </cell>
          <cell r="P337">
            <v>54</v>
          </cell>
          <cell r="Q337" t="str">
            <v>No</v>
          </cell>
          <cell r="R337">
            <v>0</v>
          </cell>
          <cell r="S337">
            <v>0</v>
          </cell>
        </row>
        <row r="338">
          <cell r="A338">
            <v>332</v>
          </cell>
          <cell r="B338" t="str">
            <v>194C</v>
          </cell>
          <cell r="C338">
            <v>8173</v>
          </cell>
          <cell r="D338">
            <v>0</v>
          </cell>
          <cell r="E338">
            <v>0</v>
          </cell>
          <cell r="F338">
            <v>0</v>
          </cell>
          <cell r="G338">
            <v>0</v>
          </cell>
          <cell r="I338">
            <v>8173</v>
          </cell>
          <cell r="J338" t="str">
            <v>978338</v>
          </cell>
          <cell r="L338">
            <v>220748</v>
          </cell>
          <cell r="N338">
            <v>38569</v>
          </cell>
          <cell r="P338">
            <v>54</v>
          </cell>
          <cell r="Q338" t="str">
            <v>No</v>
          </cell>
          <cell r="R338">
            <v>0</v>
          </cell>
          <cell r="S338">
            <v>0</v>
          </cell>
        </row>
        <row r="339">
          <cell r="A339">
            <v>333</v>
          </cell>
          <cell r="B339" t="str">
            <v>194C</v>
          </cell>
          <cell r="C339">
            <v>5391</v>
          </cell>
          <cell r="D339">
            <v>0</v>
          </cell>
          <cell r="E339">
            <v>0</v>
          </cell>
          <cell r="F339">
            <v>0</v>
          </cell>
          <cell r="G339">
            <v>0</v>
          </cell>
          <cell r="I339">
            <v>5391</v>
          </cell>
          <cell r="J339" t="str">
            <v>978338</v>
          </cell>
          <cell r="L339">
            <v>220748</v>
          </cell>
          <cell r="N339">
            <v>38569</v>
          </cell>
          <cell r="P339">
            <v>54</v>
          </cell>
          <cell r="Q339" t="str">
            <v>No</v>
          </cell>
          <cell r="R339">
            <v>0</v>
          </cell>
          <cell r="S339">
            <v>0</v>
          </cell>
        </row>
        <row r="340">
          <cell r="A340">
            <v>334</v>
          </cell>
          <cell r="B340" t="str">
            <v>194C</v>
          </cell>
          <cell r="C340">
            <v>3229</v>
          </cell>
          <cell r="D340">
            <v>0</v>
          </cell>
          <cell r="E340">
            <v>0</v>
          </cell>
          <cell r="F340">
            <v>0</v>
          </cell>
          <cell r="G340">
            <v>0</v>
          </cell>
          <cell r="I340">
            <v>3229</v>
          </cell>
          <cell r="J340" t="str">
            <v>978338</v>
          </cell>
          <cell r="L340">
            <v>220748</v>
          </cell>
          <cell r="N340">
            <v>38569</v>
          </cell>
          <cell r="P340">
            <v>54</v>
          </cell>
          <cell r="Q340" t="str">
            <v>No</v>
          </cell>
          <cell r="R340">
            <v>0</v>
          </cell>
          <cell r="S340">
            <v>0</v>
          </cell>
        </row>
        <row r="341">
          <cell r="A341">
            <v>335</v>
          </cell>
          <cell r="B341" t="str">
            <v>194C</v>
          </cell>
          <cell r="C341">
            <v>4080</v>
          </cell>
          <cell r="D341">
            <v>0</v>
          </cell>
          <cell r="E341">
            <v>0</v>
          </cell>
          <cell r="F341">
            <v>0</v>
          </cell>
          <cell r="G341">
            <v>0</v>
          </cell>
          <cell r="I341">
            <v>4080</v>
          </cell>
          <cell r="J341" t="str">
            <v>978338</v>
          </cell>
          <cell r="L341">
            <v>220748</v>
          </cell>
          <cell r="N341">
            <v>38569</v>
          </cell>
          <cell r="P341">
            <v>54</v>
          </cell>
          <cell r="Q341" t="str">
            <v>No</v>
          </cell>
          <cell r="R341">
            <v>0</v>
          </cell>
          <cell r="S341">
            <v>0</v>
          </cell>
        </row>
        <row r="342">
          <cell r="A342">
            <v>336</v>
          </cell>
          <cell r="B342" t="str">
            <v>194C</v>
          </cell>
          <cell r="C342">
            <v>1118</v>
          </cell>
          <cell r="D342">
            <v>0</v>
          </cell>
          <cell r="E342">
            <v>0</v>
          </cell>
          <cell r="F342">
            <v>0</v>
          </cell>
          <cell r="G342">
            <v>0</v>
          </cell>
          <cell r="I342">
            <v>1118</v>
          </cell>
          <cell r="J342" t="str">
            <v>978338</v>
          </cell>
          <cell r="L342">
            <v>220748</v>
          </cell>
          <cell r="N342">
            <v>38569</v>
          </cell>
          <cell r="P342">
            <v>54</v>
          </cell>
          <cell r="Q342" t="str">
            <v>No</v>
          </cell>
          <cell r="R342">
            <v>0</v>
          </cell>
          <cell r="S342">
            <v>0</v>
          </cell>
        </row>
        <row r="343">
          <cell r="A343">
            <v>337</v>
          </cell>
          <cell r="B343" t="str">
            <v>194C</v>
          </cell>
          <cell r="C343">
            <v>37</v>
          </cell>
          <cell r="D343">
            <v>0</v>
          </cell>
          <cell r="E343">
            <v>0</v>
          </cell>
          <cell r="F343">
            <v>0</v>
          </cell>
          <cell r="G343">
            <v>0</v>
          </cell>
          <cell r="I343">
            <v>37</v>
          </cell>
          <cell r="J343" t="str">
            <v>978338</v>
          </cell>
          <cell r="L343">
            <v>220748</v>
          </cell>
          <cell r="N343">
            <v>38569</v>
          </cell>
          <cell r="P343">
            <v>54</v>
          </cell>
          <cell r="Q343" t="str">
            <v>No</v>
          </cell>
          <cell r="R343">
            <v>0</v>
          </cell>
          <cell r="S343">
            <v>0</v>
          </cell>
        </row>
        <row r="344">
          <cell r="A344">
            <v>338</v>
          </cell>
          <cell r="B344" t="str">
            <v>194C</v>
          </cell>
          <cell r="C344">
            <v>46</v>
          </cell>
          <cell r="D344">
            <v>0</v>
          </cell>
          <cell r="E344">
            <v>0</v>
          </cell>
          <cell r="F344">
            <v>0</v>
          </cell>
          <cell r="G344">
            <v>0</v>
          </cell>
          <cell r="I344">
            <v>46</v>
          </cell>
          <cell r="J344" t="str">
            <v>978338</v>
          </cell>
          <cell r="L344">
            <v>220748</v>
          </cell>
          <cell r="N344">
            <v>38569</v>
          </cell>
          <cell r="P344">
            <v>54</v>
          </cell>
          <cell r="Q344" t="str">
            <v>No</v>
          </cell>
          <cell r="R344">
            <v>0</v>
          </cell>
          <cell r="S344">
            <v>0</v>
          </cell>
        </row>
        <row r="345">
          <cell r="A345">
            <v>339</v>
          </cell>
          <cell r="B345" t="str">
            <v>194C</v>
          </cell>
          <cell r="C345">
            <v>1102</v>
          </cell>
          <cell r="D345">
            <v>0</v>
          </cell>
          <cell r="E345">
            <v>0</v>
          </cell>
          <cell r="F345">
            <v>0</v>
          </cell>
          <cell r="G345">
            <v>0</v>
          </cell>
          <cell r="I345">
            <v>1102</v>
          </cell>
          <cell r="J345" t="str">
            <v>978338</v>
          </cell>
          <cell r="L345">
            <v>220748</v>
          </cell>
          <cell r="N345">
            <v>38569</v>
          </cell>
          <cell r="P345">
            <v>54</v>
          </cell>
          <cell r="Q345" t="str">
            <v>No</v>
          </cell>
          <cell r="R345">
            <v>0</v>
          </cell>
          <cell r="S345">
            <v>0</v>
          </cell>
        </row>
        <row r="346">
          <cell r="A346">
            <v>340</v>
          </cell>
          <cell r="B346" t="str">
            <v>194C</v>
          </cell>
          <cell r="C346">
            <v>201</v>
          </cell>
          <cell r="D346">
            <v>0</v>
          </cell>
          <cell r="E346">
            <v>0</v>
          </cell>
          <cell r="F346">
            <v>0</v>
          </cell>
          <cell r="G346">
            <v>0</v>
          </cell>
          <cell r="I346">
            <v>201</v>
          </cell>
          <cell r="J346" t="str">
            <v>978338</v>
          </cell>
          <cell r="L346">
            <v>220748</v>
          </cell>
          <cell r="N346">
            <v>38569</v>
          </cell>
          <cell r="P346">
            <v>54</v>
          </cell>
          <cell r="Q346" t="str">
            <v>No</v>
          </cell>
          <cell r="R346">
            <v>0</v>
          </cell>
          <cell r="S346">
            <v>0</v>
          </cell>
        </row>
        <row r="347">
          <cell r="A347">
            <v>341</v>
          </cell>
          <cell r="B347" t="str">
            <v>194C</v>
          </cell>
          <cell r="C347">
            <v>1113</v>
          </cell>
          <cell r="D347">
            <v>0</v>
          </cell>
          <cell r="E347">
            <v>0</v>
          </cell>
          <cell r="F347">
            <v>0</v>
          </cell>
          <cell r="G347">
            <v>0</v>
          </cell>
          <cell r="I347">
            <v>1113</v>
          </cell>
          <cell r="J347" t="str">
            <v>978338</v>
          </cell>
          <cell r="L347">
            <v>220748</v>
          </cell>
          <cell r="N347">
            <v>38569</v>
          </cell>
          <cell r="P347">
            <v>54</v>
          </cell>
          <cell r="Q347" t="str">
            <v>No</v>
          </cell>
          <cell r="R347">
            <v>0</v>
          </cell>
          <cell r="S347">
            <v>0</v>
          </cell>
        </row>
        <row r="348">
          <cell r="A348">
            <v>342</v>
          </cell>
          <cell r="B348" t="str">
            <v>194C</v>
          </cell>
          <cell r="C348">
            <v>593</v>
          </cell>
          <cell r="D348">
            <v>0</v>
          </cell>
          <cell r="E348">
            <v>0</v>
          </cell>
          <cell r="F348">
            <v>0</v>
          </cell>
          <cell r="G348">
            <v>0</v>
          </cell>
          <cell r="I348">
            <v>593</v>
          </cell>
          <cell r="J348" t="str">
            <v>978338</v>
          </cell>
          <cell r="L348">
            <v>220748</v>
          </cell>
          <cell r="N348">
            <v>38569</v>
          </cell>
          <cell r="P348">
            <v>54</v>
          </cell>
          <cell r="Q348" t="str">
            <v>No</v>
          </cell>
          <cell r="R348">
            <v>0</v>
          </cell>
          <cell r="S348">
            <v>0</v>
          </cell>
        </row>
        <row r="349">
          <cell r="A349">
            <v>343</v>
          </cell>
          <cell r="B349" t="str">
            <v>194C</v>
          </cell>
          <cell r="C349">
            <v>2040</v>
          </cell>
          <cell r="D349">
            <v>0</v>
          </cell>
          <cell r="E349">
            <v>0</v>
          </cell>
          <cell r="F349">
            <v>0</v>
          </cell>
          <cell r="G349">
            <v>0</v>
          </cell>
          <cell r="I349">
            <v>2040</v>
          </cell>
          <cell r="J349" t="str">
            <v>978338</v>
          </cell>
          <cell r="L349">
            <v>220748</v>
          </cell>
          <cell r="N349">
            <v>38569</v>
          </cell>
          <cell r="P349">
            <v>54</v>
          </cell>
          <cell r="Q349" t="str">
            <v>No</v>
          </cell>
          <cell r="R349">
            <v>0</v>
          </cell>
          <cell r="S349">
            <v>0</v>
          </cell>
        </row>
        <row r="350">
          <cell r="A350">
            <v>344</v>
          </cell>
          <cell r="B350" t="str">
            <v>194C</v>
          </cell>
          <cell r="C350">
            <v>378</v>
          </cell>
          <cell r="D350">
            <v>0</v>
          </cell>
          <cell r="E350">
            <v>0</v>
          </cell>
          <cell r="F350">
            <v>0</v>
          </cell>
          <cell r="G350">
            <v>0</v>
          </cell>
          <cell r="I350">
            <v>378</v>
          </cell>
          <cell r="J350" t="str">
            <v>978338</v>
          </cell>
          <cell r="L350">
            <v>220748</v>
          </cell>
          <cell r="N350">
            <v>38569</v>
          </cell>
          <cell r="P350">
            <v>54</v>
          </cell>
          <cell r="Q350" t="str">
            <v>No</v>
          </cell>
          <cell r="R350">
            <v>0</v>
          </cell>
          <cell r="S350">
            <v>0</v>
          </cell>
        </row>
        <row r="351">
          <cell r="A351">
            <v>345</v>
          </cell>
          <cell r="B351" t="str">
            <v>194C</v>
          </cell>
          <cell r="C351">
            <v>706</v>
          </cell>
          <cell r="D351">
            <v>0</v>
          </cell>
          <cell r="E351">
            <v>0</v>
          </cell>
          <cell r="F351">
            <v>0</v>
          </cell>
          <cell r="G351">
            <v>0</v>
          </cell>
          <cell r="I351">
            <v>706</v>
          </cell>
          <cell r="J351" t="str">
            <v>978338</v>
          </cell>
          <cell r="L351">
            <v>220748</v>
          </cell>
          <cell r="N351">
            <v>38569</v>
          </cell>
          <cell r="P351">
            <v>54</v>
          </cell>
          <cell r="Q351" t="str">
            <v>No</v>
          </cell>
          <cell r="R351">
            <v>0</v>
          </cell>
          <cell r="S351">
            <v>0</v>
          </cell>
        </row>
        <row r="352">
          <cell r="A352">
            <v>346</v>
          </cell>
          <cell r="B352" t="str">
            <v>194C</v>
          </cell>
          <cell r="C352">
            <v>1558</v>
          </cell>
          <cell r="D352">
            <v>0</v>
          </cell>
          <cell r="E352">
            <v>0</v>
          </cell>
          <cell r="F352">
            <v>0</v>
          </cell>
          <cell r="G352">
            <v>0</v>
          </cell>
          <cell r="I352">
            <v>1558</v>
          </cell>
          <cell r="J352" t="str">
            <v>978360</v>
          </cell>
          <cell r="L352">
            <v>220748</v>
          </cell>
          <cell r="N352">
            <v>38601</v>
          </cell>
          <cell r="P352">
            <v>87</v>
          </cell>
          <cell r="Q352" t="str">
            <v>No</v>
          </cell>
          <cell r="R352">
            <v>0</v>
          </cell>
          <cell r="S352">
            <v>0</v>
          </cell>
        </row>
        <row r="353">
          <cell r="A353">
            <v>347</v>
          </cell>
          <cell r="B353" t="str">
            <v>194C</v>
          </cell>
          <cell r="C353">
            <v>575</v>
          </cell>
          <cell r="D353">
            <v>0</v>
          </cell>
          <cell r="E353">
            <v>0</v>
          </cell>
          <cell r="F353">
            <v>0</v>
          </cell>
          <cell r="G353">
            <v>0</v>
          </cell>
          <cell r="I353">
            <v>575</v>
          </cell>
          <cell r="J353" t="str">
            <v>978360</v>
          </cell>
          <cell r="L353">
            <v>220748</v>
          </cell>
          <cell r="N353">
            <v>38601</v>
          </cell>
          <cell r="P353">
            <v>87</v>
          </cell>
          <cell r="Q353" t="str">
            <v>No</v>
          </cell>
          <cell r="R353">
            <v>0</v>
          </cell>
          <cell r="S353">
            <v>0</v>
          </cell>
        </row>
        <row r="354">
          <cell r="A354">
            <v>348</v>
          </cell>
          <cell r="B354" t="str">
            <v>194C</v>
          </cell>
          <cell r="C354">
            <v>238</v>
          </cell>
          <cell r="D354">
            <v>0</v>
          </cell>
          <cell r="E354">
            <v>0</v>
          </cell>
          <cell r="F354">
            <v>0</v>
          </cell>
          <cell r="G354">
            <v>0</v>
          </cell>
          <cell r="I354">
            <v>238</v>
          </cell>
          <cell r="J354" t="str">
            <v>978360</v>
          </cell>
          <cell r="L354">
            <v>220748</v>
          </cell>
          <cell r="N354">
            <v>38601</v>
          </cell>
          <cell r="P354">
            <v>87</v>
          </cell>
          <cell r="Q354" t="str">
            <v>No</v>
          </cell>
          <cell r="R354">
            <v>0</v>
          </cell>
          <cell r="S354">
            <v>0</v>
          </cell>
        </row>
        <row r="355">
          <cell r="A355">
            <v>349</v>
          </cell>
          <cell r="B355" t="str">
            <v>194C</v>
          </cell>
          <cell r="C355">
            <v>522</v>
          </cell>
          <cell r="D355">
            <v>0</v>
          </cell>
          <cell r="E355">
            <v>0</v>
          </cell>
          <cell r="F355">
            <v>0</v>
          </cell>
          <cell r="G355">
            <v>0</v>
          </cell>
          <cell r="I355">
            <v>522</v>
          </cell>
          <cell r="J355" t="str">
            <v>978360</v>
          </cell>
          <cell r="L355">
            <v>220748</v>
          </cell>
          <cell r="N355">
            <v>38601</v>
          </cell>
          <cell r="P355">
            <v>87</v>
          </cell>
          <cell r="Q355" t="str">
            <v>No</v>
          </cell>
          <cell r="R355">
            <v>0</v>
          </cell>
          <cell r="S355">
            <v>0</v>
          </cell>
        </row>
        <row r="356">
          <cell r="A356">
            <v>350</v>
          </cell>
          <cell r="B356" t="str">
            <v>194C</v>
          </cell>
          <cell r="C356">
            <v>100</v>
          </cell>
          <cell r="D356">
            <v>0</v>
          </cell>
          <cell r="E356">
            <v>0</v>
          </cell>
          <cell r="F356">
            <v>0</v>
          </cell>
          <cell r="G356">
            <v>0</v>
          </cell>
          <cell r="I356">
            <v>100</v>
          </cell>
          <cell r="J356" t="str">
            <v>978360</v>
          </cell>
          <cell r="L356">
            <v>220748</v>
          </cell>
          <cell r="N356">
            <v>38601</v>
          </cell>
          <cell r="P356">
            <v>87</v>
          </cell>
          <cell r="Q356" t="str">
            <v>No</v>
          </cell>
          <cell r="R356">
            <v>0</v>
          </cell>
          <cell r="S356">
            <v>0</v>
          </cell>
        </row>
        <row r="357">
          <cell r="A357">
            <v>351</v>
          </cell>
          <cell r="B357" t="str">
            <v>194C</v>
          </cell>
          <cell r="C357">
            <v>156</v>
          </cell>
          <cell r="D357">
            <v>0</v>
          </cell>
          <cell r="E357">
            <v>0</v>
          </cell>
          <cell r="F357">
            <v>0</v>
          </cell>
          <cell r="G357">
            <v>0</v>
          </cell>
          <cell r="I357">
            <v>156</v>
          </cell>
          <cell r="J357" t="str">
            <v>978360</v>
          </cell>
          <cell r="L357">
            <v>220748</v>
          </cell>
          <cell r="N357">
            <v>38601</v>
          </cell>
          <cell r="P357">
            <v>87</v>
          </cell>
          <cell r="Q357" t="str">
            <v>No</v>
          </cell>
          <cell r="R357">
            <v>0</v>
          </cell>
          <cell r="S357">
            <v>0</v>
          </cell>
        </row>
        <row r="358">
          <cell r="A358">
            <v>352</v>
          </cell>
          <cell r="B358" t="str">
            <v>194C</v>
          </cell>
          <cell r="C358">
            <v>2533</v>
          </cell>
          <cell r="D358">
            <v>0</v>
          </cell>
          <cell r="E358">
            <v>0</v>
          </cell>
          <cell r="F358">
            <v>0</v>
          </cell>
          <cell r="G358">
            <v>0</v>
          </cell>
          <cell r="I358">
            <v>2533</v>
          </cell>
          <cell r="J358" t="str">
            <v>978360</v>
          </cell>
          <cell r="L358">
            <v>220748</v>
          </cell>
          <cell r="N358">
            <v>38601</v>
          </cell>
          <cell r="P358">
            <v>87</v>
          </cell>
          <cell r="Q358" t="str">
            <v>No</v>
          </cell>
          <cell r="R358">
            <v>0</v>
          </cell>
          <cell r="S358">
            <v>0</v>
          </cell>
        </row>
        <row r="359">
          <cell r="A359">
            <v>353</v>
          </cell>
          <cell r="B359" t="str">
            <v>194C</v>
          </cell>
          <cell r="C359">
            <v>11200</v>
          </cell>
          <cell r="D359">
            <v>0</v>
          </cell>
          <cell r="E359">
            <v>0</v>
          </cell>
          <cell r="F359">
            <v>0</v>
          </cell>
          <cell r="G359">
            <v>0</v>
          </cell>
          <cell r="I359">
            <v>11200</v>
          </cell>
          <cell r="J359" t="str">
            <v>978360</v>
          </cell>
          <cell r="L359">
            <v>220748</v>
          </cell>
          <cell r="N359">
            <v>38601</v>
          </cell>
          <cell r="P359">
            <v>87</v>
          </cell>
          <cell r="Q359" t="str">
            <v>No</v>
          </cell>
          <cell r="R359">
            <v>0</v>
          </cell>
          <cell r="S359">
            <v>0</v>
          </cell>
        </row>
        <row r="360">
          <cell r="A360">
            <v>354</v>
          </cell>
          <cell r="B360" t="str">
            <v>194C</v>
          </cell>
          <cell r="C360">
            <v>675</v>
          </cell>
          <cell r="D360">
            <v>0</v>
          </cell>
          <cell r="E360">
            <v>0</v>
          </cell>
          <cell r="F360">
            <v>0</v>
          </cell>
          <cell r="G360">
            <v>0</v>
          </cell>
          <cell r="I360">
            <v>675</v>
          </cell>
          <cell r="J360" t="str">
            <v>978360</v>
          </cell>
          <cell r="L360">
            <v>220748</v>
          </cell>
          <cell r="N360">
            <v>38601</v>
          </cell>
          <cell r="P360">
            <v>87</v>
          </cell>
          <cell r="Q360" t="str">
            <v>No</v>
          </cell>
          <cell r="R360">
            <v>0</v>
          </cell>
          <cell r="S360">
            <v>0</v>
          </cell>
        </row>
        <row r="361">
          <cell r="A361">
            <v>355</v>
          </cell>
          <cell r="B361" t="str">
            <v>194C</v>
          </cell>
          <cell r="C361">
            <v>56</v>
          </cell>
          <cell r="D361">
            <v>0</v>
          </cell>
          <cell r="E361">
            <v>0</v>
          </cell>
          <cell r="F361">
            <v>0</v>
          </cell>
          <cell r="G361">
            <v>0</v>
          </cell>
          <cell r="I361">
            <v>56</v>
          </cell>
          <cell r="J361" t="str">
            <v>978360</v>
          </cell>
          <cell r="L361">
            <v>220748</v>
          </cell>
          <cell r="N361">
            <v>38601</v>
          </cell>
          <cell r="P361">
            <v>87</v>
          </cell>
          <cell r="Q361" t="str">
            <v>No</v>
          </cell>
          <cell r="R361">
            <v>0</v>
          </cell>
          <cell r="S361">
            <v>0</v>
          </cell>
        </row>
        <row r="362">
          <cell r="A362">
            <v>356</v>
          </cell>
          <cell r="B362" t="str">
            <v>194C</v>
          </cell>
          <cell r="C362">
            <v>324</v>
          </cell>
          <cell r="D362">
            <v>0</v>
          </cell>
          <cell r="E362">
            <v>0</v>
          </cell>
          <cell r="F362">
            <v>0</v>
          </cell>
          <cell r="G362">
            <v>0</v>
          </cell>
          <cell r="I362">
            <v>324</v>
          </cell>
          <cell r="J362" t="str">
            <v>978360</v>
          </cell>
          <cell r="L362">
            <v>220748</v>
          </cell>
          <cell r="N362">
            <v>38601</v>
          </cell>
          <cell r="P362">
            <v>87</v>
          </cell>
          <cell r="Q362" t="str">
            <v>No</v>
          </cell>
          <cell r="R362">
            <v>0</v>
          </cell>
          <cell r="S362">
            <v>0</v>
          </cell>
        </row>
        <row r="363">
          <cell r="A363">
            <v>357</v>
          </cell>
          <cell r="B363" t="str">
            <v>194C</v>
          </cell>
          <cell r="C363">
            <v>11411</v>
          </cell>
          <cell r="D363">
            <v>0</v>
          </cell>
          <cell r="E363">
            <v>0</v>
          </cell>
          <cell r="F363">
            <v>0</v>
          </cell>
          <cell r="G363">
            <v>0</v>
          </cell>
          <cell r="I363">
            <v>11411</v>
          </cell>
          <cell r="J363" t="str">
            <v>978360</v>
          </cell>
          <cell r="L363">
            <v>220748</v>
          </cell>
          <cell r="N363">
            <v>38601</v>
          </cell>
          <cell r="P363">
            <v>87</v>
          </cell>
          <cell r="Q363" t="str">
            <v>No</v>
          </cell>
          <cell r="R363">
            <v>0</v>
          </cell>
          <cell r="S363">
            <v>0</v>
          </cell>
        </row>
        <row r="364">
          <cell r="A364">
            <v>358</v>
          </cell>
          <cell r="B364" t="str">
            <v>194C</v>
          </cell>
          <cell r="C364">
            <v>6569</v>
          </cell>
          <cell r="D364">
            <v>0</v>
          </cell>
          <cell r="E364">
            <v>0</v>
          </cell>
          <cell r="F364">
            <v>0</v>
          </cell>
          <cell r="G364">
            <v>0</v>
          </cell>
          <cell r="I364">
            <v>6569</v>
          </cell>
          <cell r="J364" t="str">
            <v>978360</v>
          </cell>
          <cell r="L364">
            <v>220748</v>
          </cell>
          <cell r="N364">
            <v>38601</v>
          </cell>
          <cell r="P364">
            <v>87</v>
          </cell>
          <cell r="Q364" t="str">
            <v>No</v>
          </cell>
          <cell r="R364">
            <v>0</v>
          </cell>
          <cell r="S364">
            <v>0</v>
          </cell>
        </row>
        <row r="365">
          <cell r="A365">
            <v>359</v>
          </cell>
          <cell r="B365" t="str">
            <v>194C</v>
          </cell>
          <cell r="C365">
            <v>13606</v>
          </cell>
          <cell r="D365">
            <v>0</v>
          </cell>
          <cell r="E365">
            <v>0</v>
          </cell>
          <cell r="F365">
            <v>0</v>
          </cell>
          <cell r="G365">
            <v>0</v>
          </cell>
          <cell r="I365">
            <v>13606</v>
          </cell>
          <cell r="J365" t="str">
            <v>978360</v>
          </cell>
          <cell r="L365">
            <v>220748</v>
          </cell>
          <cell r="N365">
            <v>38601</v>
          </cell>
          <cell r="P365">
            <v>87</v>
          </cell>
          <cell r="Q365" t="str">
            <v>No</v>
          </cell>
          <cell r="R365">
            <v>0</v>
          </cell>
          <cell r="S365">
            <v>0</v>
          </cell>
        </row>
        <row r="366">
          <cell r="A366">
            <v>360</v>
          </cell>
          <cell r="B366" t="str">
            <v>194C</v>
          </cell>
          <cell r="C366">
            <v>412</v>
          </cell>
          <cell r="D366">
            <v>0</v>
          </cell>
          <cell r="E366">
            <v>0</v>
          </cell>
          <cell r="F366">
            <v>0</v>
          </cell>
          <cell r="G366">
            <v>0</v>
          </cell>
          <cell r="I366">
            <v>412</v>
          </cell>
          <cell r="J366" t="str">
            <v>978360</v>
          </cell>
          <cell r="L366">
            <v>220748</v>
          </cell>
          <cell r="N366">
            <v>38601</v>
          </cell>
          <cell r="P366">
            <v>87</v>
          </cell>
          <cell r="Q366" t="str">
            <v>No</v>
          </cell>
          <cell r="R366">
            <v>0</v>
          </cell>
          <cell r="S366">
            <v>0</v>
          </cell>
        </row>
        <row r="367">
          <cell r="A367">
            <v>361</v>
          </cell>
          <cell r="B367" t="str">
            <v>194C</v>
          </cell>
          <cell r="C367">
            <v>57</v>
          </cell>
          <cell r="D367">
            <v>0</v>
          </cell>
          <cell r="E367">
            <v>0</v>
          </cell>
          <cell r="F367">
            <v>0</v>
          </cell>
          <cell r="G367">
            <v>0</v>
          </cell>
          <cell r="I367">
            <v>57</v>
          </cell>
          <cell r="J367" t="str">
            <v>978360</v>
          </cell>
          <cell r="L367">
            <v>220748</v>
          </cell>
          <cell r="N367">
            <v>38601</v>
          </cell>
          <cell r="P367">
            <v>87</v>
          </cell>
          <cell r="Q367" t="str">
            <v>No</v>
          </cell>
          <cell r="R367">
            <v>0</v>
          </cell>
          <cell r="S367">
            <v>0</v>
          </cell>
        </row>
        <row r="368">
          <cell r="A368">
            <v>362</v>
          </cell>
          <cell r="B368" t="str">
            <v>194C</v>
          </cell>
          <cell r="C368">
            <v>238</v>
          </cell>
          <cell r="D368">
            <v>0</v>
          </cell>
          <cell r="E368">
            <v>0</v>
          </cell>
          <cell r="F368">
            <v>0</v>
          </cell>
          <cell r="G368">
            <v>0</v>
          </cell>
          <cell r="I368">
            <v>238</v>
          </cell>
          <cell r="J368" t="str">
            <v>978360</v>
          </cell>
          <cell r="L368">
            <v>220748</v>
          </cell>
          <cell r="N368">
            <v>38601</v>
          </cell>
          <cell r="P368">
            <v>87</v>
          </cell>
          <cell r="Q368" t="str">
            <v>No</v>
          </cell>
          <cell r="R368">
            <v>0</v>
          </cell>
          <cell r="S368">
            <v>0</v>
          </cell>
        </row>
        <row r="369">
          <cell r="A369">
            <v>363</v>
          </cell>
          <cell r="B369" t="str">
            <v>194C</v>
          </cell>
          <cell r="C369">
            <v>1549</v>
          </cell>
          <cell r="D369">
            <v>0</v>
          </cell>
          <cell r="E369">
            <v>0</v>
          </cell>
          <cell r="F369">
            <v>0</v>
          </cell>
          <cell r="G369">
            <v>0</v>
          </cell>
          <cell r="I369">
            <v>1549</v>
          </cell>
          <cell r="J369" t="str">
            <v>978360</v>
          </cell>
          <cell r="L369">
            <v>220748</v>
          </cell>
          <cell r="N369">
            <v>38601</v>
          </cell>
          <cell r="P369">
            <v>87</v>
          </cell>
          <cell r="Q369" t="str">
            <v>No</v>
          </cell>
          <cell r="R369">
            <v>0</v>
          </cell>
          <cell r="S369">
            <v>0</v>
          </cell>
        </row>
        <row r="370">
          <cell r="A370">
            <v>364</v>
          </cell>
          <cell r="B370" t="str">
            <v>194C</v>
          </cell>
          <cell r="C370">
            <v>181</v>
          </cell>
          <cell r="D370">
            <v>0</v>
          </cell>
          <cell r="E370">
            <v>0</v>
          </cell>
          <cell r="F370">
            <v>0</v>
          </cell>
          <cell r="G370">
            <v>0</v>
          </cell>
          <cell r="I370">
            <v>181</v>
          </cell>
          <cell r="J370" t="str">
            <v>978360</v>
          </cell>
          <cell r="L370">
            <v>220748</v>
          </cell>
          <cell r="N370">
            <v>38601</v>
          </cell>
          <cell r="P370">
            <v>87</v>
          </cell>
          <cell r="Q370" t="str">
            <v>No</v>
          </cell>
          <cell r="R370">
            <v>0</v>
          </cell>
          <cell r="S370">
            <v>0</v>
          </cell>
        </row>
        <row r="371">
          <cell r="A371">
            <v>365</v>
          </cell>
          <cell r="B371" t="str">
            <v>194C</v>
          </cell>
          <cell r="C371">
            <v>887</v>
          </cell>
          <cell r="D371">
            <v>0</v>
          </cell>
          <cell r="E371">
            <v>0</v>
          </cell>
          <cell r="F371">
            <v>0</v>
          </cell>
          <cell r="G371">
            <v>0</v>
          </cell>
          <cell r="I371">
            <v>887</v>
          </cell>
          <cell r="J371" t="str">
            <v>978360</v>
          </cell>
          <cell r="L371">
            <v>220748</v>
          </cell>
          <cell r="N371">
            <v>38601</v>
          </cell>
          <cell r="P371">
            <v>87</v>
          </cell>
          <cell r="Q371" t="str">
            <v>No</v>
          </cell>
          <cell r="R371">
            <v>0</v>
          </cell>
          <cell r="S371">
            <v>0</v>
          </cell>
        </row>
        <row r="372">
          <cell r="A372">
            <v>366</v>
          </cell>
          <cell r="B372" t="str">
            <v>194C</v>
          </cell>
          <cell r="C372">
            <v>176</v>
          </cell>
          <cell r="D372">
            <v>0</v>
          </cell>
          <cell r="E372">
            <v>0</v>
          </cell>
          <cell r="F372">
            <v>0</v>
          </cell>
          <cell r="G372">
            <v>0</v>
          </cell>
          <cell r="I372">
            <v>176</v>
          </cell>
          <cell r="J372" t="str">
            <v>978360</v>
          </cell>
          <cell r="L372">
            <v>220748</v>
          </cell>
          <cell r="N372">
            <v>38601</v>
          </cell>
          <cell r="P372">
            <v>87</v>
          </cell>
          <cell r="Q372" t="str">
            <v>No</v>
          </cell>
          <cell r="R372">
            <v>0</v>
          </cell>
          <cell r="S372">
            <v>0</v>
          </cell>
        </row>
        <row r="373">
          <cell r="A373">
            <v>367</v>
          </cell>
          <cell r="B373" t="str">
            <v>194C</v>
          </cell>
          <cell r="C373">
            <v>21</v>
          </cell>
          <cell r="D373">
            <v>0</v>
          </cell>
          <cell r="E373">
            <v>0</v>
          </cell>
          <cell r="F373">
            <v>0</v>
          </cell>
          <cell r="G373">
            <v>0</v>
          </cell>
          <cell r="I373">
            <v>21</v>
          </cell>
          <cell r="J373" t="str">
            <v>978360</v>
          </cell>
          <cell r="L373">
            <v>220748</v>
          </cell>
          <cell r="N373">
            <v>38601</v>
          </cell>
          <cell r="P373">
            <v>87</v>
          </cell>
          <cell r="Q373" t="str">
            <v>No</v>
          </cell>
          <cell r="R373">
            <v>0</v>
          </cell>
          <cell r="S373">
            <v>0</v>
          </cell>
        </row>
        <row r="374">
          <cell r="A374">
            <v>368</v>
          </cell>
          <cell r="B374" t="str">
            <v>194C</v>
          </cell>
          <cell r="C374">
            <v>10</v>
          </cell>
          <cell r="D374">
            <v>0</v>
          </cell>
          <cell r="E374">
            <v>0</v>
          </cell>
          <cell r="F374">
            <v>0</v>
          </cell>
          <cell r="G374">
            <v>0</v>
          </cell>
          <cell r="I374">
            <v>10</v>
          </cell>
          <cell r="J374" t="str">
            <v>978360</v>
          </cell>
          <cell r="L374">
            <v>220748</v>
          </cell>
          <cell r="N374">
            <v>38601</v>
          </cell>
          <cell r="P374">
            <v>87</v>
          </cell>
          <cell r="Q374" t="str">
            <v>No</v>
          </cell>
          <cell r="R374">
            <v>0</v>
          </cell>
          <cell r="S374">
            <v>0</v>
          </cell>
        </row>
        <row r="375">
          <cell r="A375">
            <v>369</v>
          </cell>
          <cell r="B375" t="str">
            <v>194C</v>
          </cell>
          <cell r="C375">
            <v>11</v>
          </cell>
          <cell r="D375">
            <v>0</v>
          </cell>
          <cell r="E375">
            <v>0</v>
          </cell>
          <cell r="F375">
            <v>0</v>
          </cell>
          <cell r="G375">
            <v>0</v>
          </cell>
          <cell r="I375">
            <v>11</v>
          </cell>
          <cell r="J375" t="str">
            <v>978360</v>
          </cell>
          <cell r="L375">
            <v>220748</v>
          </cell>
          <cell r="N375">
            <v>38601</v>
          </cell>
          <cell r="P375">
            <v>87</v>
          </cell>
          <cell r="Q375" t="str">
            <v>No</v>
          </cell>
          <cell r="R375">
            <v>0</v>
          </cell>
          <cell r="S375">
            <v>0</v>
          </cell>
        </row>
        <row r="376">
          <cell r="A376">
            <v>370</v>
          </cell>
          <cell r="B376" t="str">
            <v>194C</v>
          </cell>
          <cell r="C376">
            <v>180</v>
          </cell>
          <cell r="D376">
            <v>0</v>
          </cell>
          <cell r="E376">
            <v>0</v>
          </cell>
          <cell r="F376">
            <v>0</v>
          </cell>
          <cell r="G376">
            <v>0</v>
          </cell>
          <cell r="I376">
            <v>180</v>
          </cell>
          <cell r="J376" t="str">
            <v>978360</v>
          </cell>
          <cell r="L376">
            <v>220748</v>
          </cell>
          <cell r="N376">
            <v>38601</v>
          </cell>
          <cell r="P376">
            <v>87</v>
          </cell>
          <cell r="Q376" t="str">
            <v>No</v>
          </cell>
          <cell r="R376">
            <v>0</v>
          </cell>
          <cell r="S376">
            <v>0</v>
          </cell>
        </row>
        <row r="377">
          <cell r="A377">
            <v>371</v>
          </cell>
          <cell r="B377" t="str">
            <v>194C</v>
          </cell>
          <cell r="C377">
            <v>724</v>
          </cell>
          <cell r="D377">
            <v>0</v>
          </cell>
          <cell r="E377">
            <v>0</v>
          </cell>
          <cell r="F377">
            <v>0</v>
          </cell>
          <cell r="G377">
            <v>0</v>
          </cell>
          <cell r="I377">
            <v>724</v>
          </cell>
          <cell r="J377" t="str">
            <v>978360</v>
          </cell>
          <cell r="L377">
            <v>220748</v>
          </cell>
          <cell r="N377">
            <v>38601</v>
          </cell>
          <cell r="P377">
            <v>87</v>
          </cell>
          <cell r="Q377" t="str">
            <v>No</v>
          </cell>
          <cell r="R377">
            <v>0</v>
          </cell>
          <cell r="S377">
            <v>0</v>
          </cell>
        </row>
        <row r="378">
          <cell r="A378">
            <v>372</v>
          </cell>
          <cell r="B378" t="str">
            <v>194C</v>
          </cell>
          <cell r="C378">
            <v>49</v>
          </cell>
          <cell r="D378">
            <v>0</v>
          </cell>
          <cell r="E378">
            <v>0</v>
          </cell>
          <cell r="F378">
            <v>0</v>
          </cell>
          <cell r="G378">
            <v>0</v>
          </cell>
          <cell r="I378">
            <v>49</v>
          </cell>
          <cell r="J378" t="str">
            <v>978360</v>
          </cell>
          <cell r="L378">
            <v>220748</v>
          </cell>
          <cell r="N378">
            <v>38601</v>
          </cell>
          <cell r="P378">
            <v>87</v>
          </cell>
          <cell r="Q378" t="str">
            <v>No</v>
          </cell>
          <cell r="R378">
            <v>0</v>
          </cell>
          <cell r="S378">
            <v>0</v>
          </cell>
        </row>
        <row r="379">
          <cell r="A379">
            <v>373</v>
          </cell>
          <cell r="B379" t="str">
            <v>194C</v>
          </cell>
          <cell r="C379">
            <v>78</v>
          </cell>
          <cell r="D379">
            <v>0</v>
          </cell>
          <cell r="E379">
            <v>0</v>
          </cell>
          <cell r="F379">
            <v>0</v>
          </cell>
          <cell r="G379">
            <v>0</v>
          </cell>
          <cell r="I379">
            <v>78</v>
          </cell>
          <cell r="J379" t="str">
            <v>978360</v>
          </cell>
          <cell r="L379">
            <v>220748</v>
          </cell>
          <cell r="N379">
            <v>38601</v>
          </cell>
          <cell r="P379">
            <v>87</v>
          </cell>
          <cell r="Q379" t="str">
            <v>No</v>
          </cell>
          <cell r="R379">
            <v>0</v>
          </cell>
          <cell r="S379">
            <v>0</v>
          </cell>
        </row>
        <row r="380">
          <cell r="A380">
            <v>374</v>
          </cell>
          <cell r="B380" t="str">
            <v>194C</v>
          </cell>
          <cell r="C380">
            <v>341</v>
          </cell>
          <cell r="D380">
            <v>0</v>
          </cell>
          <cell r="E380">
            <v>0</v>
          </cell>
          <cell r="F380">
            <v>0</v>
          </cell>
          <cell r="G380">
            <v>0</v>
          </cell>
          <cell r="I380">
            <v>341</v>
          </cell>
          <cell r="J380" t="str">
            <v>978360</v>
          </cell>
          <cell r="L380">
            <v>220748</v>
          </cell>
          <cell r="N380">
            <v>38601</v>
          </cell>
          <cell r="P380">
            <v>87</v>
          </cell>
          <cell r="Q380" t="str">
            <v>No</v>
          </cell>
          <cell r="R380">
            <v>0</v>
          </cell>
          <cell r="S380">
            <v>0</v>
          </cell>
        </row>
        <row r="381">
          <cell r="A381">
            <v>375</v>
          </cell>
          <cell r="B381" t="str">
            <v>194C</v>
          </cell>
          <cell r="C381">
            <v>313</v>
          </cell>
          <cell r="D381">
            <v>0</v>
          </cell>
          <cell r="E381">
            <v>0</v>
          </cell>
          <cell r="F381">
            <v>0</v>
          </cell>
          <cell r="G381">
            <v>0</v>
          </cell>
          <cell r="I381">
            <v>313</v>
          </cell>
          <cell r="J381" t="str">
            <v>978360</v>
          </cell>
          <cell r="L381">
            <v>220748</v>
          </cell>
          <cell r="N381">
            <v>38601</v>
          </cell>
          <cell r="P381">
            <v>87</v>
          </cell>
          <cell r="Q381" t="str">
            <v>No</v>
          </cell>
          <cell r="R381">
            <v>0</v>
          </cell>
          <cell r="S381">
            <v>0</v>
          </cell>
        </row>
        <row r="382">
          <cell r="A382">
            <v>376</v>
          </cell>
          <cell r="B382" t="str">
            <v>194C</v>
          </cell>
          <cell r="C382">
            <v>4480</v>
          </cell>
          <cell r="D382">
            <v>0</v>
          </cell>
          <cell r="E382">
            <v>0</v>
          </cell>
          <cell r="F382">
            <v>0</v>
          </cell>
          <cell r="G382">
            <v>0</v>
          </cell>
          <cell r="I382">
            <v>4480</v>
          </cell>
          <cell r="J382" t="str">
            <v>978360</v>
          </cell>
          <cell r="L382">
            <v>220748</v>
          </cell>
          <cell r="N382">
            <v>38601</v>
          </cell>
          <cell r="P382">
            <v>87</v>
          </cell>
          <cell r="Q382" t="str">
            <v>No</v>
          </cell>
          <cell r="R382">
            <v>0</v>
          </cell>
          <cell r="S382">
            <v>0</v>
          </cell>
        </row>
        <row r="383">
          <cell r="A383">
            <v>377</v>
          </cell>
          <cell r="B383" t="str">
            <v>194C</v>
          </cell>
          <cell r="C383">
            <v>333</v>
          </cell>
          <cell r="D383">
            <v>0</v>
          </cell>
          <cell r="E383">
            <v>0</v>
          </cell>
          <cell r="F383">
            <v>0</v>
          </cell>
          <cell r="G383">
            <v>0</v>
          </cell>
          <cell r="I383">
            <v>333</v>
          </cell>
          <cell r="J383" t="str">
            <v>978360</v>
          </cell>
          <cell r="L383">
            <v>220748</v>
          </cell>
          <cell r="N383">
            <v>38601</v>
          </cell>
          <cell r="P383">
            <v>87</v>
          </cell>
          <cell r="Q383" t="str">
            <v>No</v>
          </cell>
          <cell r="R383">
            <v>0</v>
          </cell>
          <cell r="S383">
            <v>0</v>
          </cell>
        </row>
        <row r="384">
          <cell r="A384">
            <v>378</v>
          </cell>
          <cell r="B384" t="str">
            <v>194C</v>
          </cell>
          <cell r="C384">
            <v>196</v>
          </cell>
          <cell r="D384">
            <v>0</v>
          </cell>
          <cell r="E384">
            <v>0</v>
          </cell>
          <cell r="F384">
            <v>0</v>
          </cell>
          <cell r="G384">
            <v>0</v>
          </cell>
          <cell r="I384">
            <v>196</v>
          </cell>
          <cell r="J384" t="str">
            <v>978360</v>
          </cell>
          <cell r="L384">
            <v>220748</v>
          </cell>
          <cell r="N384">
            <v>38601</v>
          </cell>
          <cell r="P384">
            <v>87</v>
          </cell>
          <cell r="Q384" t="str">
            <v>No</v>
          </cell>
          <cell r="R384">
            <v>0</v>
          </cell>
          <cell r="S384">
            <v>0</v>
          </cell>
        </row>
        <row r="385">
          <cell r="A385">
            <v>379</v>
          </cell>
          <cell r="B385" t="str">
            <v>194C</v>
          </cell>
          <cell r="C385">
            <v>28</v>
          </cell>
          <cell r="D385">
            <v>0</v>
          </cell>
          <cell r="E385">
            <v>0</v>
          </cell>
          <cell r="F385">
            <v>0</v>
          </cell>
          <cell r="G385">
            <v>0</v>
          </cell>
          <cell r="I385">
            <v>28</v>
          </cell>
          <cell r="J385" t="str">
            <v>978360</v>
          </cell>
          <cell r="L385">
            <v>220748</v>
          </cell>
          <cell r="N385">
            <v>38601</v>
          </cell>
          <cell r="P385">
            <v>87</v>
          </cell>
          <cell r="Q385" t="str">
            <v>No</v>
          </cell>
          <cell r="R385">
            <v>0</v>
          </cell>
          <cell r="S385">
            <v>0</v>
          </cell>
        </row>
        <row r="386">
          <cell r="A386">
            <v>380</v>
          </cell>
          <cell r="B386" t="str">
            <v>194C</v>
          </cell>
          <cell r="C386">
            <v>340</v>
          </cell>
          <cell r="D386">
            <v>0</v>
          </cell>
          <cell r="E386">
            <v>0</v>
          </cell>
          <cell r="F386">
            <v>0</v>
          </cell>
          <cell r="G386">
            <v>0</v>
          </cell>
          <cell r="I386">
            <v>340</v>
          </cell>
          <cell r="J386" t="str">
            <v>978360</v>
          </cell>
          <cell r="L386">
            <v>220748</v>
          </cell>
          <cell r="N386">
            <v>38601</v>
          </cell>
          <cell r="P386">
            <v>87</v>
          </cell>
          <cell r="Q386" t="str">
            <v>No</v>
          </cell>
          <cell r="R386">
            <v>0</v>
          </cell>
          <cell r="S386">
            <v>0</v>
          </cell>
        </row>
        <row r="387">
          <cell r="A387">
            <v>381</v>
          </cell>
          <cell r="B387" t="str">
            <v>194C</v>
          </cell>
          <cell r="C387">
            <v>24</v>
          </cell>
          <cell r="D387">
            <v>0</v>
          </cell>
          <cell r="E387">
            <v>0</v>
          </cell>
          <cell r="F387">
            <v>0</v>
          </cell>
          <cell r="G387">
            <v>0</v>
          </cell>
          <cell r="I387">
            <v>24</v>
          </cell>
          <cell r="J387" t="str">
            <v>978360</v>
          </cell>
          <cell r="L387">
            <v>220748</v>
          </cell>
          <cell r="N387">
            <v>38601</v>
          </cell>
          <cell r="P387">
            <v>87</v>
          </cell>
          <cell r="Q387" t="str">
            <v>No</v>
          </cell>
          <cell r="R387">
            <v>0</v>
          </cell>
          <cell r="S387">
            <v>0</v>
          </cell>
        </row>
        <row r="388">
          <cell r="A388">
            <v>382</v>
          </cell>
          <cell r="B388" t="str">
            <v>194C</v>
          </cell>
          <cell r="C388">
            <v>339</v>
          </cell>
          <cell r="D388">
            <v>0</v>
          </cell>
          <cell r="E388">
            <v>0</v>
          </cell>
          <cell r="F388">
            <v>0</v>
          </cell>
          <cell r="G388">
            <v>0</v>
          </cell>
          <cell r="I388">
            <v>339</v>
          </cell>
          <cell r="J388" t="str">
            <v>978359</v>
          </cell>
          <cell r="L388">
            <v>220748</v>
          </cell>
          <cell r="N388">
            <v>38601</v>
          </cell>
          <cell r="P388">
            <v>95</v>
          </cell>
          <cell r="Q388" t="str">
            <v>No</v>
          </cell>
          <cell r="R388">
            <v>0</v>
          </cell>
          <cell r="S388">
            <v>0</v>
          </cell>
        </row>
        <row r="389">
          <cell r="A389">
            <v>383</v>
          </cell>
          <cell r="B389" t="str">
            <v>194C</v>
          </cell>
          <cell r="C389">
            <v>251</v>
          </cell>
          <cell r="D389">
            <v>0</v>
          </cell>
          <cell r="E389">
            <v>0</v>
          </cell>
          <cell r="F389">
            <v>0</v>
          </cell>
          <cell r="G389">
            <v>0</v>
          </cell>
          <cell r="I389">
            <v>251</v>
          </cell>
          <cell r="J389" t="str">
            <v>978359</v>
          </cell>
          <cell r="L389">
            <v>220748</v>
          </cell>
          <cell r="N389">
            <v>38601</v>
          </cell>
          <cell r="P389">
            <v>95</v>
          </cell>
          <cell r="Q389" t="str">
            <v>No</v>
          </cell>
          <cell r="R389">
            <v>0</v>
          </cell>
          <cell r="S389">
            <v>0</v>
          </cell>
        </row>
        <row r="390">
          <cell r="A390">
            <v>384</v>
          </cell>
          <cell r="B390" t="str">
            <v>194C</v>
          </cell>
          <cell r="C390">
            <v>379</v>
          </cell>
          <cell r="D390">
            <v>0</v>
          </cell>
          <cell r="E390">
            <v>0</v>
          </cell>
          <cell r="F390">
            <v>0</v>
          </cell>
          <cell r="G390">
            <v>0</v>
          </cell>
          <cell r="I390">
            <v>379</v>
          </cell>
          <cell r="J390" t="str">
            <v>978359</v>
          </cell>
          <cell r="L390">
            <v>220748</v>
          </cell>
          <cell r="N390">
            <v>38601</v>
          </cell>
          <cell r="P390">
            <v>95</v>
          </cell>
          <cell r="Q390" t="str">
            <v>No</v>
          </cell>
          <cell r="R390">
            <v>0</v>
          </cell>
          <cell r="S390">
            <v>0</v>
          </cell>
        </row>
        <row r="391">
          <cell r="A391">
            <v>385</v>
          </cell>
          <cell r="B391" t="str">
            <v>194C</v>
          </cell>
          <cell r="C391">
            <v>940</v>
          </cell>
          <cell r="D391">
            <v>0</v>
          </cell>
          <cell r="E391">
            <v>0</v>
          </cell>
          <cell r="F391">
            <v>0</v>
          </cell>
          <cell r="G391">
            <v>0</v>
          </cell>
          <cell r="I391">
            <v>940</v>
          </cell>
          <cell r="J391" t="str">
            <v>978359</v>
          </cell>
          <cell r="L391">
            <v>220748</v>
          </cell>
          <cell r="N391">
            <v>38601</v>
          </cell>
          <cell r="P391">
            <v>95</v>
          </cell>
          <cell r="Q391" t="str">
            <v>No</v>
          </cell>
          <cell r="R391">
            <v>0</v>
          </cell>
          <cell r="S391">
            <v>0</v>
          </cell>
        </row>
        <row r="392">
          <cell r="A392">
            <v>386</v>
          </cell>
          <cell r="B392" t="str">
            <v>194C</v>
          </cell>
          <cell r="C392">
            <v>392</v>
          </cell>
          <cell r="D392">
            <v>0</v>
          </cell>
          <cell r="E392">
            <v>0</v>
          </cell>
          <cell r="F392">
            <v>0</v>
          </cell>
          <cell r="G392">
            <v>0</v>
          </cell>
          <cell r="I392">
            <v>392</v>
          </cell>
          <cell r="J392" t="str">
            <v>978359</v>
          </cell>
          <cell r="L392">
            <v>220748</v>
          </cell>
          <cell r="N392">
            <v>38601</v>
          </cell>
          <cell r="P392">
            <v>95</v>
          </cell>
          <cell r="Q392" t="str">
            <v>No</v>
          </cell>
          <cell r="R392">
            <v>0</v>
          </cell>
          <cell r="S392">
            <v>0</v>
          </cell>
        </row>
        <row r="393">
          <cell r="A393">
            <v>387</v>
          </cell>
          <cell r="B393" t="str">
            <v>194C</v>
          </cell>
          <cell r="C393">
            <v>4080</v>
          </cell>
          <cell r="D393">
            <v>0</v>
          </cell>
          <cell r="E393">
            <v>0</v>
          </cell>
          <cell r="F393">
            <v>0</v>
          </cell>
          <cell r="G393">
            <v>0</v>
          </cell>
          <cell r="I393">
            <v>4080</v>
          </cell>
          <cell r="J393" t="str">
            <v>978359</v>
          </cell>
          <cell r="L393">
            <v>220748</v>
          </cell>
          <cell r="N393">
            <v>38601</v>
          </cell>
          <cell r="P393">
            <v>95</v>
          </cell>
          <cell r="Q393" t="str">
            <v>No</v>
          </cell>
          <cell r="R393">
            <v>0</v>
          </cell>
          <cell r="S393">
            <v>0</v>
          </cell>
        </row>
        <row r="394">
          <cell r="A394">
            <v>388</v>
          </cell>
          <cell r="B394" t="str">
            <v>194C</v>
          </cell>
          <cell r="C394">
            <v>88</v>
          </cell>
          <cell r="D394">
            <v>0</v>
          </cell>
          <cell r="E394">
            <v>0</v>
          </cell>
          <cell r="F394">
            <v>0</v>
          </cell>
          <cell r="G394">
            <v>0</v>
          </cell>
          <cell r="I394">
            <v>88</v>
          </cell>
          <cell r="J394" t="str">
            <v>978359</v>
          </cell>
          <cell r="L394">
            <v>220748</v>
          </cell>
          <cell r="N394">
            <v>38601</v>
          </cell>
          <cell r="P394">
            <v>95</v>
          </cell>
          <cell r="Q394" t="str">
            <v>No</v>
          </cell>
          <cell r="R394">
            <v>0</v>
          </cell>
          <cell r="S394">
            <v>0</v>
          </cell>
        </row>
        <row r="395">
          <cell r="A395">
            <v>389</v>
          </cell>
          <cell r="B395" t="str">
            <v>194C</v>
          </cell>
          <cell r="C395">
            <v>12880</v>
          </cell>
          <cell r="D395">
            <v>0</v>
          </cell>
          <cell r="E395">
            <v>0</v>
          </cell>
          <cell r="F395">
            <v>0</v>
          </cell>
          <cell r="G395">
            <v>0</v>
          </cell>
          <cell r="I395">
            <v>12880</v>
          </cell>
          <cell r="J395" t="str">
            <v>978359</v>
          </cell>
          <cell r="L395">
            <v>220748</v>
          </cell>
          <cell r="N395">
            <v>38601</v>
          </cell>
          <cell r="P395">
            <v>95</v>
          </cell>
          <cell r="Q395" t="str">
            <v>No</v>
          </cell>
          <cell r="R395">
            <v>0</v>
          </cell>
          <cell r="S395">
            <v>0</v>
          </cell>
        </row>
        <row r="396">
          <cell r="A396">
            <v>390</v>
          </cell>
          <cell r="B396" t="str">
            <v>194C</v>
          </cell>
          <cell r="C396">
            <v>78</v>
          </cell>
          <cell r="D396">
            <v>0</v>
          </cell>
          <cell r="E396">
            <v>0</v>
          </cell>
          <cell r="F396">
            <v>0</v>
          </cell>
          <cell r="G396">
            <v>0</v>
          </cell>
          <cell r="I396">
            <v>78</v>
          </cell>
          <cell r="J396" t="str">
            <v>978359</v>
          </cell>
          <cell r="L396">
            <v>220748</v>
          </cell>
          <cell r="N396">
            <v>38601</v>
          </cell>
          <cell r="P396">
            <v>95</v>
          </cell>
          <cell r="Q396" t="str">
            <v>No</v>
          </cell>
          <cell r="R396">
            <v>0</v>
          </cell>
          <cell r="S396">
            <v>0</v>
          </cell>
        </row>
        <row r="397">
          <cell r="A397">
            <v>391</v>
          </cell>
          <cell r="B397" t="str">
            <v>194C</v>
          </cell>
          <cell r="C397">
            <v>974</v>
          </cell>
          <cell r="D397">
            <v>0</v>
          </cell>
          <cell r="E397">
            <v>0</v>
          </cell>
          <cell r="F397">
            <v>0</v>
          </cell>
          <cell r="G397">
            <v>0</v>
          </cell>
          <cell r="I397">
            <v>974</v>
          </cell>
          <cell r="J397" t="str">
            <v>978359</v>
          </cell>
          <cell r="L397">
            <v>220748</v>
          </cell>
          <cell r="N397">
            <v>38601</v>
          </cell>
          <cell r="P397">
            <v>95</v>
          </cell>
          <cell r="Q397" t="str">
            <v>No</v>
          </cell>
          <cell r="R397">
            <v>0</v>
          </cell>
          <cell r="S397">
            <v>0</v>
          </cell>
        </row>
        <row r="398">
          <cell r="A398">
            <v>392</v>
          </cell>
          <cell r="B398" t="str">
            <v>194C</v>
          </cell>
          <cell r="C398">
            <v>73</v>
          </cell>
          <cell r="D398">
            <v>0</v>
          </cell>
          <cell r="E398">
            <v>0</v>
          </cell>
          <cell r="F398">
            <v>0</v>
          </cell>
          <cell r="G398">
            <v>0</v>
          </cell>
          <cell r="I398">
            <v>73</v>
          </cell>
          <cell r="J398" t="str">
            <v>978359</v>
          </cell>
          <cell r="L398">
            <v>220748</v>
          </cell>
          <cell r="N398">
            <v>38601</v>
          </cell>
          <cell r="P398">
            <v>95</v>
          </cell>
          <cell r="Q398" t="str">
            <v>No</v>
          </cell>
          <cell r="R398">
            <v>0</v>
          </cell>
          <cell r="S398">
            <v>0</v>
          </cell>
        </row>
        <row r="399">
          <cell r="A399">
            <v>393</v>
          </cell>
          <cell r="B399" t="str">
            <v>194C</v>
          </cell>
          <cell r="C399">
            <v>678</v>
          </cell>
          <cell r="D399">
            <v>0</v>
          </cell>
          <cell r="E399">
            <v>0</v>
          </cell>
          <cell r="F399">
            <v>0</v>
          </cell>
          <cell r="G399">
            <v>0</v>
          </cell>
          <cell r="I399">
            <v>678</v>
          </cell>
          <cell r="J399" t="str">
            <v>978359</v>
          </cell>
          <cell r="L399">
            <v>220748</v>
          </cell>
          <cell r="N399">
            <v>38601</v>
          </cell>
          <cell r="P399">
            <v>95</v>
          </cell>
          <cell r="Q399" t="str">
            <v>No</v>
          </cell>
          <cell r="R399">
            <v>0</v>
          </cell>
          <cell r="S399">
            <v>0</v>
          </cell>
        </row>
        <row r="400">
          <cell r="A400">
            <v>394</v>
          </cell>
          <cell r="B400" t="str">
            <v>194C</v>
          </cell>
          <cell r="C400">
            <v>748</v>
          </cell>
          <cell r="D400">
            <v>0</v>
          </cell>
          <cell r="E400">
            <v>0</v>
          </cell>
          <cell r="F400">
            <v>0</v>
          </cell>
          <cell r="G400">
            <v>0</v>
          </cell>
          <cell r="I400">
            <v>748</v>
          </cell>
          <cell r="J400" t="str">
            <v>978359</v>
          </cell>
          <cell r="L400">
            <v>220748</v>
          </cell>
          <cell r="N400">
            <v>38601</v>
          </cell>
          <cell r="P400">
            <v>95</v>
          </cell>
          <cell r="Q400" t="str">
            <v>No</v>
          </cell>
          <cell r="R400">
            <v>0</v>
          </cell>
          <cell r="S400">
            <v>0</v>
          </cell>
        </row>
        <row r="401">
          <cell r="A401">
            <v>395</v>
          </cell>
          <cell r="B401" t="str">
            <v>194C</v>
          </cell>
          <cell r="C401">
            <v>10</v>
          </cell>
          <cell r="D401">
            <v>0</v>
          </cell>
          <cell r="E401">
            <v>0</v>
          </cell>
          <cell r="F401">
            <v>0</v>
          </cell>
          <cell r="G401">
            <v>0</v>
          </cell>
          <cell r="I401">
            <v>10</v>
          </cell>
          <cell r="J401" t="str">
            <v>978359</v>
          </cell>
          <cell r="L401">
            <v>220748</v>
          </cell>
          <cell r="N401">
            <v>38601</v>
          </cell>
          <cell r="P401">
            <v>95</v>
          </cell>
          <cell r="Q401" t="str">
            <v>No</v>
          </cell>
          <cell r="R401">
            <v>0</v>
          </cell>
          <cell r="S401">
            <v>0</v>
          </cell>
        </row>
        <row r="402">
          <cell r="A402">
            <v>396</v>
          </cell>
          <cell r="B402" t="str">
            <v>194C</v>
          </cell>
          <cell r="C402">
            <v>129</v>
          </cell>
          <cell r="D402">
            <v>0</v>
          </cell>
          <cell r="E402">
            <v>0</v>
          </cell>
          <cell r="F402">
            <v>0</v>
          </cell>
          <cell r="G402">
            <v>0</v>
          </cell>
          <cell r="I402">
            <v>129</v>
          </cell>
          <cell r="J402" t="str">
            <v>978359</v>
          </cell>
          <cell r="L402">
            <v>220748</v>
          </cell>
          <cell r="N402">
            <v>38601</v>
          </cell>
          <cell r="P402">
            <v>95</v>
          </cell>
          <cell r="Q402" t="str">
            <v>No</v>
          </cell>
          <cell r="R402">
            <v>0</v>
          </cell>
          <cell r="S402">
            <v>0</v>
          </cell>
        </row>
        <row r="403">
          <cell r="A403">
            <v>397</v>
          </cell>
          <cell r="B403" t="str">
            <v>194C</v>
          </cell>
          <cell r="C403">
            <v>889</v>
          </cell>
          <cell r="D403">
            <v>0</v>
          </cell>
          <cell r="E403">
            <v>0</v>
          </cell>
          <cell r="F403">
            <v>0</v>
          </cell>
          <cell r="G403">
            <v>0</v>
          </cell>
          <cell r="I403">
            <v>889</v>
          </cell>
          <cell r="J403" t="str">
            <v>978359</v>
          </cell>
          <cell r="L403">
            <v>220748</v>
          </cell>
          <cell r="N403">
            <v>38601</v>
          </cell>
          <cell r="P403">
            <v>95</v>
          </cell>
          <cell r="Q403" t="str">
            <v>No</v>
          </cell>
          <cell r="R403">
            <v>0</v>
          </cell>
          <cell r="S403">
            <v>0</v>
          </cell>
        </row>
        <row r="404">
          <cell r="A404">
            <v>398</v>
          </cell>
          <cell r="B404" t="str">
            <v>194C</v>
          </cell>
          <cell r="C404">
            <v>1813</v>
          </cell>
          <cell r="D404">
            <v>0</v>
          </cell>
          <cell r="E404">
            <v>0</v>
          </cell>
          <cell r="F404">
            <v>0</v>
          </cell>
          <cell r="G404">
            <v>0</v>
          </cell>
          <cell r="I404">
            <v>1813</v>
          </cell>
          <cell r="J404" t="str">
            <v>978359</v>
          </cell>
          <cell r="L404">
            <v>220748</v>
          </cell>
          <cell r="N404">
            <v>38601</v>
          </cell>
          <cell r="P404">
            <v>95</v>
          </cell>
          <cell r="Q404" t="str">
            <v>No</v>
          </cell>
          <cell r="R404">
            <v>0</v>
          </cell>
          <cell r="S404">
            <v>0</v>
          </cell>
        </row>
        <row r="405">
          <cell r="A405">
            <v>399</v>
          </cell>
          <cell r="B405" t="str">
            <v>194C</v>
          </cell>
          <cell r="C405">
            <v>12098</v>
          </cell>
          <cell r="D405">
            <v>0</v>
          </cell>
          <cell r="E405">
            <v>0</v>
          </cell>
          <cell r="F405">
            <v>0</v>
          </cell>
          <cell r="G405">
            <v>0</v>
          </cell>
          <cell r="I405">
            <v>12098</v>
          </cell>
          <cell r="J405" t="str">
            <v>978359</v>
          </cell>
          <cell r="L405">
            <v>220748</v>
          </cell>
          <cell r="N405">
            <v>38601</v>
          </cell>
          <cell r="P405">
            <v>95</v>
          </cell>
          <cell r="Q405" t="str">
            <v>No</v>
          </cell>
          <cell r="R405">
            <v>0</v>
          </cell>
          <cell r="S405">
            <v>0</v>
          </cell>
        </row>
        <row r="406">
          <cell r="A406">
            <v>400</v>
          </cell>
          <cell r="B406" t="str">
            <v>194C</v>
          </cell>
          <cell r="C406">
            <v>883</v>
          </cell>
          <cell r="D406">
            <v>0</v>
          </cell>
          <cell r="E406">
            <v>0</v>
          </cell>
          <cell r="F406">
            <v>0</v>
          </cell>
          <cell r="G406">
            <v>0</v>
          </cell>
          <cell r="I406">
            <v>883</v>
          </cell>
          <cell r="J406" t="str">
            <v>978359</v>
          </cell>
          <cell r="L406">
            <v>220748</v>
          </cell>
          <cell r="N406">
            <v>38601</v>
          </cell>
          <cell r="P406">
            <v>95</v>
          </cell>
          <cell r="Q406" t="str">
            <v>No</v>
          </cell>
          <cell r="R406">
            <v>0</v>
          </cell>
          <cell r="S406">
            <v>0</v>
          </cell>
        </row>
        <row r="407">
          <cell r="A407">
            <v>401</v>
          </cell>
          <cell r="B407" t="str">
            <v>194C</v>
          </cell>
          <cell r="C407">
            <v>26</v>
          </cell>
          <cell r="D407">
            <v>0</v>
          </cell>
          <cell r="E407">
            <v>0</v>
          </cell>
          <cell r="F407">
            <v>0</v>
          </cell>
          <cell r="G407">
            <v>0</v>
          </cell>
          <cell r="I407">
            <v>26</v>
          </cell>
          <cell r="J407" t="str">
            <v>978359</v>
          </cell>
          <cell r="L407">
            <v>220748</v>
          </cell>
          <cell r="N407">
            <v>38601</v>
          </cell>
          <cell r="P407">
            <v>95</v>
          </cell>
          <cell r="Q407" t="str">
            <v>No</v>
          </cell>
          <cell r="R407">
            <v>0</v>
          </cell>
          <cell r="S407">
            <v>0</v>
          </cell>
        </row>
        <row r="408">
          <cell r="A408">
            <v>402</v>
          </cell>
          <cell r="B408" t="str">
            <v>194C</v>
          </cell>
          <cell r="C408">
            <v>61</v>
          </cell>
          <cell r="D408">
            <v>0</v>
          </cell>
          <cell r="E408">
            <v>0</v>
          </cell>
          <cell r="F408">
            <v>0</v>
          </cell>
          <cell r="G408">
            <v>0</v>
          </cell>
          <cell r="I408">
            <v>61</v>
          </cell>
          <cell r="J408" t="str">
            <v>978359</v>
          </cell>
          <cell r="L408">
            <v>220748</v>
          </cell>
          <cell r="N408">
            <v>38601</v>
          </cell>
          <cell r="P408">
            <v>95</v>
          </cell>
          <cell r="Q408" t="str">
            <v>No</v>
          </cell>
          <cell r="R408">
            <v>0</v>
          </cell>
          <cell r="S408">
            <v>0</v>
          </cell>
        </row>
        <row r="409">
          <cell r="A409">
            <v>403</v>
          </cell>
          <cell r="B409" t="str">
            <v>194C</v>
          </cell>
          <cell r="C409">
            <v>1</v>
          </cell>
          <cell r="D409">
            <v>0</v>
          </cell>
          <cell r="E409">
            <v>0</v>
          </cell>
          <cell r="F409">
            <v>0</v>
          </cell>
          <cell r="G409">
            <v>0</v>
          </cell>
          <cell r="I409">
            <v>1</v>
          </cell>
          <cell r="J409" t="str">
            <v>978359</v>
          </cell>
          <cell r="L409">
            <v>220748</v>
          </cell>
          <cell r="N409">
            <v>38601</v>
          </cell>
          <cell r="P409">
            <v>95</v>
          </cell>
          <cell r="Q409" t="str">
            <v>No</v>
          </cell>
          <cell r="R409">
            <v>0</v>
          </cell>
          <cell r="S409">
            <v>0</v>
          </cell>
        </row>
        <row r="410">
          <cell r="A410">
            <v>404</v>
          </cell>
          <cell r="B410" t="str">
            <v>194C</v>
          </cell>
          <cell r="C410">
            <v>2</v>
          </cell>
          <cell r="D410">
            <v>0</v>
          </cell>
          <cell r="E410">
            <v>0</v>
          </cell>
          <cell r="F410">
            <v>0</v>
          </cell>
          <cell r="G410">
            <v>0</v>
          </cell>
          <cell r="I410">
            <v>2</v>
          </cell>
          <cell r="J410" t="str">
            <v>978359</v>
          </cell>
          <cell r="L410">
            <v>220748</v>
          </cell>
          <cell r="N410">
            <v>38601</v>
          </cell>
          <cell r="P410">
            <v>95</v>
          </cell>
          <cell r="Q410" t="str">
            <v>No</v>
          </cell>
          <cell r="R410">
            <v>0</v>
          </cell>
          <cell r="S410">
            <v>0</v>
          </cell>
        </row>
        <row r="411">
          <cell r="A411">
            <v>405</v>
          </cell>
          <cell r="B411" t="str">
            <v>194C</v>
          </cell>
          <cell r="C411">
            <v>864</v>
          </cell>
          <cell r="D411">
            <v>0</v>
          </cell>
          <cell r="E411">
            <v>0</v>
          </cell>
          <cell r="F411">
            <v>0</v>
          </cell>
          <cell r="G411">
            <v>0</v>
          </cell>
          <cell r="I411">
            <v>864</v>
          </cell>
          <cell r="J411" t="str">
            <v>978359</v>
          </cell>
          <cell r="L411">
            <v>220748</v>
          </cell>
          <cell r="N411">
            <v>38601</v>
          </cell>
          <cell r="P411">
            <v>95</v>
          </cell>
          <cell r="Q411" t="str">
            <v>No</v>
          </cell>
          <cell r="R411">
            <v>0</v>
          </cell>
          <cell r="S411">
            <v>0</v>
          </cell>
        </row>
        <row r="412">
          <cell r="A412">
            <v>406</v>
          </cell>
          <cell r="B412" t="str">
            <v>194C</v>
          </cell>
          <cell r="C412">
            <v>3457</v>
          </cell>
          <cell r="D412">
            <v>0</v>
          </cell>
          <cell r="E412">
            <v>0</v>
          </cell>
          <cell r="F412">
            <v>0</v>
          </cell>
          <cell r="G412">
            <v>0</v>
          </cell>
          <cell r="I412">
            <v>3457</v>
          </cell>
          <cell r="J412" t="str">
            <v>978359</v>
          </cell>
          <cell r="L412">
            <v>220748</v>
          </cell>
          <cell r="N412">
            <v>38601</v>
          </cell>
          <cell r="P412">
            <v>95</v>
          </cell>
          <cell r="Q412" t="str">
            <v>No</v>
          </cell>
          <cell r="R412">
            <v>0</v>
          </cell>
          <cell r="S412">
            <v>0</v>
          </cell>
        </row>
        <row r="413">
          <cell r="A413">
            <v>407</v>
          </cell>
          <cell r="B413" t="str">
            <v>194C</v>
          </cell>
          <cell r="C413">
            <v>309</v>
          </cell>
          <cell r="D413">
            <v>0</v>
          </cell>
          <cell r="E413">
            <v>0</v>
          </cell>
          <cell r="F413">
            <v>0</v>
          </cell>
          <cell r="G413">
            <v>0</v>
          </cell>
          <cell r="I413">
            <v>309</v>
          </cell>
          <cell r="J413" t="str">
            <v>978359</v>
          </cell>
          <cell r="L413">
            <v>220748</v>
          </cell>
          <cell r="N413">
            <v>38601</v>
          </cell>
          <cell r="P413">
            <v>95</v>
          </cell>
          <cell r="Q413" t="str">
            <v>No</v>
          </cell>
          <cell r="R413">
            <v>0</v>
          </cell>
          <cell r="S413">
            <v>0</v>
          </cell>
        </row>
        <row r="414">
          <cell r="A414">
            <v>408</v>
          </cell>
          <cell r="B414" t="str">
            <v>194C</v>
          </cell>
          <cell r="C414">
            <v>3275</v>
          </cell>
          <cell r="D414">
            <v>0</v>
          </cell>
          <cell r="E414">
            <v>0</v>
          </cell>
          <cell r="F414">
            <v>0</v>
          </cell>
          <cell r="G414">
            <v>0</v>
          </cell>
          <cell r="I414">
            <v>3275</v>
          </cell>
          <cell r="J414" t="str">
            <v>978359</v>
          </cell>
          <cell r="L414">
            <v>220748</v>
          </cell>
          <cell r="N414">
            <v>38601</v>
          </cell>
          <cell r="P414">
            <v>95</v>
          </cell>
          <cell r="Q414" t="str">
            <v>No</v>
          </cell>
          <cell r="R414">
            <v>0</v>
          </cell>
          <cell r="S414">
            <v>0</v>
          </cell>
        </row>
        <row r="415">
          <cell r="A415">
            <v>409</v>
          </cell>
          <cell r="B415" t="str">
            <v>194C</v>
          </cell>
          <cell r="C415">
            <v>4629</v>
          </cell>
          <cell r="D415">
            <v>0</v>
          </cell>
          <cell r="E415">
            <v>0</v>
          </cell>
          <cell r="F415">
            <v>0</v>
          </cell>
          <cell r="G415">
            <v>0</v>
          </cell>
          <cell r="I415">
            <v>4629</v>
          </cell>
          <cell r="J415" t="str">
            <v>978359</v>
          </cell>
          <cell r="L415">
            <v>220748</v>
          </cell>
          <cell r="N415">
            <v>38601</v>
          </cell>
          <cell r="P415">
            <v>95</v>
          </cell>
          <cell r="Q415" t="str">
            <v>No</v>
          </cell>
          <cell r="R415">
            <v>0</v>
          </cell>
          <cell r="S415">
            <v>0</v>
          </cell>
        </row>
        <row r="416">
          <cell r="A416">
            <v>410</v>
          </cell>
          <cell r="B416" t="str">
            <v>194C</v>
          </cell>
          <cell r="C416">
            <v>1948</v>
          </cell>
          <cell r="D416">
            <v>0</v>
          </cell>
          <cell r="E416">
            <v>0</v>
          </cell>
          <cell r="F416">
            <v>0</v>
          </cell>
          <cell r="G416">
            <v>0</v>
          </cell>
          <cell r="I416">
            <v>1948</v>
          </cell>
          <cell r="J416" t="str">
            <v>978359</v>
          </cell>
          <cell r="L416">
            <v>220748</v>
          </cell>
          <cell r="N416">
            <v>38601</v>
          </cell>
          <cell r="P416">
            <v>95</v>
          </cell>
          <cell r="Q416" t="str">
            <v>No</v>
          </cell>
          <cell r="R416">
            <v>0</v>
          </cell>
          <cell r="S416">
            <v>0</v>
          </cell>
        </row>
        <row r="417">
          <cell r="A417">
            <v>411</v>
          </cell>
          <cell r="B417" t="str">
            <v>194C</v>
          </cell>
          <cell r="C417">
            <v>85</v>
          </cell>
          <cell r="D417">
            <v>0</v>
          </cell>
          <cell r="E417">
            <v>0</v>
          </cell>
          <cell r="F417">
            <v>0</v>
          </cell>
          <cell r="G417">
            <v>0</v>
          </cell>
          <cell r="I417">
            <v>85</v>
          </cell>
          <cell r="J417" t="str">
            <v>978359</v>
          </cell>
          <cell r="L417">
            <v>220748</v>
          </cell>
          <cell r="N417">
            <v>38601</v>
          </cell>
          <cell r="P417">
            <v>95</v>
          </cell>
          <cell r="Q417" t="str">
            <v>No</v>
          </cell>
          <cell r="R417">
            <v>0</v>
          </cell>
          <cell r="S417">
            <v>0</v>
          </cell>
        </row>
        <row r="418">
          <cell r="A418">
            <v>412</v>
          </cell>
          <cell r="B418" t="str">
            <v>194C</v>
          </cell>
          <cell r="C418">
            <v>459</v>
          </cell>
          <cell r="D418">
            <v>0</v>
          </cell>
          <cell r="E418">
            <v>0</v>
          </cell>
          <cell r="F418">
            <v>0</v>
          </cell>
          <cell r="G418">
            <v>0</v>
          </cell>
          <cell r="I418">
            <v>459</v>
          </cell>
          <cell r="J418" t="str">
            <v>978359</v>
          </cell>
          <cell r="L418">
            <v>220748</v>
          </cell>
          <cell r="N418">
            <v>38601</v>
          </cell>
          <cell r="P418">
            <v>95</v>
          </cell>
          <cell r="Q418" t="str">
            <v>No</v>
          </cell>
          <cell r="R418">
            <v>0</v>
          </cell>
          <cell r="S418">
            <v>0</v>
          </cell>
        </row>
        <row r="419">
          <cell r="A419">
            <v>413</v>
          </cell>
          <cell r="B419" t="str">
            <v>194C</v>
          </cell>
          <cell r="C419">
            <v>1240</v>
          </cell>
          <cell r="D419">
            <v>0</v>
          </cell>
          <cell r="E419">
            <v>0</v>
          </cell>
          <cell r="F419">
            <v>0</v>
          </cell>
          <cell r="G419">
            <v>0</v>
          </cell>
          <cell r="I419">
            <v>1240</v>
          </cell>
          <cell r="J419" t="str">
            <v>978359</v>
          </cell>
          <cell r="L419">
            <v>220748</v>
          </cell>
          <cell r="N419">
            <v>38601</v>
          </cell>
          <cell r="P419">
            <v>95</v>
          </cell>
          <cell r="Q419" t="str">
            <v>No</v>
          </cell>
          <cell r="R419">
            <v>0</v>
          </cell>
          <cell r="S419">
            <v>0</v>
          </cell>
        </row>
        <row r="420">
          <cell r="A420">
            <v>414</v>
          </cell>
          <cell r="B420" t="str">
            <v>194C</v>
          </cell>
          <cell r="C420">
            <v>1690</v>
          </cell>
          <cell r="D420">
            <v>0</v>
          </cell>
          <cell r="E420">
            <v>0</v>
          </cell>
          <cell r="F420">
            <v>0</v>
          </cell>
          <cell r="G420">
            <v>0</v>
          </cell>
          <cell r="I420">
            <v>1690</v>
          </cell>
          <cell r="J420" t="str">
            <v>978359</v>
          </cell>
          <cell r="L420">
            <v>220748</v>
          </cell>
          <cell r="N420">
            <v>38601</v>
          </cell>
          <cell r="P420">
            <v>95</v>
          </cell>
          <cell r="Q420" t="str">
            <v>No</v>
          </cell>
          <cell r="R420">
            <v>0</v>
          </cell>
          <cell r="S420">
            <v>0</v>
          </cell>
        </row>
        <row r="421">
          <cell r="A421">
            <v>415</v>
          </cell>
          <cell r="B421" t="str">
            <v>194C</v>
          </cell>
          <cell r="C421">
            <v>1288</v>
          </cell>
          <cell r="D421">
            <v>0</v>
          </cell>
          <cell r="E421">
            <v>0</v>
          </cell>
          <cell r="F421">
            <v>0</v>
          </cell>
          <cell r="G421">
            <v>0</v>
          </cell>
          <cell r="I421">
            <v>1288</v>
          </cell>
          <cell r="J421" t="str">
            <v>978359</v>
          </cell>
          <cell r="L421">
            <v>220748</v>
          </cell>
          <cell r="N421">
            <v>38601</v>
          </cell>
          <cell r="P421">
            <v>95</v>
          </cell>
          <cell r="Q421" t="str">
            <v>No</v>
          </cell>
          <cell r="R421">
            <v>0</v>
          </cell>
          <cell r="S421">
            <v>0</v>
          </cell>
        </row>
        <row r="422">
          <cell r="A422">
            <v>416</v>
          </cell>
          <cell r="B422" t="str">
            <v>194C</v>
          </cell>
          <cell r="C422">
            <v>1338</v>
          </cell>
          <cell r="D422">
            <v>0</v>
          </cell>
          <cell r="E422">
            <v>0</v>
          </cell>
          <cell r="F422">
            <v>0</v>
          </cell>
          <cell r="G422">
            <v>0</v>
          </cell>
          <cell r="I422">
            <v>1338</v>
          </cell>
          <cell r="J422" t="str">
            <v>978359</v>
          </cell>
          <cell r="L422">
            <v>220748</v>
          </cell>
          <cell r="N422">
            <v>38601</v>
          </cell>
          <cell r="P422">
            <v>95</v>
          </cell>
          <cell r="Q422" t="str">
            <v>No</v>
          </cell>
          <cell r="R422">
            <v>0</v>
          </cell>
          <cell r="S422">
            <v>0</v>
          </cell>
        </row>
        <row r="423">
          <cell r="A423">
            <v>417</v>
          </cell>
          <cell r="B423" t="str">
            <v>194C</v>
          </cell>
          <cell r="C423">
            <v>1014</v>
          </cell>
          <cell r="D423">
            <v>0</v>
          </cell>
          <cell r="E423">
            <v>0</v>
          </cell>
          <cell r="F423">
            <v>0</v>
          </cell>
          <cell r="G423">
            <v>0</v>
          </cell>
          <cell r="I423">
            <v>1014</v>
          </cell>
          <cell r="J423" t="str">
            <v>978359</v>
          </cell>
          <cell r="L423">
            <v>220748</v>
          </cell>
          <cell r="N423">
            <v>38601</v>
          </cell>
          <cell r="P423">
            <v>95</v>
          </cell>
          <cell r="Q423" t="str">
            <v>No</v>
          </cell>
          <cell r="R423">
            <v>0</v>
          </cell>
          <cell r="S423">
            <v>0</v>
          </cell>
        </row>
        <row r="424">
          <cell r="A424">
            <v>418</v>
          </cell>
          <cell r="B424" t="str">
            <v>194C</v>
          </cell>
          <cell r="C424">
            <v>1167</v>
          </cell>
          <cell r="D424">
            <v>0</v>
          </cell>
          <cell r="E424">
            <v>0</v>
          </cell>
          <cell r="F424">
            <v>0</v>
          </cell>
          <cell r="G424">
            <v>0</v>
          </cell>
          <cell r="I424">
            <v>1167</v>
          </cell>
          <cell r="J424" t="str">
            <v>978359</v>
          </cell>
          <cell r="L424">
            <v>220748</v>
          </cell>
          <cell r="N424">
            <v>38601</v>
          </cell>
          <cell r="P424">
            <v>95</v>
          </cell>
          <cell r="Q424" t="str">
            <v>No</v>
          </cell>
          <cell r="R424">
            <v>0</v>
          </cell>
          <cell r="S424">
            <v>0</v>
          </cell>
        </row>
        <row r="425">
          <cell r="A425">
            <v>419</v>
          </cell>
          <cell r="B425" t="str">
            <v>194C</v>
          </cell>
          <cell r="C425">
            <v>463</v>
          </cell>
          <cell r="D425">
            <v>0</v>
          </cell>
          <cell r="E425">
            <v>0</v>
          </cell>
          <cell r="F425">
            <v>0</v>
          </cell>
          <cell r="G425">
            <v>0</v>
          </cell>
          <cell r="I425">
            <v>463</v>
          </cell>
          <cell r="J425" t="str">
            <v>978359</v>
          </cell>
          <cell r="L425">
            <v>220748</v>
          </cell>
          <cell r="N425">
            <v>38601</v>
          </cell>
          <cell r="P425">
            <v>95</v>
          </cell>
          <cell r="Q425" t="str">
            <v>No</v>
          </cell>
          <cell r="R425">
            <v>0</v>
          </cell>
          <cell r="S425">
            <v>0</v>
          </cell>
        </row>
        <row r="426">
          <cell r="A426">
            <v>420</v>
          </cell>
          <cell r="B426" t="str">
            <v>194C</v>
          </cell>
          <cell r="C426">
            <v>377</v>
          </cell>
          <cell r="D426">
            <v>0</v>
          </cell>
          <cell r="E426">
            <v>0</v>
          </cell>
          <cell r="F426">
            <v>0</v>
          </cell>
          <cell r="G426">
            <v>0</v>
          </cell>
          <cell r="I426">
            <v>377</v>
          </cell>
          <cell r="J426" t="str">
            <v>978359</v>
          </cell>
          <cell r="L426">
            <v>220748</v>
          </cell>
          <cell r="N426">
            <v>38601</v>
          </cell>
          <cell r="P426">
            <v>95</v>
          </cell>
          <cell r="Q426" t="str">
            <v>No</v>
          </cell>
          <cell r="R426">
            <v>0</v>
          </cell>
          <cell r="S426">
            <v>0</v>
          </cell>
        </row>
        <row r="427">
          <cell r="A427">
            <v>421</v>
          </cell>
          <cell r="B427" t="str">
            <v>194C</v>
          </cell>
          <cell r="C427">
            <v>390</v>
          </cell>
          <cell r="D427">
            <v>0</v>
          </cell>
          <cell r="E427">
            <v>0</v>
          </cell>
          <cell r="F427">
            <v>0</v>
          </cell>
          <cell r="G427">
            <v>0</v>
          </cell>
          <cell r="I427">
            <v>390</v>
          </cell>
          <cell r="J427" t="str">
            <v>978359</v>
          </cell>
          <cell r="L427">
            <v>220748</v>
          </cell>
          <cell r="N427">
            <v>38601</v>
          </cell>
          <cell r="P427">
            <v>95</v>
          </cell>
          <cell r="Q427" t="str">
            <v>No</v>
          </cell>
          <cell r="R427">
            <v>0</v>
          </cell>
          <cell r="S427">
            <v>0</v>
          </cell>
        </row>
        <row r="428">
          <cell r="A428">
            <v>422</v>
          </cell>
          <cell r="B428" t="str">
            <v>194C</v>
          </cell>
          <cell r="C428">
            <v>3030</v>
          </cell>
          <cell r="D428">
            <v>0</v>
          </cell>
          <cell r="E428">
            <v>0</v>
          </cell>
          <cell r="F428">
            <v>0</v>
          </cell>
          <cell r="G428">
            <v>0</v>
          </cell>
          <cell r="I428">
            <v>3030</v>
          </cell>
          <cell r="J428" t="str">
            <v>978359</v>
          </cell>
          <cell r="L428">
            <v>220748</v>
          </cell>
          <cell r="N428">
            <v>38601</v>
          </cell>
          <cell r="P428">
            <v>95</v>
          </cell>
          <cell r="Q428" t="str">
            <v>No</v>
          </cell>
          <cell r="R428">
            <v>0</v>
          </cell>
          <cell r="S428">
            <v>0</v>
          </cell>
        </row>
        <row r="429">
          <cell r="A429">
            <v>423</v>
          </cell>
          <cell r="B429" t="str">
            <v>194C</v>
          </cell>
          <cell r="C429">
            <v>1117</v>
          </cell>
          <cell r="D429">
            <v>0</v>
          </cell>
          <cell r="E429">
            <v>0</v>
          </cell>
          <cell r="F429">
            <v>0</v>
          </cell>
          <cell r="G429">
            <v>0</v>
          </cell>
          <cell r="I429">
            <v>1117</v>
          </cell>
          <cell r="J429" t="str">
            <v>978359</v>
          </cell>
          <cell r="L429">
            <v>220748</v>
          </cell>
          <cell r="N429">
            <v>38601</v>
          </cell>
          <cell r="P429">
            <v>95</v>
          </cell>
          <cell r="Q429" t="str">
            <v>No</v>
          </cell>
          <cell r="R429">
            <v>0</v>
          </cell>
          <cell r="S429">
            <v>0</v>
          </cell>
        </row>
        <row r="430">
          <cell r="A430">
            <v>424</v>
          </cell>
          <cell r="B430" t="str">
            <v>194C</v>
          </cell>
          <cell r="C430">
            <v>1128</v>
          </cell>
          <cell r="D430">
            <v>0</v>
          </cell>
          <cell r="E430">
            <v>0</v>
          </cell>
          <cell r="F430">
            <v>0</v>
          </cell>
          <cell r="G430">
            <v>0</v>
          </cell>
          <cell r="I430">
            <v>1128</v>
          </cell>
          <cell r="J430" t="str">
            <v>978359</v>
          </cell>
          <cell r="L430">
            <v>220748</v>
          </cell>
          <cell r="N430">
            <v>38601</v>
          </cell>
          <cell r="P430">
            <v>95</v>
          </cell>
          <cell r="Q430" t="str">
            <v>No</v>
          </cell>
          <cell r="R430">
            <v>0</v>
          </cell>
          <cell r="S430">
            <v>0</v>
          </cell>
        </row>
        <row r="431">
          <cell r="A431">
            <v>425</v>
          </cell>
          <cell r="B431" t="str">
            <v>194C</v>
          </cell>
          <cell r="C431">
            <v>1471</v>
          </cell>
          <cell r="D431">
            <v>0</v>
          </cell>
          <cell r="E431">
            <v>0</v>
          </cell>
          <cell r="F431">
            <v>0</v>
          </cell>
          <cell r="G431">
            <v>0</v>
          </cell>
          <cell r="I431">
            <v>1471</v>
          </cell>
          <cell r="J431" t="str">
            <v>978359</v>
          </cell>
          <cell r="L431">
            <v>220748</v>
          </cell>
          <cell r="N431">
            <v>38601</v>
          </cell>
          <cell r="P431">
            <v>95</v>
          </cell>
          <cell r="Q431" t="str">
            <v>No</v>
          </cell>
          <cell r="R431">
            <v>0</v>
          </cell>
          <cell r="S431">
            <v>0</v>
          </cell>
        </row>
        <row r="432">
          <cell r="A432">
            <v>426</v>
          </cell>
          <cell r="B432" t="str">
            <v>194C</v>
          </cell>
          <cell r="C432">
            <v>1619</v>
          </cell>
          <cell r="D432">
            <v>0</v>
          </cell>
          <cell r="E432">
            <v>0</v>
          </cell>
          <cell r="F432">
            <v>0</v>
          </cell>
          <cell r="G432">
            <v>0</v>
          </cell>
          <cell r="I432">
            <v>1619</v>
          </cell>
          <cell r="J432" t="str">
            <v>978359</v>
          </cell>
          <cell r="L432">
            <v>220748</v>
          </cell>
          <cell r="N432">
            <v>38601</v>
          </cell>
          <cell r="P432">
            <v>95</v>
          </cell>
          <cell r="Q432" t="str">
            <v>No</v>
          </cell>
          <cell r="R432">
            <v>0</v>
          </cell>
          <cell r="S432">
            <v>0</v>
          </cell>
        </row>
        <row r="433">
          <cell r="A433">
            <v>427</v>
          </cell>
          <cell r="B433" t="str">
            <v>194C</v>
          </cell>
          <cell r="C433">
            <v>467</v>
          </cell>
          <cell r="D433">
            <v>0</v>
          </cell>
          <cell r="E433">
            <v>0</v>
          </cell>
          <cell r="F433">
            <v>0</v>
          </cell>
          <cell r="G433">
            <v>0</v>
          </cell>
          <cell r="I433">
            <v>467</v>
          </cell>
          <cell r="J433" t="str">
            <v>978359</v>
          </cell>
          <cell r="L433">
            <v>220748</v>
          </cell>
          <cell r="N433">
            <v>38601</v>
          </cell>
          <cell r="P433">
            <v>95</v>
          </cell>
          <cell r="Q433" t="str">
            <v>No</v>
          </cell>
          <cell r="R433">
            <v>0</v>
          </cell>
          <cell r="S433">
            <v>0</v>
          </cell>
        </row>
        <row r="434">
          <cell r="A434">
            <v>428</v>
          </cell>
          <cell r="B434" t="str">
            <v>194C</v>
          </cell>
          <cell r="C434">
            <v>1057</v>
          </cell>
          <cell r="D434">
            <v>0</v>
          </cell>
          <cell r="E434">
            <v>0</v>
          </cell>
          <cell r="F434">
            <v>0</v>
          </cell>
          <cell r="G434">
            <v>0</v>
          </cell>
          <cell r="I434">
            <v>1057</v>
          </cell>
          <cell r="J434" t="str">
            <v>978359</v>
          </cell>
          <cell r="L434">
            <v>220748</v>
          </cell>
          <cell r="N434">
            <v>38601</v>
          </cell>
          <cell r="P434">
            <v>95</v>
          </cell>
          <cell r="Q434" t="str">
            <v>No</v>
          </cell>
          <cell r="R434">
            <v>0</v>
          </cell>
          <cell r="S434">
            <v>0</v>
          </cell>
        </row>
        <row r="435">
          <cell r="A435">
            <v>429</v>
          </cell>
          <cell r="B435" t="str">
            <v>194C</v>
          </cell>
          <cell r="C435">
            <v>1035</v>
          </cell>
          <cell r="D435">
            <v>0</v>
          </cell>
          <cell r="E435">
            <v>0</v>
          </cell>
          <cell r="F435">
            <v>0</v>
          </cell>
          <cell r="G435">
            <v>0</v>
          </cell>
          <cell r="I435">
            <v>1035</v>
          </cell>
          <cell r="J435" t="str">
            <v>978359</v>
          </cell>
          <cell r="L435">
            <v>220748</v>
          </cell>
          <cell r="N435">
            <v>38601</v>
          </cell>
          <cell r="P435">
            <v>95</v>
          </cell>
          <cell r="Q435" t="str">
            <v>No</v>
          </cell>
          <cell r="R435">
            <v>0</v>
          </cell>
          <cell r="S435">
            <v>0</v>
          </cell>
        </row>
        <row r="436">
          <cell r="A436">
            <v>430</v>
          </cell>
          <cell r="B436" t="str">
            <v>194C</v>
          </cell>
          <cell r="C436">
            <v>898</v>
          </cell>
          <cell r="D436">
            <v>0</v>
          </cell>
          <cell r="E436">
            <v>0</v>
          </cell>
          <cell r="F436">
            <v>0</v>
          </cell>
          <cell r="G436">
            <v>0</v>
          </cell>
          <cell r="I436">
            <v>898</v>
          </cell>
          <cell r="J436" t="str">
            <v>978359</v>
          </cell>
          <cell r="L436">
            <v>220748</v>
          </cell>
          <cell r="N436">
            <v>38601</v>
          </cell>
          <cell r="P436">
            <v>95</v>
          </cell>
          <cell r="Q436" t="str">
            <v>No</v>
          </cell>
          <cell r="R436">
            <v>0</v>
          </cell>
          <cell r="S436">
            <v>0</v>
          </cell>
        </row>
        <row r="437">
          <cell r="A437">
            <v>431</v>
          </cell>
          <cell r="B437" t="str">
            <v>194C</v>
          </cell>
          <cell r="C437">
            <v>3724</v>
          </cell>
          <cell r="D437">
            <v>0</v>
          </cell>
          <cell r="E437">
            <v>0</v>
          </cell>
          <cell r="F437">
            <v>0</v>
          </cell>
          <cell r="G437">
            <v>0</v>
          </cell>
          <cell r="I437">
            <v>3724</v>
          </cell>
          <cell r="J437" t="str">
            <v>978359</v>
          </cell>
          <cell r="L437">
            <v>220748</v>
          </cell>
          <cell r="N437">
            <v>38601</v>
          </cell>
          <cell r="P437">
            <v>95</v>
          </cell>
          <cell r="Q437" t="str">
            <v>No</v>
          </cell>
          <cell r="R437">
            <v>0</v>
          </cell>
          <cell r="S437">
            <v>0</v>
          </cell>
        </row>
        <row r="438">
          <cell r="A438">
            <v>432</v>
          </cell>
          <cell r="B438" t="str">
            <v>194C</v>
          </cell>
          <cell r="C438">
            <v>1770</v>
          </cell>
          <cell r="D438">
            <v>0</v>
          </cell>
          <cell r="E438">
            <v>0</v>
          </cell>
          <cell r="F438">
            <v>0</v>
          </cell>
          <cell r="G438">
            <v>0</v>
          </cell>
          <cell r="I438">
            <v>1770</v>
          </cell>
          <cell r="J438" t="str">
            <v>978359</v>
          </cell>
          <cell r="L438">
            <v>220748</v>
          </cell>
          <cell r="N438">
            <v>38601</v>
          </cell>
          <cell r="P438">
            <v>95</v>
          </cell>
          <cell r="Q438" t="str">
            <v>No</v>
          </cell>
          <cell r="R438">
            <v>0</v>
          </cell>
          <cell r="S438">
            <v>0</v>
          </cell>
        </row>
        <row r="439">
          <cell r="A439">
            <v>433</v>
          </cell>
          <cell r="B439" t="str">
            <v>194C</v>
          </cell>
          <cell r="C439">
            <v>14</v>
          </cell>
          <cell r="D439">
            <v>0</v>
          </cell>
          <cell r="E439">
            <v>0</v>
          </cell>
          <cell r="F439">
            <v>0</v>
          </cell>
          <cell r="G439">
            <v>0</v>
          </cell>
          <cell r="I439">
            <v>14</v>
          </cell>
          <cell r="J439" t="str">
            <v>978359</v>
          </cell>
          <cell r="L439">
            <v>220748</v>
          </cell>
          <cell r="N439">
            <v>38601</v>
          </cell>
          <cell r="P439">
            <v>95</v>
          </cell>
          <cell r="Q439" t="str">
            <v>No</v>
          </cell>
          <cell r="R439">
            <v>0</v>
          </cell>
          <cell r="S439">
            <v>0</v>
          </cell>
        </row>
        <row r="440">
          <cell r="A440">
            <v>434</v>
          </cell>
          <cell r="B440" t="str">
            <v>194C</v>
          </cell>
          <cell r="C440">
            <v>157</v>
          </cell>
          <cell r="D440">
            <v>0</v>
          </cell>
          <cell r="E440">
            <v>0</v>
          </cell>
          <cell r="F440">
            <v>0</v>
          </cell>
          <cell r="G440">
            <v>0</v>
          </cell>
          <cell r="I440">
            <v>157</v>
          </cell>
          <cell r="J440" t="str">
            <v>978359</v>
          </cell>
          <cell r="L440">
            <v>220748</v>
          </cell>
          <cell r="N440">
            <v>38601</v>
          </cell>
          <cell r="P440">
            <v>95</v>
          </cell>
          <cell r="Q440" t="str">
            <v>No</v>
          </cell>
          <cell r="R440">
            <v>0</v>
          </cell>
          <cell r="S440">
            <v>0</v>
          </cell>
        </row>
        <row r="441">
          <cell r="A441">
            <v>435</v>
          </cell>
          <cell r="B441" t="str">
            <v>194C</v>
          </cell>
          <cell r="C441">
            <v>741</v>
          </cell>
          <cell r="D441">
            <v>0</v>
          </cell>
          <cell r="E441">
            <v>0</v>
          </cell>
          <cell r="F441">
            <v>0</v>
          </cell>
          <cell r="G441">
            <v>0</v>
          </cell>
          <cell r="I441">
            <v>741</v>
          </cell>
          <cell r="J441" t="str">
            <v>978359</v>
          </cell>
          <cell r="L441">
            <v>220748</v>
          </cell>
          <cell r="N441">
            <v>38601</v>
          </cell>
          <cell r="P441">
            <v>95</v>
          </cell>
          <cell r="Q441" t="str">
            <v>No</v>
          </cell>
          <cell r="R441">
            <v>0</v>
          </cell>
          <cell r="S441">
            <v>0</v>
          </cell>
        </row>
        <row r="442">
          <cell r="A442">
            <v>436</v>
          </cell>
          <cell r="B442" t="str">
            <v>194C</v>
          </cell>
          <cell r="C442">
            <v>651</v>
          </cell>
          <cell r="D442">
            <v>0</v>
          </cell>
          <cell r="E442">
            <v>0</v>
          </cell>
          <cell r="F442">
            <v>0</v>
          </cell>
          <cell r="G442">
            <v>0</v>
          </cell>
          <cell r="I442">
            <v>651</v>
          </cell>
          <cell r="J442" t="str">
            <v>978359</v>
          </cell>
          <cell r="L442">
            <v>220748</v>
          </cell>
          <cell r="N442">
            <v>38601</v>
          </cell>
          <cell r="P442">
            <v>95</v>
          </cell>
          <cell r="Q442" t="str">
            <v>No</v>
          </cell>
          <cell r="R442">
            <v>0</v>
          </cell>
          <cell r="S442">
            <v>0</v>
          </cell>
        </row>
        <row r="443">
          <cell r="A443">
            <v>437</v>
          </cell>
          <cell r="B443" t="str">
            <v>194C</v>
          </cell>
          <cell r="C443">
            <v>345</v>
          </cell>
          <cell r="D443">
            <v>0</v>
          </cell>
          <cell r="E443">
            <v>0</v>
          </cell>
          <cell r="F443">
            <v>0</v>
          </cell>
          <cell r="G443">
            <v>0</v>
          </cell>
          <cell r="I443">
            <v>345</v>
          </cell>
          <cell r="J443" t="str">
            <v>978359</v>
          </cell>
          <cell r="L443">
            <v>220748</v>
          </cell>
          <cell r="N443">
            <v>38601</v>
          </cell>
          <cell r="P443">
            <v>95</v>
          </cell>
          <cell r="Q443" t="str">
            <v>No</v>
          </cell>
          <cell r="R443">
            <v>0</v>
          </cell>
          <cell r="S443">
            <v>0</v>
          </cell>
        </row>
        <row r="444">
          <cell r="A444">
            <v>438</v>
          </cell>
          <cell r="B444" t="str">
            <v>194C</v>
          </cell>
          <cell r="C444">
            <v>239</v>
          </cell>
          <cell r="D444">
            <v>0</v>
          </cell>
          <cell r="E444">
            <v>0</v>
          </cell>
          <cell r="F444">
            <v>0</v>
          </cell>
          <cell r="G444">
            <v>0</v>
          </cell>
          <cell r="I444">
            <v>239</v>
          </cell>
          <cell r="J444" t="str">
            <v>978359</v>
          </cell>
          <cell r="L444">
            <v>220748</v>
          </cell>
          <cell r="N444">
            <v>38601</v>
          </cell>
          <cell r="P444">
            <v>95</v>
          </cell>
          <cell r="Q444" t="str">
            <v>No</v>
          </cell>
          <cell r="R444">
            <v>0</v>
          </cell>
          <cell r="S444">
            <v>0</v>
          </cell>
        </row>
        <row r="445">
          <cell r="A445">
            <v>439</v>
          </cell>
          <cell r="B445" t="str">
            <v>194C</v>
          </cell>
          <cell r="C445">
            <v>1096</v>
          </cell>
          <cell r="D445">
            <v>0</v>
          </cell>
          <cell r="E445">
            <v>0</v>
          </cell>
          <cell r="F445">
            <v>0</v>
          </cell>
          <cell r="G445">
            <v>0</v>
          </cell>
          <cell r="I445">
            <v>1096</v>
          </cell>
          <cell r="J445" t="str">
            <v>978359</v>
          </cell>
          <cell r="L445">
            <v>220748</v>
          </cell>
          <cell r="N445">
            <v>38601</v>
          </cell>
          <cell r="P445">
            <v>95</v>
          </cell>
          <cell r="Q445" t="str">
            <v>No</v>
          </cell>
          <cell r="R445">
            <v>0</v>
          </cell>
          <cell r="S445">
            <v>0</v>
          </cell>
        </row>
        <row r="446">
          <cell r="A446">
            <v>440</v>
          </cell>
          <cell r="B446" t="str">
            <v>194C</v>
          </cell>
          <cell r="C446">
            <v>1277</v>
          </cell>
          <cell r="D446">
            <v>0</v>
          </cell>
          <cell r="E446">
            <v>0</v>
          </cell>
          <cell r="F446">
            <v>0</v>
          </cell>
          <cell r="G446">
            <v>0</v>
          </cell>
          <cell r="I446">
            <v>1277</v>
          </cell>
          <cell r="J446" t="str">
            <v>978359</v>
          </cell>
          <cell r="L446">
            <v>220748</v>
          </cell>
          <cell r="N446">
            <v>38601</v>
          </cell>
          <cell r="P446">
            <v>95</v>
          </cell>
          <cell r="Q446" t="str">
            <v>No</v>
          </cell>
          <cell r="R446">
            <v>0</v>
          </cell>
          <cell r="S446">
            <v>0</v>
          </cell>
        </row>
        <row r="447">
          <cell r="A447">
            <v>441</v>
          </cell>
          <cell r="B447" t="str">
            <v>194C</v>
          </cell>
          <cell r="C447">
            <v>1215</v>
          </cell>
          <cell r="D447">
            <v>0</v>
          </cell>
          <cell r="E447">
            <v>0</v>
          </cell>
          <cell r="F447">
            <v>0</v>
          </cell>
          <cell r="G447">
            <v>0</v>
          </cell>
          <cell r="I447">
            <v>1215</v>
          </cell>
          <cell r="J447" t="str">
            <v>978359</v>
          </cell>
          <cell r="L447">
            <v>220748</v>
          </cell>
          <cell r="N447">
            <v>38601</v>
          </cell>
          <cell r="P447">
            <v>95</v>
          </cell>
          <cell r="Q447" t="str">
            <v>No</v>
          </cell>
          <cell r="R447">
            <v>0</v>
          </cell>
          <cell r="S447">
            <v>0</v>
          </cell>
        </row>
        <row r="448">
          <cell r="A448">
            <v>442</v>
          </cell>
          <cell r="B448" t="str">
            <v>194C</v>
          </cell>
          <cell r="C448">
            <v>8</v>
          </cell>
          <cell r="D448">
            <v>0</v>
          </cell>
          <cell r="E448">
            <v>0</v>
          </cell>
          <cell r="F448">
            <v>0</v>
          </cell>
          <cell r="G448">
            <v>0</v>
          </cell>
          <cell r="I448">
            <v>8</v>
          </cell>
          <cell r="J448" t="str">
            <v>978359</v>
          </cell>
          <cell r="L448">
            <v>220748</v>
          </cell>
          <cell r="N448">
            <v>38601</v>
          </cell>
          <cell r="P448">
            <v>95</v>
          </cell>
          <cell r="Q448" t="str">
            <v>No</v>
          </cell>
          <cell r="R448">
            <v>0</v>
          </cell>
          <cell r="S448">
            <v>0</v>
          </cell>
        </row>
        <row r="449">
          <cell r="A449">
            <v>443</v>
          </cell>
          <cell r="B449" t="str">
            <v>194C</v>
          </cell>
          <cell r="C449">
            <v>405</v>
          </cell>
          <cell r="D449">
            <v>0</v>
          </cell>
          <cell r="E449">
            <v>0</v>
          </cell>
          <cell r="F449">
            <v>0</v>
          </cell>
          <cell r="G449">
            <v>0</v>
          </cell>
          <cell r="I449">
            <v>405</v>
          </cell>
          <cell r="J449" t="str">
            <v>978359</v>
          </cell>
          <cell r="L449">
            <v>220748</v>
          </cell>
          <cell r="N449">
            <v>38601</v>
          </cell>
          <cell r="P449">
            <v>95</v>
          </cell>
          <cell r="Q449" t="str">
            <v>No</v>
          </cell>
          <cell r="R449">
            <v>0</v>
          </cell>
          <cell r="S449">
            <v>0</v>
          </cell>
        </row>
        <row r="450">
          <cell r="A450">
            <v>444</v>
          </cell>
          <cell r="B450" t="str">
            <v>194C</v>
          </cell>
          <cell r="C450">
            <v>6213</v>
          </cell>
          <cell r="D450">
            <v>0</v>
          </cell>
          <cell r="E450">
            <v>0</v>
          </cell>
          <cell r="F450">
            <v>0</v>
          </cell>
          <cell r="G450">
            <v>0</v>
          </cell>
          <cell r="I450">
            <v>6213</v>
          </cell>
          <cell r="J450" t="str">
            <v>978359</v>
          </cell>
          <cell r="L450">
            <v>220748</v>
          </cell>
          <cell r="N450">
            <v>38601</v>
          </cell>
          <cell r="P450">
            <v>95</v>
          </cell>
          <cell r="Q450" t="str">
            <v>No</v>
          </cell>
          <cell r="R450">
            <v>0</v>
          </cell>
          <cell r="S450">
            <v>0</v>
          </cell>
        </row>
        <row r="451">
          <cell r="A451">
            <v>445</v>
          </cell>
          <cell r="B451" t="str">
            <v>194C</v>
          </cell>
          <cell r="C451">
            <v>2302</v>
          </cell>
          <cell r="D451">
            <v>0</v>
          </cell>
          <cell r="E451">
            <v>0</v>
          </cell>
          <cell r="F451">
            <v>0</v>
          </cell>
          <cell r="G451">
            <v>0</v>
          </cell>
          <cell r="I451">
            <v>2302</v>
          </cell>
          <cell r="J451" t="str">
            <v>978359</v>
          </cell>
          <cell r="L451">
            <v>220748</v>
          </cell>
          <cell r="N451">
            <v>38601</v>
          </cell>
          <cell r="P451">
            <v>95</v>
          </cell>
          <cell r="Q451" t="str">
            <v>No</v>
          </cell>
          <cell r="R451">
            <v>0</v>
          </cell>
          <cell r="S451">
            <v>0</v>
          </cell>
        </row>
        <row r="452">
          <cell r="A452">
            <v>446</v>
          </cell>
          <cell r="B452" t="str">
            <v>194C</v>
          </cell>
          <cell r="C452">
            <v>698</v>
          </cell>
          <cell r="D452">
            <v>0</v>
          </cell>
          <cell r="E452">
            <v>0</v>
          </cell>
          <cell r="F452">
            <v>0</v>
          </cell>
          <cell r="G452">
            <v>0</v>
          </cell>
          <cell r="I452">
            <v>698</v>
          </cell>
          <cell r="J452" t="str">
            <v>978359</v>
          </cell>
          <cell r="L452">
            <v>220748</v>
          </cell>
          <cell r="N452">
            <v>38601</v>
          </cell>
          <cell r="P452">
            <v>95</v>
          </cell>
          <cell r="Q452" t="str">
            <v>No</v>
          </cell>
          <cell r="R452">
            <v>0</v>
          </cell>
          <cell r="S452">
            <v>0</v>
          </cell>
        </row>
        <row r="453">
          <cell r="A453">
            <v>447</v>
          </cell>
          <cell r="B453" t="str">
            <v>194C</v>
          </cell>
          <cell r="C453">
            <v>815</v>
          </cell>
          <cell r="D453">
            <v>0</v>
          </cell>
          <cell r="E453">
            <v>0</v>
          </cell>
          <cell r="F453">
            <v>0</v>
          </cell>
          <cell r="G453">
            <v>0</v>
          </cell>
          <cell r="I453">
            <v>815</v>
          </cell>
          <cell r="J453" t="str">
            <v>978359</v>
          </cell>
          <cell r="L453">
            <v>220748</v>
          </cell>
          <cell r="N453">
            <v>38601</v>
          </cell>
          <cell r="P453">
            <v>95</v>
          </cell>
          <cell r="Q453" t="str">
            <v>No</v>
          </cell>
          <cell r="R453">
            <v>0</v>
          </cell>
          <cell r="S453">
            <v>0</v>
          </cell>
        </row>
        <row r="454">
          <cell r="A454">
            <v>448</v>
          </cell>
          <cell r="B454" t="str">
            <v>194C</v>
          </cell>
          <cell r="C454">
            <v>15</v>
          </cell>
          <cell r="D454">
            <v>0</v>
          </cell>
          <cell r="E454">
            <v>0</v>
          </cell>
          <cell r="F454">
            <v>0</v>
          </cell>
          <cell r="G454">
            <v>0</v>
          </cell>
          <cell r="I454">
            <v>15</v>
          </cell>
          <cell r="J454" t="str">
            <v>978359</v>
          </cell>
          <cell r="L454">
            <v>220748</v>
          </cell>
          <cell r="N454">
            <v>38601</v>
          </cell>
          <cell r="P454">
            <v>95</v>
          </cell>
          <cell r="Q454" t="str">
            <v>No</v>
          </cell>
          <cell r="R454">
            <v>0</v>
          </cell>
          <cell r="S454">
            <v>0</v>
          </cell>
        </row>
        <row r="455">
          <cell r="A455">
            <v>449</v>
          </cell>
          <cell r="B455" t="str">
            <v>194C</v>
          </cell>
          <cell r="C455">
            <v>238</v>
          </cell>
          <cell r="D455">
            <v>0</v>
          </cell>
          <cell r="E455">
            <v>0</v>
          </cell>
          <cell r="F455">
            <v>0</v>
          </cell>
          <cell r="G455">
            <v>0</v>
          </cell>
          <cell r="I455">
            <v>238</v>
          </cell>
          <cell r="J455" t="str">
            <v>978359</v>
          </cell>
          <cell r="L455">
            <v>220748</v>
          </cell>
          <cell r="N455">
            <v>38601</v>
          </cell>
          <cell r="P455">
            <v>95</v>
          </cell>
          <cell r="Q455" t="str">
            <v>No</v>
          </cell>
          <cell r="R455">
            <v>0</v>
          </cell>
          <cell r="S455">
            <v>0</v>
          </cell>
        </row>
        <row r="456">
          <cell r="A456">
            <v>450</v>
          </cell>
          <cell r="B456" t="str">
            <v>194C</v>
          </cell>
          <cell r="C456">
            <v>127</v>
          </cell>
          <cell r="D456">
            <v>0</v>
          </cell>
          <cell r="E456">
            <v>0</v>
          </cell>
          <cell r="F456">
            <v>0</v>
          </cell>
          <cell r="G456">
            <v>0</v>
          </cell>
          <cell r="I456">
            <v>127</v>
          </cell>
          <cell r="J456" t="str">
            <v>978359</v>
          </cell>
          <cell r="L456">
            <v>220748</v>
          </cell>
          <cell r="N456">
            <v>38601</v>
          </cell>
          <cell r="P456">
            <v>95</v>
          </cell>
          <cell r="Q456" t="str">
            <v>No</v>
          </cell>
          <cell r="R456">
            <v>0</v>
          </cell>
          <cell r="S456">
            <v>0</v>
          </cell>
        </row>
        <row r="457">
          <cell r="A457">
            <v>451</v>
          </cell>
          <cell r="B457" t="str">
            <v>194C</v>
          </cell>
          <cell r="C457">
            <v>1</v>
          </cell>
          <cell r="D457">
            <v>0</v>
          </cell>
          <cell r="E457">
            <v>0</v>
          </cell>
          <cell r="F457">
            <v>0</v>
          </cell>
          <cell r="G457">
            <v>0</v>
          </cell>
          <cell r="I457">
            <v>1</v>
          </cell>
          <cell r="J457" t="str">
            <v>978359</v>
          </cell>
          <cell r="L457">
            <v>220748</v>
          </cell>
          <cell r="N457">
            <v>38601</v>
          </cell>
          <cell r="P457">
            <v>95</v>
          </cell>
          <cell r="Q457" t="str">
            <v>No</v>
          </cell>
          <cell r="R457">
            <v>0</v>
          </cell>
          <cell r="S457">
            <v>0</v>
          </cell>
        </row>
        <row r="458">
          <cell r="A458">
            <v>452</v>
          </cell>
          <cell r="B458" t="str">
            <v>194C</v>
          </cell>
          <cell r="C458">
            <v>442</v>
          </cell>
          <cell r="D458">
            <v>0</v>
          </cell>
          <cell r="E458">
            <v>0</v>
          </cell>
          <cell r="F458">
            <v>0</v>
          </cell>
          <cell r="G458">
            <v>0</v>
          </cell>
          <cell r="I458">
            <v>442</v>
          </cell>
          <cell r="J458" t="str">
            <v>978359</v>
          </cell>
          <cell r="L458">
            <v>220748</v>
          </cell>
          <cell r="N458">
            <v>38601</v>
          </cell>
          <cell r="P458">
            <v>95</v>
          </cell>
          <cell r="Q458" t="str">
            <v>No</v>
          </cell>
          <cell r="R458">
            <v>0</v>
          </cell>
          <cell r="S458">
            <v>0</v>
          </cell>
        </row>
        <row r="459">
          <cell r="A459">
            <v>453</v>
          </cell>
          <cell r="B459" t="str">
            <v>194C</v>
          </cell>
          <cell r="C459">
            <v>1843</v>
          </cell>
          <cell r="D459">
            <v>0</v>
          </cell>
          <cell r="E459">
            <v>0</v>
          </cell>
          <cell r="F459">
            <v>0</v>
          </cell>
          <cell r="G459">
            <v>0</v>
          </cell>
          <cell r="I459">
            <v>1843</v>
          </cell>
          <cell r="J459" t="str">
            <v>978359</v>
          </cell>
          <cell r="L459">
            <v>220748</v>
          </cell>
          <cell r="N459">
            <v>38601</v>
          </cell>
          <cell r="P459">
            <v>95</v>
          </cell>
          <cell r="Q459" t="str">
            <v>No</v>
          </cell>
          <cell r="R459">
            <v>0</v>
          </cell>
          <cell r="S459">
            <v>0</v>
          </cell>
        </row>
        <row r="460">
          <cell r="A460">
            <v>454</v>
          </cell>
          <cell r="B460" t="str">
            <v>194C</v>
          </cell>
          <cell r="C460">
            <v>1021</v>
          </cell>
          <cell r="D460">
            <v>0</v>
          </cell>
          <cell r="E460">
            <v>0</v>
          </cell>
          <cell r="F460">
            <v>0</v>
          </cell>
          <cell r="G460">
            <v>0</v>
          </cell>
          <cell r="I460">
            <v>1021</v>
          </cell>
          <cell r="J460" t="str">
            <v>978359</v>
          </cell>
          <cell r="L460">
            <v>220748</v>
          </cell>
          <cell r="N460">
            <v>38601</v>
          </cell>
          <cell r="P460">
            <v>95</v>
          </cell>
          <cell r="Q460" t="str">
            <v>No</v>
          </cell>
          <cell r="R460">
            <v>0</v>
          </cell>
          <cell r="S460">
            <v>0</v>
          </cell>
        </row>
        <row r="461">
          <cell r="A461">
            <v>455</v>
          </cell>
          <cell r="B461" t="str">
            <v>194C</v>
          </cell>
          <cell r="C461">
            <v>9</v>
          </cell>
          <cell r="D461">
            <v>0</v>
          </cell>
          <cell r="E461">
            <v>0</v>
          </cell>
          <cell r="F461">
            <v>0</v>
          </cell>
          <cell r="G461">
            <v>0</v>
          </cell>
          <cell r="I461">
            <v>9</v>
          </cell>
          <cell r="J461" t="str">
            <v>978359</v>
          </cell>
          <cell r="L461">
            <v>220748</v>
          </cell>
          <cell r="N461">
            <v>38601</v>
          </cell>
          <cell r="P461">
            <v>95</v>
          </cell>
          <cell r="Q461" t="str">
            <v>No</v>
          </cell>
          <cell r="R461">
            <v>0</v>
          </cell>
          <cell r="S461">
            <v>0</v>
          </cell>
        </row>
        <row r="462">
          <cell r="A462">
            <v>456</v>
          </cell>
          <cell r="B462" t="str">
            <v>194C</v>
          </cell>
          <cell r="C462">
            <v>58</v>
          </cell>
          <cell r="D462">
            <v>0</v>
          </cell>
          <cell r="E462">
            <v>0</v>
          </cell>
          <cell r="F462">
            <v>0</v>
          </cell>
          <cell r="G462">
            <v>0</v>
          </cell>
          <cell r="I462">
            <v>58</v>
          </cell>
          <cell r="J462" t="str">
            <v>978359</v>
          </cell>
          <cell r="L462">
            <v>220748</v>
          </cell>
          <cell r="N462">
            <v>38601</v>
          </cell>
          <cell r="P462">
            <v>95</v>
          </cell>
          <cell r="Q462" t="str">
            <v>No</v>
          </cell>
          <cell r="R462">
            <v>0</v>
          </cell>
          <cell r="S462">
            <v>0</v>
          </cell>
        </row>
        <row r="463">
          <cell r="A463">
            <v>457</v>
          </cell>
          <cell r="B463" t="str">
            <v>194C</v>
          </cell>
          <cell r="C463">
            <v>866</v>
          </cell>
          <cell r="D463">
            <v>0</v>
          </cell>
          <cell r="E463">
            <v>0</v>
          </cell>
          <cell r="F463">
            <v>0</v>
          </cell>
          <cell r="G463">
            <v>0</v>
          </cell>
          <cell r="I463">
            <v>866</v>
          </cell>
          <cell r="J463" t="str">
            <v>978359</v>
          </cell>
          <cell r="L463">
            <v>220748</v>
          </cell>
          <cell r="N463">
            <v>38601</v>
          </cell>
          <cell r="P463">
            <v>95</v>
          </cell>
          <cell r="Q463" t="str">
            <v>No</v>
          </cell>
          <cell r="R463">
            <v>0</v>
          </cell>
          <cell r="S463">
            <v>0</v>
          </cell>
        </row>
        <row r="464">
          <cell r="A464">
            <v>458</v>
          </cell>
          <cell r="B464" t="str">
            <v>194C</v>
          </cell>
          <cell r="C464">
            <v>329</v>
          </cell>
          <cell r="D464">
            <v>0</v>
          </cell>
          <cell r="E464">
            <v>0</v>
          </cell>
          <cell r="F464">
            <v>0</v>
          </cell>
          <cell r="G464">
            <v>0</v>
          </cell>
          <cell r="I464">
            <v>329</v>
          </cell>
          <cell r="J464" t="str">
            <v>978359</v>
          </cell>
          <cell r="L464">
            <v>220748</v>
          </cell>
          <cell r="N464">
            <v>38601</v>
          </cell>
          <cell r="P464">
            <v>95</v>
          </cell>
          <cell r="Q464" t="str">
            <v>No</v>
          </cell>
          <cell r="R464">
            <v>0</v>
          </cell>
          <cell r="S464">
            <v>0</v>
          </cell>
        </row>
        <row r="465">
          <cell r="A465">
            <v>459</v>
          </cell>
          <cell r="B465" t="str">
            <v>194C</v>
          </cell>
          <cell r="C465">
            <v>510</v>
          </cell>
          <cell r="D465">
            <v>0</v>
          </cell>
          <cell r="E465">
            <v>0</v>
          </cell>
          <cell r="F465">
            <v>0</v>
          </cell>
          <cell r="G465">
            <v>0</v>
          </cell>
          <cell r="I465">
            <v>510</v>
          </cell>
          <cell r="J465" t="str">
            <v>978359</v>
          </cell>
          <cell r="L465">
            <v>220748</v>
          </cell>
          <cell r="N465">
            <v>38601</v>
          </cell>
          <cell r="P465">
            <v>95</v>
          </cell>
          <cell r="Q465" t="str">
            <v>No</v>
          </cell>
          <cell r="R465">
            <v>0</v>
          </cell>
          <cell r="S465">
            <v>0</v>
          </cell>
        </row>
        <row r="466">
          <cell r="A466">
            <v>460</v>
          </cell>
          <cell r="B466" t="str">
            <v>194C</v>
          </cell>
          <cell r="C466">
            <v>63</v>
          </cell>
          <cell r="D466">
            <v>0</v>
          </cell>
          <cell r="E466">
            <v>0</v>
          </cell>
          <cell r="F466">
            <v>0</v>
          </cell>
          <cell r="G466">
            <v>0</v>
          </cell>
          <cell r="I466">
            <v>63</v>
          </cell>
          <cell r="J466" t="str">
            <v>978359</v>
          </cell>
          <cell r="L466">
            <v>220748</v>
          </cell>
          <cell r="N466">
            <v>38601</v>
          </cell>
          <cell r="P466">
            <v>95</v>
          </cell>
          <cell r="Q466" t="str">
            <v>No</v>
          </cell>
          <cell r="R466">
            <v>0</v>
          </cell>
          <cell r="S466">
            <v>0</v>
          </cell>
        </row>
        <row r="467">
          <cell r="A467">
            <v>461</v>
          </cell>
          <cell r="B467" t="str">
            <v>194C</v>
          </cell>
          <cell r="C467">
            <v>1092</v>
          </cell>
          <cell r="D467">
            <v>0</v>
          </cell>
          <cell r="E467">
            <v>0</v>
          </cell>
          <cell r="F467">
            <v>0</v>
          </cell>
          <cell r="G467">
            <v>0</v>
          </cell>
          <cell r="I467">
            <v>1092</v>
          </cell>
          <cell r="J467" t="str">
            <v>978359</v>
          </cell>
          <cell r="L467">
            <v>220748</v>
          </cell>
          <cell r="N467">
            <v>38601</v>
          </cell>
          <cell r="P467">
            <v>95</v>
          </cell>
          <cell r="Q467" t="str">
            <v>No</v>
          </cell>
          <cell r="R467">
            <v>0</v>
          </cell>
          <cell r="S467">
            <v>0</v>
          </cell>
        </row>
        <row r="468">
          <cell r="A468">
            <v>462</v>
          </cell>
          <cell r="B468" t="str">
            <v>194C</v>
          </cell>
          <cell r="C468">
            <v>694</v>
          </cell>
          <cell r="D468">
            <v>0</v>
          </cell>
          <cell r="E468">
            <v>0</v>
          </cell>
          <cell r="F468">
            <v>0</v>
          </cell>
          <cell r="G468">
            <v>0</v>
          </cell>
          <cell r="I468">
            <v>694</v>
          </cell>
          <cell r="J468" t="str">
            <v>978359</v>
          </cell>
          <cell r="L468">
            <v>220748</v>
          </cell>
          <cell r="N468">
            <v>38601</v>
          </cell>
          <cell r="P468">
            <v>95</v>
          </cell>
          <cell r="Q468" t="str">
            <v>No</v>
          </cell>
          <cell r="R468">
            <v>0</v>
          </cell>
          <cell r="S468">
            <v>0</v>
          </cell>
        </row>
        <row r="469">
          <cell r="A469">
            <v>463</v>
          </cell>
          <cell r="B469" t="str">
            <v>194C</v>
          </cell>
          <cell r="C469">
            <v>9298</v>
          </cell>
          <cell r="D469">
            <v>0</v>
          </cell>
          <cell r="E469">
            <v>0</v>
          </cell>
          <cell r="F469">
            <v>0</v>
          </cell>
          <cell r="G469">
            <v>0</v>
          </cell>
          <cell r="I469">
            <v>9298</v>
          </cell>
          <cell r="J469" t="str">
            <v>978359</v>
          </cell>
          <cell r="L469">
            <v>220748</v>
          </cell>
          <cell r="N469">
            <v>38601</v>
          </cell>
          <cell r="P469">
            <v>95</v>
          </cell>
          <cell r="Q469" t="str">
            <v>No</v>
          </cell>
          <cell r="R469">
            <v>0</v>
          </cell>
          <cell r="S469">
            <v>0</v>
          </cell>
        </row>
        <row r="470">
          <cell r="A470">
            <v>464</v>
          </cell>
          <cell r="B470" t="str">
            <v>194C</v>
          </cell>
          <cell r="C470">
            <v>365</v>
          </cell>
          <cell r="D470">
            <v>0</v>
          </cell>
          <cell r="E470">
            <v>0</v>
          </cell>
          <cell r="F470">
            <v>0</v>
          </cell>
          <cell r="G470">
            <v>0</v>
          </cell>
          <cell r="I470">
            <v>365</v>
          </cell>
          <cell r="J470" t="str">
            <v>978359</v>
          </cell>
          <cell r="L470">
            <v>220748</v>
          </cell>
          <cell r="N470">
            <v>38601</v>
          </cell>
          <cell r="P470">
            <v>95</v>
          </cell>
          <cell r="Q470" t="str">
            <v>No</v>
          </cell>
          <cell r="R470">
            <v>0</v>
          </cell>
          <cell r="S470">
            <v>0</v>
          </cell>
        </row>
        <row r="471">
          <cell r="A471">
            <v>465</v>
          </cell>
          <cell r="B471" t="str">
            <v>194C</v>
          </cell>
          <cell r="C471">
            <v>453</v>
          </cell>
          <cell r="D471">
            <v>0</v>
          </cell>
          <cell r="E471">
            <v>0</v>
          </cell>
          <cell r="F471">
            <v>0</v>
          </cell>
          <cell r="G471">
            <v>0</v>
          </cell>
          <cell r="I471">
            <v>453</v>
          </cell>
          <cell r="J471" t="str">
            <v>978359</v>
          </cell>
          <cell r="L471">
            <v>220748</v>
          </cell>
          <cell r="N471">
            <v>38601</v>
          </cell>
          <cell r="P471">
            <v>95</v>
          </cell>
          <cell r="Q471" t="str">
            <v>No</v>
          </cell>
          <cell r="R471">
            <v>0</v>
          </cell>
          <cell r="S471">
            <v>0</v>
          </cell>
        </row>
        <row r="472">
          <cell r="A472">
            <v>466</v>
          </cell>
          <cell r="B472" t="str">
            <v>194C</v>
          </cell>
          <cell r="C472">
            <v>305</v>
          </cell>
          <cell r="D472">
            <v>0</v>
          </cell>
          <cell r="E472">
            <v>0</v>
          </cell>
          <cell r="F472">
            <v>0</v>
          </cell>
          <cell r="G472">
            <v>0</v>
          </cell>
          <cell r="I472">
            <v>305</v>
          </cell>
          <cell r="J472" t="str">
            <v>978359</v>
          </cell>
          <cell r="L472">
            <v>220748</v>
          </cell>
          <cell r="N472">
            <v>38601</v>
          </cell>
          <cell r="P472">
            <v>95</v>
          </cell>
          <cell r="Q472" t="str">
            <v>No</v>
          </cell>
          <cell r="R472">
            <v>0</v>
          </cell>
          <cell r="S472">
            <v>0</v>
          </cell>
        </row>
        <row r="473">
          <cell r="A473">
            <v>467</v>
          </cell>
          <cell r="B473" t="str">
            <v>194C</v>
          </cell>
          <cell r="C473">
            <v>93</v>
          </cell>
          <cell r="D473">
            <v>0</v>
          </cell>
          <cell r="E473">
            <v>0</v>
          </cell>
          <cell r="F473">
            <v>0</v>
          </cell>
          <cell r="G473">
            <v>0</v>
          </cell>
          <cell r="I473">
            <v>93</v>
          </cell>
          <cell r="J473" t="str">
            <v>978359</v>
          </cell>
          <cell r="L473">
            <v>220748</v>
          </cell>
          <cell r="N473">
            <v>38601</v>
          </cell>
          <cell r="P473">
            <v>95</v>
          </cell>
          <cell r="Q473" t="str">
            <v>No</v>
          </cell>
          <cell r="R473">
            <v>0</v>
          </cell>
          <cell r="S473">
            <v>0</v>
          </cell>
        </row>
        <row r="474">
          <cell r="A474">
            <v>468</v>
          </cell>
          <cell r="B474" t="str">
            <v>194C</v>
          </cell>
          <cell r="C474">
            <v>259</v>
          </cell>
          <cell r="D474">
            <v>0</v>
          </cell>
          <cell r="E474">
            <v>0</v>
          </cell>
          <cell r="F474">
            <v>0</v>
          </cell>
          <cell r="G474">
            <v>0</v>
          </cell>
          <cell r="I474">
            <v>259</v>
          </cell>
          <cell r="J474" t="str">
            <v>978359</v>
          </cell>
          <cell r="L474">
            <v>220748</v>
          </cell>
          <cell r="N474">
            <v>38601</v>
          </cell>
          <cell r="P474">
            <v>95</v>
          </cell>
          <cell r="Q474" t="str">
            <v>No</v>
          </cell>
          <cell r="R474">
            <v>0</v>
          </cell>
          <cell r="S474">
            <v>0</v>
          </cell>
        </row>
        <row r="475">
          <cell r="A475">
            <v>469</v>
          </cell>
          <cell r="B475" t="str">
            <v>194C</v>
          </cell>
          <cell r="C475">
            <v>515</v>
          </cell>
          <cell r="D475">
            <v>0</v>
          </cell>
          <cell r="E475">
            <v>0</v>
          </cell>
          <cell r="F475">
            <v>0</v>
          </cell>
          <cell r="G475">
            <v>0</v>
          </cell>
          <cell r="I475">
            <v>515</v>
          </cell>
          <cell r="J475" t="str">
            <v>978359</v>
          </cell>
          <cell r="L475">
            <v>220748</v>
          </cell>
          <cell r="N475">
            <v>38601</v>
          </cell>
          <cell r="P475">
            <v>95</v>
          </cell>
          <cell r="Q475" t="str">
            <v>No</v>
          </cell>
          <cell r="R475">
            <v>0</v>
          </cell>
          <cell r="S475">
            <v>0</v>
          </cell>
        </row>
        <row r="476">
          <cell r="A476">
            <v>470</v>
          </cell>
          <cell r="B476" t="str">
            <v>194C</v>
          </cell>
          <cell r="C476">
            <v>447</v>
          </cell>
          <cell r="D476">
            <v>0</v>
          </cell>
          <cell r="E476">
            <v>0</v>
          </cell>
          <cell r="F476">
            <v>0</v>
          </cell>
          <cell r="G476">
            <v>0</v>
          </cell>
          <cell r="I476">
            <v>447</v>
          </cell>
          <cell r="J476" t="str">
            <v>978359</v>
          </cell>
          <cell r="L476">
            <v>220748</v>
          </cell>
          <cell r="N476">
            <v>38601</v>
          </cell>
          <cell r="P476">
            <v>95</v>
          </cell>
          <cell r="Q476" t="str">
            <v>No</v>
          </cell>
          <cell r="R476">
            <v>0</v>
          </cell>
          <cell r="S476">
            <v>0</v>
          </cell>
        </row>
        <row r="477">
          <cell r="A477">
            <v>471</v>
          </cell>
          <cell r="B477" t="str">
            <v>194C</v>
          </cell>
          <cell r="C477">
            <v>5148</v>
          </cell>
          <cell r="D477">
            <v>0</v>
          </cell>
          <cell r="E477">
            <v>0</v>
          </cell>
          <cell r="F477">
            <v>0</v>
          </cell>
          <cell r="G477">
            <v>0</v>
          </cell>
          <cell r="I477">
            <v>5148</v>
          </cell>
          <cell r="J477" t="str">
            <v>978359</v>
          </cell>
          <cell r="L477">
            <v>220748</v>
          </cell>
          <cell r="N477">
            <v>38601</v>
          </cell>
          <cell r="P477">
            <v>95</v>
          </cell>
          <cell r="Q477" t="str">
            <v>No</v>
          </cell>
          <cell r="R477">
            <v>0</v>
          </cell>
          <cell r="S477">
            <v>0</v>
          </cell>
        </row>
        <row r="478">
          <cell r="A478">
            <v>472</v>
          </cell>
          <cell r="B478" t="str">
            <v>194C</v>
          </cell>
          <cell r="C478">
            <v>7684</v>
          </cell>
          <cell r="D478">
            <v>0</v>
          </cell>
          <cell r="E478">
            <v>0</v>
          </cell>
          <cell r="F478">
            <v>0</v>
          </cell>
          <cell r="G478">
            <v>0</v>
          </cell>
          <cell r="I478">
            <v>7684</v>
          </cell>
          <cell r="J478" t="str">
            <v>978359</v>
          </cell>
          <cell r="L478">
            <v>220748</v>
          </cell>
          <cell r="N478">
            <v>38601</v>
          </cell>
          <cell r="P478">
            <v>95</v>
          </cell>
          <cell r="Q478" t="str">
            <v>No</v>
          </cell>
          <cell r="R478">
            <v>0</v>
          </cell>
          <cell r="S478">
            <v>0</v>
          </cell>
        </row>
        <row r="479">
          <cell r="A479">
            <v>473</v>
          </cell>
          <cell r="B479" t="str">
            <v>194C</v>
          </cell>
          <cell r="C479">
            <v>24</v>
          </cell>
          <cell r="D479">
            <v>0</v>
          </cell>
          <cell r="E479">
            <v>0</v>
          </cell>
          <cell r="F479">
            <v>0</v>
          </cell>
          <cell r="G479">
            <v>0</v>
          </cell>
          <cell r="I479">
            <v>24</v>
          </cell>
          <cell r="J479" t="str">
            <v>978359</v>
          </cell>
          <cell r="L479">
            <v>220748</v>
          </cell>
          <cell r="N479">
            <v>38601</v>
          </cell>
          <cell r="P479">
            <v>95</v>
          </cell>
          <cell r="Q479" t="str">
            <v>No</v>
          </cell>
          <cell r="R479">
            <v>0</v>
          </cell>
          <cell r="S479">
            <v>0</v>
          </cell>
        </row>
        <row r="480">
          <cell r="A480">
            <v>474</v>
          </cell>
          <cell r="B480" t="str">
            <v>194C</v>
          </cell>
          <cell r="C480">
            <v>54</v>
          </cell>
          <cell r="D480">
            <v>0</v>
          </cell>
          <cell r="E480">
            <v>0</v>
          </cell>
          <cell r="F480">
            <v>0</v>
          </cell>
          <cell r="G480">
            <v>0</v>
          </cell>
          <cell r="I480">
            <v>54</v>
          </cell>
          <cell r="J480" t="str">
            <v>978359</v>
          </cell>
          <cell r="L480">
            <v>220748</v>
          </cell>
          <cell r="N480">
            <v>38601</v>
          </cell>
          <cell r="P480">
            <v>95</v>
          </cell>
          <cell r="Q480" t="str">
            <v>No</v>
          </cell>
          <cell r="R480">
            <v>0</v>
          </cell>
          <cell r="S480">
            <v>0</v>
          </cell>
        </row>
        <row r="481">
          <cell r="A481">
            <v>475</v>
          </cell>
          <cell r="B481" t="str">
            <v>194C</v>
          </cell>
          <cell r="C481">
            <v>1020</v>
          </cell>
          <cell r="D481">
            <v>0</v>
          </cell>
          <cell r="E481">
            <v>0</v>
          </cell>
          <cell r="F481">
            <v>0</v>
          </cell>
          <cell r="G481">
            <v>0</v>
          </cell>
          <cell r="I481">
            <v>1020</v>
          </cell>
          <cell r="J481" t="str">
            <v>978359</v>
          </cell>
          <cell r="L481">
            <v>220748</v>
          </cell>
          <cell r="N481">
            <v>38601</v>
          </cell>
          <cell r="P481">
            <v>95</v>
          </cell>
          <cell r="Q481" t="str">
            <v>No</v>
          </cell>
          <cell r="R481">
            <v>0</v>
          </cell>
          <cell r="S481">
            <v>0</v>
          </cell>
        </row>
        <row r="482">
          <cell r="A482">
            <v>476</v>
          </cell>
          <cell r="B482" t="str">
            <v>194C</v>
          </cell>
          <cell r="C482">
            <v>11200</v>
          </cell>
          <cell r="D482">
            <v>0</v>
          </cell>
          <cell r="E482">
            <v>0</v>
          </cell>
          <cell r="F482">
            <v>0</v>
          </cell>
          <cell r="G482">
            <v>0</v>
          </cell>
          <cell r="I482">
            <v>11200</v>
          </cell>
          <cell r="J482" t="str">
            <v>978359</v>
          </cell>
          <cell r="L482">
            <v>220748</v>
          </cell>
          <cell r="N482">
            <v>38601</v>
          </cell>
          <cell r="P482">
            <v>95</v>
          </cell>
          <cell r="Q482" t="str">
            <v>No</v>
          </cell>
          <cell r="R482">
            <v>0</v>
          </cell>
          <cell r="S482">
            <v>0</v>
          </cell>
        </row>
        <row r="483">
          <cell r="A483">
            <v>477</v>
          </cell>
          <cell r="B483" t="str">
            <v>194C</v>
          </cell>
          <cell r="C483">
            <v>10455</v>
          </cell>
          <cell r="D483">
            <v>0</v>
          </cell>
          <cell r="E483">
            <v>0</v>
          </cell>
          <cell r="F483">
            <v>0</v>
          </cell>
          <cell r="G483">
            <v>0</v>
          </cell>
          <cell r="I483">
            <v>10455</v>
          </cell>
          <cell r="J483" t="str">
            <v>978359</v>
          </cell>
          <cell r="L483">
            <v>220748</v>
          </cell>
          <cell r="N483">
            <v>38601</v>
          </cell>
          <cell r="P483">
            <v>95</v>
          </cell>
          <cell r="Q483" t="str">
            <v>No</v>
          </cell>
          <cell r="R483">
            <v>0</v>
          </cell>
          <cell r="S483">
            <v>0</v>
          </cell>
        </row>
        <row r="484">
          <cell r="A484">
            <v>478</v>
          </cell>
          <cell r="B484" t="str">
            <v>194C</v>
          </cell>
          <cell r="C484">
            <v>1777</v>
          </cell>
          <cell r="D484">
            <v>0</v>
          </cell>
          <cell r="E484">
            <v>0</v>
          </cell>
          <cell r="F484">
            <v>0</v>
          </cell>
          <cell r="G484">
            <v>0</v>
          </cell>
          <cell r="I484">
            <v>1777</v>
          </cell>
          <cell r="J484" t="str">
            <v>978359</v>
          </cell>
          <cell r="L484">
            <v>220748</v>
          </cell>
          <cell r="N484">
            <v>38601</v>
          </cell>
          <cell r="P484">
            <v>95</v>
          </cell>
          <cell r="Q484" t="str">
            <v>No</v>
          </cell>
          <cell r="R484">
            <v>0</v>
          </cell>
          <cell r="S484">
            <v>0</v>
          </cell>
        </row>
        <row r="485">
          <cell r="A485">
            <v>479</v>
          </cell>
          <cell r="B485" t="str">
            <v>194C</v>
          </cell>
          <cell r="C485">
            <v>7</v>
          </cell>
          <cell r="D485">
            <v>0</v>
          </cell>
          <cell r="E485">
            <v>0</v>
          </cell>
          <cell r="F485">
            <v>0</v>
          </cell>
          <cell r="G485">
            <v>0</v>
          </cell>
          <cell r="I485">
            <v>7</v>
          </cell>
          <cell r="J485" t="str">
            <v>978359</v>
          </cell>
          <cell r="L485">
            <v>220748</v>
          </cell>
          <cell r="N485">
            <v>38601</v>
          </cell>
          <cell r="P485">
            <v>95</v>
          </cell>
          <cell r="Q485" t="str">
            <v>No</v>
          </cell>
          <cell r="R485">
            <v>0</v>
          </cell>
          <cell r="S485">
            <v>0</v>
          </cell>
        </row>
        <row r="486">
          <cell r="A486">
            <v>480</v>
          </cell>
          <cell r="B486" t="str">
            <v>194C</v>
          </cell>
          <cell r="C486">
            <v>58</v>
          </cell>
          <cell r="D486">
            <v>0</v>
          </cell>
          <cell r="E486">
            <v>0</v>
          </cell>
          <cell r="F486">
            <v>0</v>
          </cell>
          <cell r="G486">
            <v>0</v>
          </cell>
          <cell r="I486">
            <v>58</v>
          </cell>
          <cell r="J486" t="str">
            <v>978359</v>
          </cell>
          <cell r="L486">
            <v>220748</v>
          </cell>
          <cell r="N486">
            <v>38601</v>
          </cell>
          <cell r="P486">
            <v>95</v>
          </cell>
          <cell r="Q486" t="str">
            <v>No</v>
          </cell>
          <cell r="R486">
            <v>0</v>
          </cell>
          <cell r="S486">
            <v>0</v>
          </cell>
        </row>
        <row r="487">
          <cell r="A487">
            <v>481</v>
          </cell>
          <cell r="B487" t="str">
            <v>194C</v>
          </cell>
          <cell r="C487">
            <v>614</v>
          </cell>
          <cell r="D487">
            <v>0</v>
          </cell>
          <cell r="E487">
            <v>0</v>
          </cell>
          <cell r="F487">
            <v>0</v>
          </cell>
          <cell r="G487">
            <v>0</v>
          </cell>
          <cell r="I487">
            <v>614</v>
          </cell>
          <cell r="J487" t="str">
            <v>978359</v>
          </cell>
          <cell r="L487">
            <v>220748</v>
          </cell>
          <cell r="N487">
            <v>38601</v>
          </cell>
          <cell r="P487">
            <v>95</v>
          </cell>
          <cell r="Q487" t="str">
            <v>No</v>
          </cell>
          <cell r="R487">
            <v>0</v>
          </cell>
          <cell r="S487">
            <v>0</v>
          </cell>
        </row>
        <row r="488">
          <cell r="A488">
            <v>482</v>
          </cell>
          <cell r="B488" t="str">
            <v>194C</v>
          </cell>
          <cell r="C488">
            <v>939</v>
          </cell>
          <cell r="D488">
            <v>0</v>
          </cell>
          <cell r="E488">
            <v>0</v>
          </cell>
          <cell r="F488">
            <v>0</v>
          </cell>
          <cell r="G488">
            <v>0</v>
          </cell>
          <cell r="I488">
            <v>939</v>
          </cell>
          <cell r="J488" t="str">
            <v>978359</v>
          </cell>
          <cell r="L488">
            <v>220748</v>
          </cell>
          <cell r="N488">
            <v>38601</v>
          </cell>
          <cell r="P488">
            <v>95</v>
          </cell>
          <cell r="Q488" t="str">
            <v>No</v>
          </cell>
          <cell r="R488">
            <v>0</v>
          </cell>
          <cell r="S488">
            <v>0</v>
          </cell>
        </row>
        <row r="489">
          <cell r="A489">
            <v>483</v>
          </cell>
          <cell r="B489" t="str">
            <v>194C</v>
          </cell>
          <cell r="C489">
            <v>360</v>
          </cell>
          <cell r="D489">
            <v>0</v>
          </cell>
          <cell r="E489">
            <v>0</v>
          </cell>
          <cell r="F489">
            <v>0</v>
          </cell>
          <cell r="G489">
            <v>0</v>
          </cell>
          <cell r="I489">
            <v>360</v>
          </cell>
          <cell r="J489" t="str">
            <v>978359</v>
          </cell>
          <cell r="L489">
            <v>220748</v>
          </cell>
          <cell r="N489">
            <v>38601</v>
          </cell>
          <cell r="P489">
            <v>95</v>
          </cell>
          <cell r="Q489" t="str">
            <v>No</v>
          </cell>
          <cell r="R489">
            <v>0</v>
          </cell>
          <cell r="S489">
            <v>0</v>
          </cell>
        </row>
        <row r="490">
          <cell r="A490">
            <v>484</v>
          </cell>
          <cell r="B490" t="str">
            <v>194C</v>
          </cell>
          <cell r="C490">
            <v>103</v>
          </cell>
          <cell r="D490">
            <v>0</v>
          </cell>
          <cell r="E490">
            <v>0</v>
          </cell>
          <cell r="F490">
            <v>0</v>
          </cell>
          <cell r="G490">
            <v>0</v>
          </cell>
          <cell r="I490">
            <v>103</v>
          </cell>
          <cell r="J490" t="str">
            <v>978359</v>
          </cell>
          <cell r="L490">
            <v>220748</v>
          </cell>
          <cell r="N490">
            <v>38601</v>
          </cell>
          <cell r="P490">
            <v>95</v>
          </cell>
          <cell r="Q490" t="str">
            <v>No</v>
          </cell>
          <cell r="R490">
            <v>0</v>
          </cell>
          <cell r="S490">
            <v>0</v>
          </cell>
        </row>
        <row r="491">
          <cell r="A491">
            <v>485</v>
          </cell>
          <cell r="B491" t="str">
            <v>194C</v>
          </cell>
          <cell r="C491">
            <v>229</v>
          </cell>
          <cell r="D491">
            <v>0</v>
          </cell>
          <cell r="E491">
            <v>0</v>
          </cell>
          <cell r="F491">
            <v>0</v>
          </cell>
          <cell r="G491">
            <v>0</v>
          </cell>
          <cell r="I491">
            <v>229</v>
          </cell>
          <cell r="J491" t="str">
            <v>978359</v>
          </cell>
          <cell r="L491">
            <v>220748</v>
          </cell>
          <cell r="N491">
            <v>38601</v>
          </cell>
          <cell r="P491">
            <v>95</v>
          </cell>
          <cell r="Q491" t="str">
            <v>No</v>
          </cell>
          <cell r="R491">
            <v>0</v>
          </cell>
          <cell r="S491">
            <v>0</v>
          </cell>
        </row>
        <row r="492">
          <cell r="A492">
            <v>486</v>
          </cell>
          <cell r="B492" t="str">
            <v>194C</v>
          </cell>
          <cell r="C492">
            <v>9027</v>
          </cell>
          <cell r="D492">
            <v>0</v>
          </cell>
          <cell r="E492">
            <v>0</v>
          </cell>
          <cell r="F492">
            <v>0</v>
          </cell>
          <cell r="G492">
            <v>0</v>
          </cell>
          <cell r="I492">
            <v>9027</v>
          </cell>
          <cell r="J492" t="str">
            <v>978359</v>
          </cell>
          <cell r="L492">
            <v>220748</v>
          </cell>
          <cell r="N492">
            <v>38601</v>
          </cell>
          <cell r="P492">
            <v>95</v>
          </cell>
          <cell r="Q492" t="str">
            <v>No</v>
          </cell>
          <cell r="R492">
            <v>0</v>
          </cell>
          <cell r="S492">
            <v>0</v>
          </cell>
        </row>
        <row r="493">
          <cell r="A493">
            <v>487</v>
          </cell>
          <cell r="B493" t="str">
            <v>194C</v>
          </cell>
          <cell r="C493">
            <v>1530</v>
          </cell>
          <cell r="D493">
            <v>0</v>
          </cell>
          <cell r="E493">
            <v>0</v>
          </cell>
          <cell r="F493">
            <v>0</v>
          </cell>
          <cell r="G493">
            <v>0</v>
          </cell>
          <cell r="I493">
            <v>1530</v>
          </cell>
          <cell r="J493" t="str">
            <v>978359</v>
          </cell>
          <cell r="L493">
            <v>220748</v>
          </cell>
          <cell r="N493">
            <v>38601</v>
          </cell>
          <cell r="P493">
            <v>95</v>
          </cell>
          <cell r="Q493" t="str">
            <v>No</v>
          </cell>
          <cell r="R493">
            <v>0</v>
          </cell>
          <cell r="S493">
            <v>0</v>
          </cell>
        </row>
        <row r="494">
          <cell r="A494">
            <v>488</v>
          </cell>
          <cell r="B494" t="str">
            <v>194C</v>
          </cell>
          <cell r="C494">
            <v>951</v>
          </cell>
          <cell r="D494">
            <v>0</v>
          </cell>
          <cell r="E494">
            <v>0</v>
          </cell>
          <cell r="F494">
            <v>0</v>
          </cell>
          <cell r="G494">
            <v>0</v>
          </cell>
          <cell r="I494">
            <v>951</v>
          </cell>
          <cell r="J494" t="str">
            <v>978359</v>
          </cell>
          <cell r="L494">
            <v>220748</v>
          </cell>
          <cell r="N494">
            <v>38601</v>
          </cell>
          <cell r="P494">
            <v>95</v>
          </cell>
          <cell r="Q494" t="str">
            <v>No</v>
          </cell>
          <cell r="R494">
            <v>0</v>
          </cell>
          <cell r="S494">
            <v>0</v>
          </cell>
        </row>
        <row r="495">
          <cell r="A495">
            <v>489</v>
          </cell>
          <cell r="B495" t="str">
            <v>194C</v>
          </cell>
          <cell r="C495">
            <v>138</v>
          </cell>
          <cell r="D495">
            <v>0</v>
          </cell>
          <cell r="E495">
            <v>0</v>
          </cell>
          <cell r="F495">
            <v>0</v>
          </cell>
          <cell r="G495">
            <v>0</v>
          </cell>
          <cell r="I495">
            <v>138</v>
          </cell>
          <cell r="J495" t="str">
            <v>978359</v>
          </cell>
          <cell r="L495">
            <v>220748</v>
          </cell>
          <cell r="N495">
            <v>38601</v>
          </cell>
          <cell r="P495">
            <v>95</v>
          </cell>
          <cell r="Q495" t="str">
            <v>No</v>
          </cell>
          <cell r="R495">
            <v>0</v>
          </cell>
          <cell r="S495">
            <v>0</v>
          </cell>
        </row>
        <row r="496">
          <cell r="A496">
            <v>490</v>
          </cell>
          <cell r="B496" t="str">
            <v>194C</v>
          </cell>
          <cell r="C496">
            <v>20</v>
          </cell>
          <cell r="D496">
            <v>0</v>
          </cell>
          <cell r="E496">
            <v>0</v>
          </cell>
          <cell r="F496">
            <v>0</v>
          </cell>
          <cell r="G496">
            <v>0</v>
          </cell>
          <cell r="I496">
            <v>20</v>
          </cell>
          <cell r="J496" t="str">
            <v>978359</v>
          </cell>
          <cell r="L496">
            <v>220748</v>
          </cell>
          <cell r="N496">
            <v>38601</v>
          </cell>
          <cell r="P496">
            <v>95</v>
          </cell>
          <cell r="Q496" t="str">
            <v>No</v>
          </cell>
          <cell r="R496">
            <v>0</v>
          </cell>
          <cell r="S496">
            <v>0</v>
          </cell>
        </row>
        <row r="497">
          <cell r="A497">
            <v>491</v>
          </cell>
          <cell r="B497" t="str">
            <v>194C</v>
          </cell>
          <cell r="C497">
            <v>258</v>
          </cell>
          <cell r="D497">
            <v>0</v>
          </cell>
          <cell r="E497">
            <v>0</v>
          </cell>
          <cell r="F497">
            <v>0</v>
          </cell>
          <cell r="G497">
            <v>0</v>
          </cell>
          <cell r="I497">
            <v>258</v>
          </cell>
          <cell r="J497" t="str">
            <v>978359</v>
          </cell>
          <cell r="L497">
            <v>220748</v>
          </cell>
          <cell r="N497">
            <v>38601</v>
          </cell>
          <cell r="P497">
            <v>95</v>
          </cell>
          <cell r="Q497" t="str">
            <v>No</v>
          </cell>
          <cell r="R497">
            <v>0</v>
          </cell>
          <cell r="S497">
            <v>0</v>
          </cell>
        </row>
        <row r="498">
          <cell r="A498">
            <v>492</v>
          </cell>
          <cell r="B498" t="str">
            <v>194C</v>
          </cell>
          <cell r="C498">
            <v>216</v>
          </cell>
          <cell r="D498">
            <v>0</v>
          </cell>
          <cell r="E498">
            <v>0</v>
          </cell>
          <cell r="F498">
            <v>0</v>
          </cell>
          <cell r="G498">
            <v>0</v>
          </cell>
          <cell r="I498">
            <v>216</v>
          </cell>
          <cell r="J498" t="str">
            <v>978359</v>
          </cell>
          <cell r="L498">
            <v>220748</v>
          </cell>
          <cell r="N498">
            <v>38601</v>
          </cell>
          <cell r="P498">
            <v>95</v>
          </cell>
          <cell r="Q498" t="str">
            <v>No</v>
          </cell>
          <cell r="R498">
            <v>0</v>
          </cell>
          <cell r="S498">
            <v>0</v>
          </cell>
        </row>
        <row r="499">
          <cell r="A499">
            <v>493</v>
          </cell>
          <cell r="B499" t="str">
            <v>194C</v>
          </cell>
          <cell r="C499">
            <v>359</v>
          </cell>
          <cell r="D499">
            <v>0</v>
          </cell>
          <cell r="E499">
            <v>0</v>
          </cell>
          <cell r="F499">
            <v>0</v>
          </cell>
          <cell r="G499">
            <v>0</v>
          </cell>
          <cell r="I499">
            <v>359</v>
          </cell>
          <cell r="J499" t="str">
            <v>978359</v>
          </cell>
          <cell r="L499">
            <v>220748</v>
          </cell>
          <cell r="N499">
            <v>38601</v>
          </cell>
          <cell r="P499">
            <v>95</v>
          </cell>
          <cell r="Q499" t="str">
            <v>No</v>
          </cell>
          <cell r="R499">
            <v>0</v>
          </cell>
          <cell r="S499">
            <v>0</v>
          </cell>
        </row>
        <row r="500">
          <cell r="A500">
            <v>494</v>
          </cell>
          <cell r="B500" t="str">
            <v>194C</v>
          </cell>
          <cell r="C500">
            <v>28</v>
          </cell>
          <cell r="D500">
            <v>0</v>
          </cell>
          <cell r="E500">
            <v>0</v>
          </cell>
          <cell r="F500">
            <v>0</v>
          </cell>
          <cell r="G500">
            <v>0</v>
          </cell>
          <cell r="I500">
            <v>28</v>
          </cell>
          <cell r="J500" t="str">
            <v>978359</v>
          </cell>
          <cell r="L500">
            <v>220748</v>
          </cell>
          <cell r="N500">
            <v>38601</v>
          </cell>
          <cell r="P500">
            <v>95</v>
          </cell>
          <cell r="Q500" t="str">
            <v>No</v>
          </cell>
          <cell r="R500">
            <v>0</v>
          </cell>
          <cell r="S500">
            <v>0</v>
          </cell>
        </row>
        <row r="501">
          <cell r="A501">
            <v>495</v>
          </cell>
          <cell r="B501" t="str">
            <v>194C</v>
          </cell>
          <cell r="C501">
            <v>566</v>
          </cell>
          <cell r="D501">
            <v>0</v>
          </cell>
          <cell r="E501">
            <v>0</v>
          </cell>
          <cell r="F501">
            <v>0</v>
          </cell>
          <cell r="G501">
            <v>0</v>
          </cell>
          <cell r="I501">
            <v>566</v>
          </cell>
          <cell r="J501" t="str">
            <v>978359</v>
          </cell>
          <cell r="L501">
            <v>220748</v>
          </cell>
          <cell r="N501">
            <v>38601</v>
          </cell>
          <cell r="P501">
            <v>95</v>
          </cell>
          <cell r="Q501" t="str">
            <v>No</v>
          </cell>
          <cell r="R501">
            <v>0</v>
          </cell>
          <cell r="S501">
            <v>0</v>
          </cell>
        </row>
        <row r="502">
          <cell r="A502">
            <v>496</v>
          </cell>
          <cell r="B502" t="str">
            <v>194C</v>
          </cell>
          <cell r="C502">
            <v>180</v>
          </cell>
          <cell r="D502">
            <v>0</v>
          </cell>
          <cell r="E502">
            <v>0</v>
          </cell>
          <cell r="F502">
            <v>0</v>
          </cell>
          <cell r="G502">
            <v>0</v>
          </cell>
          <cell r="I502">
            <v>180</v>
          </cell>
          <cell r="J502" t="str">
            <v>978382</v>
          </cell>
          <cell r="L502">
            <v>220748</v>
          </cell>
          <cell r="N502">
            <v>38631</v>
          </cell>
          <cell r="P502">
            <v>31</v>
          </cell>
          <cell r="Q502" t="str">
            <v>No</v>
          </cell>
          <cell r="R502">
            <v>0</v>
          </cell>
          <cell r="S502">
            <v>0</v>
          </cell>
        </row>
        <row r="503">
          <cell r="A503">
            <v>497</v>
          </cell>
          <cell r="B503" t="str">
            <v>194C</v>
          </cell>
          <cell r="C503">
            <v>285</v>
          </cell>
          <cell r="D503">
            <v>0</v>
          </cell>
          <cell r="E503">
            <v>0</v>
          </cell>
          <cell r="F503">
            <v>0</v>
          </cell>
          <cell r="G503">
            <v>0</v>
          </cell>
          <cell r="I503">
            <v>285</v>
          </cell>
          <cell r="J503" t="str">
            <v>978382</v>
          </cell>
          <cell r="L503">
            <v>220748</v>
          </cell>
          <cell r="N503">
            <v>38631</v>
          </cell>
          <cell r="P503">
            <v>31</v>
          </cell>
          <cell r="Q503" t="str">
            <v>No</v>
          </cell>
          <cell r="R503">
            <v>0</v>
          </cell>
          <cell r="S503">
            <v>0</v>
          </cell>
        </row>
        <row r="504">
          <cell r="A504">
            <v>498</v>
          </cell>
          <cell r="B504" t="str">
            <v>194C</v>
          </cell>
          <cell r="C504">
            <v>833</v>
          </cell>
          <cell r="D504">
            <v>0</v>
          </cell>
          <cell r="E504">
            <v>0</v>
          </cell>
          <cell r="F504">
            <v>0</v>
          </cell>
          <cell r="G504">
            <v>0</v>
          </cell>
          <cell r="I504">
            <v>833</v>
          </cell>
          <cell r="J504" t="str">
            <v>978382</v>
          </cell>
          <cell r="L504">
            <v>220748</v>
          </cell>
          <cell r="N504">
            <v>38631</v>
          </cell>
          <cell r="P504">
            <v>31</v>
          </cell>
          <cell r="Q504" t="str">
            <v>No</v>
          </cell>
          <cell r="R504">
            <v>0</v>
          </cell>
          <cell r="S504">
            <v>0</v>
          </cell>
        </row>
        <row r="505">
          <cell r="A505">
            <v>499</v>
          </cell>
          <cell r="B505" t="str">
            <v>194C</v>
          </cell>
          <cell r="C505">
            <v>792</v>
          </cell>
          <cell r="D505">
            <v>0</v>
          </cell>
          <cell r="E505">
            <v>0</v>
          </cell>
          <cell r="F505">
            <v>0</v>
          </cell>
          <cell r="G505">
            <v>0</v>
          </cell>
          <cell r="I505">
            <v>792</v>
          </cell>
          <cell r="J505" t="str">
            <v>978382</v>
          </cell>
          <cell r="L505">
            <v>220748</v>
          </cell>
          <cell r="N505">
            <v>38631</v>
          </cell>
          <cell r="P505">
            <v>31</v>
          </cell>
          <cell r="Q505" t="str">
            <v>No</v>
          </cell>
          <cell r="R505">
            <v>0</v>
          </cell>
          <cell r="S505">
            <v>0</v>
          </cell>
        </row>
        <row r="506">
          <cell r="A506">
            <v>500</v>
          </cell>
          <cell r="B506" t="str">
            <v>194C</v>
          </cell>
          <cell r="C506">
            <v>144</v>
          </cell>
          <cell r="D506">
            <v>0</v>
          </cell>
          <cell r="E506">
            <v>0</v>
          </cell>
          <cell r="F506">
            <v>0</v>
          </cell>
          <cell r="G506">
            <v>0</v>
          </cell>
          <cell r="I506">
            <v>144</v>
          </cell>
          <cell r="J506" t="str">
            <v>978382</v>
          </cell>
          <cell r="L506">
            <v>220748</v>
          </cell>
          <cell r="N506">
            <v>38631</v>
          </cell>
          <cell r="P506">
            <v>31</v>
          </cell>
          <cell r="Q506" t="str">
            <v>No</v>
          </cell>
          <cell r="R506">
            <v>0</v>
          </cell>
          <cell r="S506">
            <v>0</v>
          </cell>
        </row>
        <row r="507">
          <cell r="A507">
            <v>501</v>
          </cell>
          <cell r="B507" t="str">
            <v>194C</v>
          </cell>
          <cell r="C507">
            <v>675</v>
          </cell>
          <cell r="D507">
            <v>0</v>
          </cell>
          <cell r="E507">
            <v>0</v>
          </cell>
          <cell r="F507">
            <v>0</v>
          </cell>
          <cell r="G507">
            <v>0</v>
          </cell>
          <cell r="I507">
            <v>675</v>
          </cell>
          <cell r="J507" t="str">
            <v>978382</v>
          </cell>
          <cell r="L507">
            <v>220748</v>
          </cell>
          <cell r="N507">
            <v>38631</v>
          </cell>
          <cell r="P507">
            <v>31</v>
          </cell>
          <cell r="Q507" t="str">
            <v>No</v>
          </cell>
          <cell r="R507">
            <v>0</v>
          </cell>
          <cell r="S507">
            <v>0</v>
          </cell>
        </row>
        <row r="508">
          <cell r="A508">
            <v>502</v>
          </cell>
          <cell r="B508" t="str">
            <v>194C</v>
          </cell>
          <cell r="C508">
            <v>1275</v>
          </cell>
          <cell r="D508">
            <v>0</v>
          </cell>
          <cell r="E508">
            <v>0</v>
          </cell>
          <cell r="F508">
            <v>0</v>
          </cell>
          <cell r="G508">
            <v>0</v>
          </cell>
          <cell r="I508">
            <v>1275</v>
          </cell>
          <cell r="J508" t="str">
            <v>978382</v>
          </cell>
          <cell r="L508">
            <v>220748</v>
          </cell>
          <cell r="N508">
            <v>38631</v>
          </cell>
          <cell r="P508">
            <v>31</v>
          </cell>
          <cell r="Q508" t="str">
            <v>No</v>
          </cell>
          <cell r="R508">
            <v>0</v>
          </cell>
          <cell r="S508">
            <v>0</v>
          </cell>
        </row>
        <row r="509">
          <cell r="A509">
            <v>503</v>
          </cell>
          <cell r="B509" t="str">
            <v>194C</v>
          </cell>
          <cell r="C509">
            <v>1590</v>
          </cell>
          <cell r="D509">
            <v>0</v>
          </cell>
          <cell r="E509">
            <v>0</v>
          </cell>
          <cell r="F509">
            <v>0</v>
          </cell>
          <cell r="G509">
            <v>0</v>
          </cell>
          <cell r="I509">
            <v>1590</v>
          </cell>
          <cell r="J509" t="str">
            <v>978382</v>
          </cell>
          <cell r="L509">
            <v>220748</v>
          </cell>
          <cell r="N509">
            <v>38631</v>
          </cell>
          <cell r="P509">
            <v>31</v>
          </cell>
          <cell r="Q509" t="str">
            <v>No</v>
          </cell>
          <cell r="R509">
            <v>0</v>
          </cell>
          <cell r="S509">
            <v>0</v>
          </cell>
        </row>
        <row r="510">
          <cell r="A510">
            <v>504</v>
          </cell>
          <cell r="B510" t="str">
            <v>194C</v>
          </cell>
          <cell r="C510">
            <v>3360</v>
          </cell>
          <cell r="D510">
            <v>0</v>
          </cell>
          <cell r="E510">
            <v>0</v>
          </cell>
          <cell r="F510">
            <v>0</v>
          </cell>
          <cell r="G510">
            <v>0</v>
          </cell>
          <cell r="I510">
            <v>3360</v>
          </cell>
          <cell r="J510" t="str">
            <v>978382</v>
          </cell>
          <cell r="L510">
            <v>220748</v>
          </cell>
          <cell r="N510">
            <v>38631</v>
          </cell>
          <cell r="P510">
            <v>31</v>
          </cell>
          <cell r="Q510" t="str">
            <v>No</v>
          </cell>
          <cell r="R510">
            <v>0</v>
          </cell>
          <cell r="S510">
            <v>0</v>
          </cell>
        </row>
        <row r="511">
          <cell r="A511">
            <v>505</v>
          </cell>
          <cell r="B511" t="str">
            <v>194C</v>
          </cell>
          <cell r="C511">
            <v>21146</v>
          </cell>
          <cell r="D511">
            <v>0</v>
          </cell>
          <cell r="E511">
            <v>0</v>
          </cell>
          <cell r="F511">
            <v>0</v>
          </cell>
          <cell r="G511">
            <v>0</v>
          </cell>
          <cell r="I511">
            <v>21146</v>
          </cell>
          <cell r="J511" t="str">
            <v>978382</v>
          </cell>
          <cell r="L511">
            <v>220748</v>
          </cell>
          <cell r="N511">
            <v>38631</v>
          </cell>
          <cell r="P511">
            <v>31</v>
          </cell>
          <cell r="Q511" t="str">
            <v>No</v>
          </cell>
          <cell r="R511">
            <v>0</v>
          </cell>
          <cell r="S511">
            <v>0</v>
          </cell>
        </row>
        <row r="512">
          <cell r="A512">
            <v>506</v>
          </cell>
          <cell r="B512" t="str">
            <v>194C</v>
          </cell>
          <cell r="C512">
            <v>8994</v>
          </cell>
          <cell r="D512">
            <v>0</v>
          </cell>
          <cell r="E512">
            <v>0</v>
          </cell>
          <cell r="F512">
            <v>0</v>
          </cell>
          <cell r="G512">
            <v>0</v>
          </cell>
          <cell r="I512">
            <v>8994</v>
          </cell>
          <cell r="J512" t="str">
            <v>978382</v>
          </cell>
          <cell r="L512">
            <v>220748</v>
          </cell>
          <cell r="N512">
            <v>38631</v>
          </cell>
          <cell r="P512">
            <v>31</v>
          </cell>
          <cell r="Q512" t="str">
            <v>No</v>
          </cell>
          <cell r="R512">
            <v>0</v>
          </cell>
          <cell r="S512">
            <v>0</v>
          </cell>
        </row>
        <row r="513">
          <cell r="A513">
            <v>507</v>
          </cell>
          <cell r="B513" t="str">
            <v>194C</v>
          </cell>
          <cell r="C513">
            <v>15863</v>
          </cell>
          <cell r="D513">
            <v>0</v>
          </cell>
          <cell r="E513">
            <v>0</v>
          </cell>
          <cell r="F513">
            <v>0</v>
          </cell>
          <cell r="G513">
            <v>0</v>
          </cell>
          <cell r="I513">
            <v>15863</v>
          </cell>
          <cell r="J513" t="str">
            <v>978382</v>
          </cell>
          <cell r="L513">
            <v>220748</v>
          </cell>
          <cell r="N513">
            <v>38631</v>
          </cell>
          <cell r="P513">
            <v>31</v>
          </cell>
          <cell r="Q513" t="str">
            <v>No</v>
          </cell>
          <cell r="R513">
            <v>0</v>
          </cell>
          <cell r="S513">
            <v>0</v>
          </cell>
        </row>
        <row r="514">
          <cell r="A514">
            <v>508</v>
          </cell>
          <cell r="B514" t="str">
            <v>194C</v>
          </cell>
          <cell r="C514">
            <v>113</v>
          </cell>
          <cell r="D514">
            <v>0</v>
          </cell>
          <cell r="E514">
            <v>0</v>
          </cell>
          <cell r="F514">
            <v>0</v>
          </cell>
          <cell r="G514">
            <v>0</v>
          </cell>
          <cell r="I514">
            <v>113</v>
          </cell>
          <cell r="J514" t="str">
            <v>978382</v>
          </cell>
          <cell r="L514">
            <v>220748</v>
          </cell>
          <cell r="N514">
            <v>38631</v>
          </cell>
          <cell r="P514">
            <v>31</v>
          </cell>
          <cell r="Q514" t="str">
            <v>No</v>
          </cell>
          <cell r="R514">
            <v>0</v>
          </cell>
          <cell r="S514">
            <v>0</v>
          </cell>
        </row>
        <row r="515">
          <cell r="A515">
            <v>509</v>
          </cell>
          <cell r="B515" t="str">
            <v>194C</v>
          </cell>
          <cell r="C515">
            <v>170</v>
          </cell>
          <cell r="D515">
            <v>0</v>
          </cell>
          <cell r="E515">
            <v>0</v>
          </cell>
          <cell r="F515">
            <v>0</v>
          </cell>
          <cell r="G515">
            <v>0</v>
          </cell>
          <cell r="I515">
            <v>170</v>
          </cell>
          <cell r="J515" t="str">
            <v>978382</v>
          </cell>
          <cell r="L515">
            <v>220748</v>
          </cell>
          <cell r="N515">
            <v>38631</v>
          </cell>
          <cell r="P515">
            <v>31</v>
          </cell>
          <cell r="Q515" t="str">
            <v>No</v>
          </cell>
          <cell r="R515">
            <v>0</v>
          </cell>
          <cell r="S515">
            <v>0</v>
          </cell>
        </row>
        <row r="516">
          <cell r="A516">
            <v>510</v>
          </cell>
          <cell r="B516" t="str">
            <v>194C</v>
          </cell>
          <cell r="C516">
            <v>142</v>
          </cell>
          <cell r="D516">
            <v>0</v>
          </cell>
          <cell r="E516">
            <v>0</v>
          </cell>
          <cell r="F516">
            <v>0</v>
          </cell>
          <cell r="G516">
            <v>0</v>
          </cell>
          <cell r="I516">
            <v>142</v>
          </cell>
          <cell r="J516" t="str">
            <v>978382</v>
          </cell>
          <cell r="L516">
            <v>220748</v>
          </cell>
          <cell r="N516">
            <v>38631</v>
          </cell>
          <cell r="P516">
            <v>31</v>
          </cell>
          <cell r="Q516" t="str">
            <v>No</v>
          </cell>
          <cell r="R516">
            <v>0</v>
          </cell>
          <cell r="S516">
            <v>0</v>
          </cell>
        </row>
        <row r="517">
          <cell r="A517">
            <v>511</v>
          </cell>
          <cell r="B517" t="str">
            <v>194C</v>
          </cell>
          <cell r="C517">
            <v>61</v>
          </cell>
          <cell r="D517">
            <v>0</v>
          </cell>
          <cell r="E517">
            <v>0</v>
          </cell>
          <cell r="F517">
            <v>0</v>
          </cell>
          <cell r="G517">
            <v>0</v>
          </cell>
          <cell r="I517">
            <v>61</v>
          </cell>
          <cell r="J517" t="str">
            <v>978382</v>
          </cell>
          <cell r="L517">
            <v>220748</v>
          </cell>
          <cell r="N517">
            <v>38631</v>
          </cell>
          <cell r="P517">
            <v>31</v>
          </cell>
          <cell r="Q517" t="str">
            <v>No</v>
          </cell>
          <cell r="R517">
            <v>0</v>
          </cell>
          <cell r="S517">
            <v>0</v>
          </cell>
        </row>
        <row r="518">
          <cell r="A518">
            <v>512</v>
          </cell>
          <cell r="B518" t="str">
            <v>194C</v>
          </cell>
          <cell r="C518">
            <v>19</v>
          </cell>
          <cell r="D518">
            <v>0</v>
          </cell>
          <cell r="E518">
            <v>0</v>
          </cell>
          <cell r="F518">
            <v>0</v>
          </cell>
          <cell r="G518">
            <v>0</v>
          </cell>
          <cell r="I518">
            <v>19</v>
          </cell>
          <cell r="J518" t="str">
            <v>978382</v>
          </cell>
          <cell r="L518">
            <v>220748</v>
          </cell>
          <cell r="N518">
            <v>38631</v>
          </cell>
          <cell r="P518">
            <v>31</v>
          </cell>
          <cell r="Q518" t="str">
            <v>No</v>
          </cell>
          <cell r="R518">
            <v>0</v>
          </cell>
          <cell r="S518">
            <v>0</v>
          </cell>
        </row>
        <row r="519">
          <cell r="A519">
            <v>513</v>
          </cell>
          <cell r="B519" t="str">
            <v>194C</v>
          </cell>
          <cell r="C519">
            <v>61</v>
          </cell>
          <cell r="D519">
            <v>0</v>
          </cell>
          <cell r="E519">
            <v>0</v>
          </cell>
          <cell r="F519">
            <v>0</v>
          </cell>
          <cell r="G519">
            <v>0</v>
          </cell>
          <cell r="I519">
            <v>61</v>
          </cell>
          <cell r="J519" t="str">
            <v>978382</v>
          </cell>
          <cell r="L519">
            <v>220748</v>
          </cell>
          <cell r="N519">
            <v>38631</v>
          </cell>
          <cell r="P519">
            <v>31</v>
          </cell>
          <cell r="Q519" t="str">
            <v>No</v>
          </cell>
          <cell r="R519">
            <v>0</v>
          </cell>
          <cell r="S519">
            <v>0</v>
          </cell>
        </row>
        <row r="520">
          <cell r="A520">
            <v>514</v>
          </cell>
          <cell r="B520" t="str">
            <v>194C</v>
          </cell>
          <cell r="C520">
            <v>10200</v>
          </cell>
          <cell r="D520">
            <v>0</v>
          </cell>
          <cell r="E520">
            <v>0</v>
          </cell>
          <cell r="F520">
            <v>0</v>
          </cell>
          <cell r="G520">
            <v>0</v>
          </cell>
          <cell r="I520">
            <v>10200</v>
          </cell>
          <cell r="J520" t="str">
            <v>978382</v>
          </cell>
          <cell r="L520">
            <v>220748</v>
          </cell>
          <cell r="N520">
            <v>38631</v>
          </cell>
          <cell r="P520">
            <v>31</v>
          </cell>
          <cell r="Q520" t="str">
            <v>No</v>
          </cell>
          <cell r="R520">
            <v>0</v>
          </cell>
          <cell r="S520">
            <v>0</v>
          </cell>
        </row>
        <row r="521">
          <cell r="A521">
            <v>515</v>
          </cell>
          <cell r="B521" t="str">
            <v>194C</v>
          </cell>
          <cell r="C521">
            <v>1995</v>
          </cell>
          <cell r="D521">
            <v>0</v>
          </cell>
          <cell r="E521">
            <v>0</v>
          </cell>
          <cell r="F521">
            <v>0</v>
          </cell>
          <cell r="G521">
            <v>0</v>
          </cell>
          <cell r="I521">
            <v>1995</v>
          </cell>
          <cell r="J521" t="str">
            <v>978382</v>
          </cell>
          <cell r="L521">
            <v>220748</v>
          </cell>
          <cell r="N521">
            <v>38631</v>
          </cell>
          <cell r="P521">
            <v>31</v>
          </cell>
          <cell r="Q521" t="str">
            <v>No</v>
          </cell>
          <cell r="R521">
            <v>0</v>
          </cell>
          <cell r="S521">
            <v>0</v>
          </cell>
        </row>
        <row r="522">
          <cell r="A522">
            <v>516</v>
          </cell>
          <cell r="B522" t="str">
            <v>194C</v>
          </cell>
          <cell r="C522">
            <v>16</v>
          </cell>
          <cell r="D522">
            <v>0</v>
          </cell>
          <cell r="E522">
            <v>0</v>
          </cell>
          <cell r="F522">
            <v>0</v>
          </cell>
          <cell r="G522">
            <v>0</v>
          </cell>
          <cell r="I522">
            <v>16</v>
          </cell>
          <cell r="J522" t="str">
            <v>978382</v>
          </cell>
          <cell r="L522">
            <v>220748</v>
          </cell>
          <cell r="N522">
            <v>38631</v>
          </cell>
          <cell r="P522">
            <v>31</v>
          </cell>
          <cell r="Q522" t="str">
            <v>No</v>
          </cell>
          <cell r="R522">
            <v>0</v>
          </cell>
          <cell r="S522">
            <v>0</v>
          </cell>
        </row>
        <row r="523">
          <cell r="A523">
            <v>517</v>
          </cell>
          <cell r="B523" t="str">
            <v>194C</v>
          </cell>
          <cell r="C523">
            <v>76</v>
          </cell>
          <cell r="D523">
            <v>0</v>
          </cell>
          <cell r="E523">
            <v>0</v>
          </cell>
          <cell r="F523">
            <v>0</v>
          </cell>
          <cell r="G523">
            <v>0</v>
          </cell>
          <cell r="I523">
            <v>76</v>
          </cell>
          <cell r="J523" t="str">
            <v>978382</v>
          </cell>
          <cell r="L523">
            <v>220748</v>
          </cell>
          <cell r="N523">
            <v>38631</v>
          </cell>
          <cell r="P523">
            <v>31</v>
          </cell>
          <cell r="Q523" t="str">
            <v>No</v>
          </cell>
          <cell r="R523">
            <v>0</v>
          </cell>
          <cell r="S523">
            <v>0</v>
          </cell>
        </row>
        <row r="524">
          <cell r="A524">
            <v>518</v>
          </cell>
          <cell r="B524" t="str">
            <v>194C</v>
          </cell>
          <cell r="C524">
            <v>50</v>
          </cell>
          <cell r="D524">
            <v>0</v>
          </cell>
          <cell r="E524">
            <v>0</v>
          </cell>
          <cell r="F524">
            <v>0</v>
          </cell>
          <cell r="G524">
            <v>0</v>
          </cell>
          <cell r="I524">
            <v>50</v>
          </cell>
          <cell r="J524" t="str">
            <v>978382</v>
          </cell>
          <cell r="L524">
            <v>220748</v>
          </cell>
          <cell r="N524">
            <v>38631</v>
          </cell>
          <cell r="P524">
            <v>31</v>
          </cell>
          <cell r="Q524" t="str">
            <v>No</v>
          </cell>
          <cell r="R524">
            <v>0</v>
          </cell>
          <cell r="S524">
            <v>0</v>
          </cell>
        </row>
        <row r="525">
          <cell r="A525">
            <v>519</v>
          </cell>
          <cell r="B525" t="str">
            <v>194C</v>
          </cell>
          <cell r="C525">
            <v>620</v>
          </cell>
          <cell r="D525">
            <v>0</v>
          </cell>
          <cell r="E525">
            <v>0</v>
          </cell>
          <cell r="F525">
            <v>0</v>
          </cell>
          <cell r="G525">
            <v>0</v>
          </cell>
          <cell r="I525">
            <v>620</v>
          </cell>
          <cell r="J525" t="str">
            <v>978382</v>
          </cell>
          <cell r="L525">
            <v>220748</v>
          </cell>
          <cell r="N525">
            <v>38631</v>
          </cell>
          <cell r="P525">
            <v>31</v>
          </cell>
          <cell r="Q525" t="str">
            <v>No</v>
          </cell>
          <cell r="R525">
            <v>0</v>
          </cell>
          <cell r="S525">
            <v>0</v>
          </cell>
        </row>
        <row r="526">
          <cell r="A526">
            <v>520</v>
          </cell>
          <cell r="B526" t="str">
            <v>194C</v>
          </cell>
          <cell r="C526">
            <v>243</v>
          </cell>
          <cell r="D526">
            <v>0</v>
          </cell>
          <cell r="E526">
            <v>0</v>
          </cell>
          <cell r="F526">
            <v>0</v>
          </cell>
          <cell r="G526">
            <v>0</v>
          </cell>
          <cell r="I526">
            <v>243</v>
          </cell>
          <cell r="J526" t="str">
            <v>978382</v>
          </cell>
          <cell r="L526">
            <v>220748</v>
          </cell>
          <cell r="N526">
            <v>38631</v>
          </cell>
          <cell r="P526">
            <v>31</v>
          </cell>
          <cell r="Q526" t="str">
            <v>No</v>
          </cell>
          <cell r="R526">
            <v>0</v>
          </cell>
          <cell r="S526">
            <v>0</v>
          </cell>
        </row>
        <row r="527">
          <cell r="A527">
            <v>521</v>
          </cell>
          <cell r="B527" t="str">
            <v>194C</v>
          </cell>
          <cell r="C527">
            <v>19</v>
          </cell>
          <cell r="D527">
            <v>0</v>
          </cell>
          <cell r="E527">
            <v>0</v>
          </cell>
          <cell r="F527">
            <v>0</v>
          </cell>
          <cell r="G527">
            <v>0</v>
          </cell>
          <cell r="I527">
            <v>19</v>
          </cell>
          <cell r="J527" t="str">
            <v>978382</v>
          </cell>
          <cell r="L527">
            <v>220748</v>
          </cell>
          <cell r="N527">
            <v>38631</v>
          </cell>
          <cell r="P527">
            <v>31</v>
          </cell>
          <cell r="Q527" t="str">
            <v>No</v>
          </cell>
          <cell r="R527">
            <v>0</v>
          </cell>
          <cell r="S527">
            <v>0</v>
          </cell>
        </row>
        <row r="528">
          <cell r="A528">
            <v>522</v>
          </cell>
          <cell r="B528" t="str">
            <v>194C</v>
          </cell>
          <cell r="C528">
            <v>761</v>
          </cell>
          <cell r="D528">
            <v>0</v>
          </cell>
          <cell r="E528">
            <v>0</v>
          </cell>
          <cell r="F528">
            <v>0</v>
          </cell>
          <cell r="G528">
            <v>0</v>
          </cell>
          <cell r="I528">
            <v>761</v>
          </cell>
          <cell r="J528" t="str">
            <v>978382</v>
          </cell>
          <cell r="L528">
            <v>220748</v>
          </cell>
          <cell r="N528">
            <v>38631</v>
          </cell>
          <cell r="P528">
            <v>31</v>
          </cell>
          <cell r="Q528" t="str">
            <v>No</v>
          </cell>
          <cell r="R528">
            <v>0</v>
          </cell>
          <cell r="S528">
            <v>0</v>
          </cell>
        </row>
        <row r="529">
          <cell r="A529">
            <v>523</v>
          </cell>
          <cell r="B529" t="str">
            <v>194C</v>
          </cell>
          <cell r="C529">
            <v>56</v>
          </cell>
          <cell r="D529">
            <v>0</v>
          </cell>
          <cell r="E529">
            <v>0</v>
          </cell>
          <cell r="F529">
            <v>0</v>
          </cell>
          <cell r="G529">
            <v>0</v>
          </cell>
          <cell r="I529">
            <v>56</v>
          </cell>
          <cell r="J529" t="str">
            <v>978382</v>
          </cell>
          <cell r="L529">
            <v>220748</v>
          </cell>
          <cell r="N529">
            <v>38631</v>
          </cell>
          <cell r="P529">
            <v>31</v>
          </cell>
          <cell r="Q529" t="str">
            <v>No</v>
          </cell>
          <cell r="R529">
            <v>0</v>
          </cell>
          <cell r="S529">
            <v>0</v>
          </cell>
        </row>
        <row r="530">
          <cell r="A530">
            <v>524</v>
          </cell>
          <cell r="B530" t="str">
            <v>194C</v>
          </cell>
          <cell r="C530">
            <v>608</v>
          </cell>
          <cell r="D530">
            <v>0</v>
          </cell>
          <cell r="E530">
            <v>0</v>
          </cell>
          <cell r="F530">
            <v>0</v>
          </cell>
          <cell r="G530">
            <v>0</v>
          </cell>
          <cell r="I530">
            <v>608</v>
          </cell>
          <cell r="J530" t="str">
            <v>978382</v>
          </cell>
          <cell r="L530">
            <v>220748</v>
          </cell>
          <cell r="N530">
            <v>38631</v>
          </cell>
          <cell r="P530">
            <v>31</v>
          </cell>
          <cell r="Q530" t="str">
            <v>No</v>
          </cell>
          <cell r="R530">
            <v>0</v>
          </cell>
          <cell r="S530">
            <v>0</v>
          </cell>
        </row>
        <row r="531">
          <cell r="A531">
            <v>525</v>
          </cell>
          <cell r="B531" t="str">
            <v>194C</v>
          </cell>
          <cell r="C531">
            <v>1575</v>
          </cell>
          <cell r="D531">
            <v>0</v>
          </cell>
          <cell r="E531">
            <v>0</v>
          </cell>
          <cell r="F531">
            <v>0</v>
          </cell>
          <cell r="G531">
            <v>0</v>
          </cell>
          <cell r="I531">
            <v>1575</v>
          </cell>
          <cell r="J531" t="str">
            <v>978382</v>
          </cell>
          <cell r="L531">
            <v>220748</v>
          </cell>
          <cell r="N531">
            <v>38631</v>
          </cell>
          <cell r="P531">
            <v>31</v>
          </cell>
          <cell r="Q531" t="str">
            <v>No</v>
          </cell>
          <cell r="R531">
            <v>0</v>
          </cell>
          <cell r="S531">
            <v>0</v>
          </cell>
        </row>
        <row r="532">
          <cell r="A532">
            <v>526</v>
          </cell>
          <cell r="B532" t="str">
            <v>194C</v>
          </cell>
          <cell r="C532">
            <v>1575</v>
          </cell>
          <cell r="D532">
            <v>0</v>
          </cell>
          <cell r="E532">
            <v>0</v>
          </cell>
          <cell r="F532">
            <v>0</v>
          </cell>
          <cell r="G532">
            <v>0</v>
          </cell>
          <cell r="I532">
            <v>1575</v>
          </cell>
          <cell r="J532" t="str">
            <v>978382</v>
          </cell>
          <cell r="L532">
            <v>220748</v>
          </cell>
          <cell r="N532">
            <v>38631</v>
          </cell>
          <cell r="P532">
            <v>31</v>
          </cell>
          <cell r="Q532" t="str">
            <v>No</v>
          </cell>
          <cell r="R532">
            <v>0</v>
          </cell>
          <cell r="S532">
            <v>0</v>
          </cell>
        </row>
        <row r="533">
          <cell r="A533">
            <v>527</v>
          </cell>
          <cell r="B533" t="str">
            <v>194C</v>
          </cell>
          <cell r="C533">
            <v>428</v>
          </cell>
          <cell r="D533">
            <v>0</v>
          </cell>
          <cell r="E533">
            <v>0</v>
          </cell>
          <cell r="F533">
            <v>0</v>
          </cell>
          <cell r="G533">
            <v>0</v>
          </cell>
          <cell r="I533">
            <v>428</v>
          </cell>
          <cell r="J533" t="str">
            <v>978382</v>
          </cell>
          <cell r="L533">
            <v>220748</v>
          </cell>
          <cell r="N533">
            <v>38631</v>
          </cell>
          <cell r="P533">
            <v>31</v>
          </cell>
          <cell r="Q533" t="str">
            <v>No</v>
          </cell>
          <cell r="R533">
            <v>0</v>
          </cell>
          <cell r="S533">
            <v>0</v>
          </cell>
        </row>
        <row r="534">
          <cell r="A534">
            <v>528</v>
          </cell>
          <cell r="B534" t="str">
            <v>194C</v>
          </cell>
          <cell r="C534">
            <v>315</v>
          </cell>
          <cell r="D534">
            <v>0</v>
          </cell>
          <cell r="E534">
            <v>0</v>
          </cell>
          <cell r="F534">
            <v>0</v>
          </cell>
          <cell r="G534">
            <v>0</v>
          </cell>
          <cell r="I534">
            <v>315</v>
          </cell>
          <cell r="J534" t="str">
            <v>978382</v>
          </cell>
          <cell r="L534">
            <v>220748</v>
          </cell>
          <cell r="N534">
            <v>38631</v>
          </cell>
          <cell r="P534">
            <v>31</v>
          </cell>
          <cell r="Q534" t="str">
            <v>No</v>
          </cell>
          <cell r="R534">
            <v>0</v>
          </cell>
          <cell r="S534">
            <v>0</v>
          </cell>
        </row>
        <row r="535">
          <cell r="A535">
            <v>529</v>
          </cell>
          <cell r="B535" t="str">
            <v>194C</v>
          </cell>
          <cell r="C535">
            <v>732</v>
          </cell>
          <cell r="D535">
            <v>0</v>
          </cell>
          <cell r="E535">
            <v>0</v>
          </cell>
          <cell r="F535">
            <v>0</v>
          </cell>
          <cell r="G535">
            <v>0</v>
          </cell>
          <cell r="I535">
            <v>732</v>
          </cell>
          <cell r="J535" t="str">
            <v>978382</v>
          </cell>
          <cell r="L535">
            <v>220748</v>
          </cell>
          <cell r="N535">
            <v>38631</v>
          </cell>
          <cell r="P535">
            <v>31</v>
          </cell>
          <cell r="Q535" t="str">
            <v>No</v>
          </cell>
          <cell r="R535">
            <v>0</v>
          </cell>
          <cell r="S535">
            <v>0</v>
          </cell>
        </row>
        <row r="536">
          <cell r="A536">
            <v>530</v>
          </cell>
          <cell r="B536" t="str">
            <v>194C</v>
          </cell>
          <cell r="C536">
            <v>397</v>
          </cell>
          <cell r="D536">
            <v>0</v>
          </cell>
          <cell r="E536">
            <v>0</v>
          </cell>
          <cell r="F536">
            <v>0</v>
          </cell>
          <cell r="G536">
            <v>0</v>
          </cell>
          <cell r="I536">
            <v>397</v>
          </cell>
          <cell r="J536" t="str">
            <v>978390</v>
          </cell>
          <cell r="L536">
            <v>220748</v>
          </cell>
          <cell r="N536">
            <v>38631</v>
          </cell>
          <cell r="P536">
            <v>23</v>
          </cell>
          <cell r="Q536" t="str">
            <v>No</v>
          </cell>
          <cell r="R536">
            <v>0</v>
          </cell>
          <cell r="S536">
            <v>0</v>
          </cell>
        </row>
        <row r="537">
          <cell r="A537">
            <v>531</v>
          </cell>
          <cell r="B537" t="str">
            <v>194C</v>
          </cell>
          <cell r="C537">
            <v>223</v>
          </cell>
          <cell r="D537">
            <v>0</v>
          </cell>
          <cell r="E537">
            <v>0</v>
          </cell>
          <cell r="F537">
            <v>0</v>
          </cell>
          <cell r="G537">
            <v>0</v>
          </cell>
          <cell r="I537">
            <v>223</v>
          </cell>
          <cell r="J537" t="str">
            <v>978390</v>
          </cell>
          <cell r="L537">
            <v>220748</v>
          </cell>
          <cell r="N537">
            <v>38631</v>
          </cell>
          <cell r="P537">
            <v>23</v>
          </cell>
          <cell r="Q537" t="str">
            <v>No</v>
          </cell>
          <cell r="R537">
            <v>0</v>
          </cell>
          <cell r="S537">
            <v>0</v>
          </cell>
        </row>
        <row r="538">
          <cell r="A538">
            <v>532</v>
          </cell>
          <cell r="B538" t="str">
            <v>194C</v>
          </cell>
          <cell r="C538">
            <v>613</v>
          </cell>
          <cell r="D538">
            <v>0</v>
          </cell>
          <cell r="E538">
            <v>0</v>
          </cell>
          <cell r="F538">
            <v>0</v>
          </cell>
          <cell r="G538">
            <v>0</v>
          </cell>
          <cell r="I538">
            <v>613</v>
          </cell>
          <cell r="J538" t="str">
            <v>978390</v>
          </cell>
          <cell r="L538">
            <v>220748</v>
          </cell>
          <cell r="N538">
            <v>38631</v>
          </cell>
          <cell r="P538">
            <v>23</v>
          </cell>
          <cell r="Q538" t="str">
            <v>No</v>
          </cell>
          <cell r="R538">
            <v>0</v>
          </cell>
          <cell r="S538">
            <v>0</v>
          </cell>
        </row>
        <row r="539">
          <cell r="A539">
            <v>533</v>
          </cell>
          <cell r="B539" t="str">
            <v>194C</v>
          </cell>
          <cell r="C539">
            <v>2091</v>
          </cell>
          <cell r="D539">
            <v>0</v>
          </cell>
          <cell r="E539">
            <v>0</v>
          </cell>
          <cell r="F539">
            <v>0</v>
          </cell>
          <cell r="G539">
            <v>0</v>
          </cell>
          <cell r="I539">
            <v>2091</v>
          </cell>
          <cell r="J539" t="str">
            <v>978390</v>
          </cell>
          <cell r="L539">
            <v>220748</v>
          </cell>
          <cell r="N539">
            <v>38631</v>
          </cell>
          <cell r="P539">
            <v>23</v>
          </cell>
          <cell r="Q539" t="str">
            <v>No</v>
          </cell>
          <cell r="R539">
            <v>0</v>
          </cell>
          <cell r="S539">
            <v>0</v>
          </cell>
        </row>
        <row r="540">
          <cell r="A540">
            <v>534</v>
          </cell>
          <cell r="B540" t="str">
            <v>194C</v>
          </cell>
          <cell r="C540">
            <v>1002</v>
          </cell>
          <cell r="D540">
            <v>0</v>
          </cell>
          <cell r="E540">
            <v>0</v>
          </cell>
          <cell r="F540">
            <v>0</v>
          </cell>
          <cell r="G540">
            <v>0</v>
          </cell>
          <cell r="I540">
            <v>1002</v>
          </cell>
          <cell r="J540" t="str">
            <v>978390</v>
          </cell>
          <cell r="L540">
            <v>220748</v>
          </cell>
          <cell r="N540">
            <v>38631</v>
          </cell>
          <cell r="P540">
            <v>23</v>
          </cell>
          <cell r="Q540" t="str">
            <v>No</v>
          </cell>
          <cell r="R540">
            <v>0</v>
          </cell>
          <cell r="S540">
            <v>0</v>
          </cell>
        </row>
        <row r="541">
          <cell r="A541">
            <v>535</v>
          </cell>
          <cell r="B541" t="str">
            <v>194C</v>
          </cell>
          <cell r="C541">
            <v>510</v>
          </cell>
          <cell r="D541">
            <v>0</v>
          </cell>
          <cell r="E541">
            <v>0</v>
          </cell>
          <cell r="F541">
            <v>0</v>
          </cell>
          <cell r="G541">
            <v>0</v>
          </cell>
          <cell r="I541">
            <v>510</v>
          </cell>
          <cell r="J541" t="str">
            <v>978390</v>
          </cell>
          <cell r="L541">
            <v>220748</v>
          </cell>
          <cell r="N541">
            <v>38631</v>
          </cell>
          <cell r="P541">
            <v>23</v>
          </cell>
          <cell r="Q541" t="str">
            <v>No</v>
          </cell>
          <cell r="R541">
            <v>0</v>
          </cell>
          <cell r="S541">
            <v>0</v>
          </cell>
        </row>
        <row r="542">
          <cell r="A542">
            <v>536</v>
          </cell>
          <cell r="B542" t="str">
            <v>194C</v>
          </cell>
          <cell r="C542">
            <v>4852</v>
          </cell>
          <cell r="D542">
            <v>0</v>
          </cell>
          <cell r="E542">
            <v>0</v>
          </cell>
          <cell r="F542">
            <v>0</v>
          </cell>
          <cell r="G542">
            <v>0</v>
          </cell>
          <cell r="I542">
            <v>4852</v>
          </cell>
          <cell r="J542" t="str">
            <v>978390</v>
          </cell>
          <cell r="L542">
            <v>220748</v>
          </cell>
          <cell r="N542">
            <v>38631</v>
          </cell>
          <cell r="P542">
            <v>23</v>
          </cell>
          <cell r="Q542" t="str">
            <v>No</v>
          </cell>
          <cell r="R542">
            <v>0</v>
          </cell>
          <cell r="S542">
            <v>0</v>
          </cell>
        </row>
        <row r="543">
          <cell r="A543">
            <v>537</v>
          </cell>
          <cell r="B543" t="str">
            <v>194C</v>
          </cell>
          <cell r="C543">
            <v>80</v>
          </cell>
          <cell r="D543">
            <v>0</v>
          </cell>
          <cell r="E543">
            <v>0</v>
          </cell>
          <cell r="F543">
            <v>0</v>
          </cell>
          <cell r="G543">
            <v>0</v>
          </cell>
          <cell r="I543">
            <v>80</v>
          </cell>
          <cell r="J543" t="str">
            <v>978390</v>
          </cell>
          <cell r="L543">
            <v>220748</v>
          </cell>
          <cell r="N543">
            <v>38631</v>
          </cell>
          <cell r="P543">
            <v>23</v>
          </cell>
          <cell r="Q543" t="str">
            <v>No</v>
          </cell>
          <cell r="R543">
            <v>0</v>
          </cell>
          <cell r="S543">
            <v>0</v>
          </cell>
        </row>
        <row r="544">
          <cell r="A544">
            <v>538</v>
          </cell>
          <cell r="B544" t="str">
            <v>194C</v>
          </cell>
          <cell r="C544">
            <v>559</v>
          </cell>
          <cell r="D544">
            <v>0</v>
          </cell>
          <cell r="E544">
            <v>0</v>
          </cell>
          <cell r="F544">
            <v>0</v>
          </cell>
          <cell r="G544">
            <v>0</v>
          </cell>
          <cell r="I544">
            <v>559</v>
          </cell>
          <cell r="J544" t="str">
            <v>978390</v>
          </cell>
          <cell r="L544">
            <v>220748</v>
          </cell>
          <cell r="N544">
            <v>38631</v>
          </cell>
          <cell r="P544">
            <v>23</v>
          </cell>
          <cell r="Q544" t="str">
            <v>No</v>
          </cell>
          <cell r="R544">
            <v>0</v>
          </cell>
          <cell r="S544">
            <v>0</v>
          </cell>
        </row>
        <row r="545">
          <cell r="A545">
            <v>539</v>
          </cell>
          <cell r="B545" t="str">
            <v>194C</v>
          </cell>
          <cell r="C545">
            <v>5834</v>
          </cell>
          <cell r="D545">
            <v>0</v>
          </cell>
          <cell r="E545">
            <v>0</v>
          </cell>
          <cell r="F545">
            <v>0</v>
          </cell>
          <cell r="G545">
            <v>0</v>
          </cell>
          <cell r="I545">
            <v>5834</v>
          </cell>
          <cell r="J545" t="str">
            <v>978390</v>
          </cell>
          <cell r="L545">
            <v>220748</v>
          </cell>
          <cell r="N545">
            <v>38631</v>
          </cell>
          <cell r="P545">
            <v>23</v>
          </cell>
          <cell r="Q545" t="str">
            <v>No</v>
          </cell>
          <cell r="R545">
            <v>0</v>
          </cell>
          <cell r="S545">
            <v>0</v>
          </cell>
        </row>
        <row r="546">
          <cell r="A546">
            <v>540</v>
          </cell>
          <cell r="B546" t="str">
            <v>194C</v>
          </cell>
          <cell r="C546">
            <v>2040</v>
          </cell>
          <cell r="D546">
            <v>0</v>
          </cell>
          <cell r="E546">
            <v>0</v>
          </cell>
          <cell r="F546">
            <v>0</v>
          </cell>
          <cell r="G546">
            <v>0</v>
          </cell>
          <cell r="I546">
            <v>2040</v>
          </cell>
          <cell r="J546" t="str">
            <v>978390</v>
          </cell>
          <cell r="L546">
            <v>220748</v>
          </cell>
          <cell r="N546">
            <v>38631</v>
          </cell>
          <cell r="P546">
            <v>23</v>
          </cell>
          <cell r="Q546" t="str">
            <v>No</v>
          </cell>
          <cell r="R546">
            <v>0</v>
          </cell>
          <cell r="S546">
            <v>0</v>
          </cell>
        </row>
        <row r="547">
          <cell r="A547">
            <v>541</v>
          </cell>
          <cell r="B547" t="str">
            <v>194C</v>
          </cell>
          <cell r="C547">
            <v>795</v>
          </cell>
          <cell r="D547">
            <v>0</v>
          </cell>
          <cell r="E547">
            <v>0</v>
          </cell>
          <cell r="F547">
            <v>0</v>
          </cell>
          <cell r="G547">
            <v>0</v>
          </cell>
          <cell r="I547">
            <v>795</v>
          </cell>
          <cell r="J547" t="str">
            <v>978390</v>
          </cell>
          <cell r="L547">
            <v>220748</v>
          </cell>
          <cell r="N547">
            <v>38631</v>
          </cell>
          <cell r="P547">
            <v>23</v>
          </cell>
          <cell r="Q547" t="str">
            <v>No</v>
          </cell>
          <cell r="R547">
            <v>0</v>
          </cell>
          <cell r="S547">
            <v>0</v>
          </cell>
        </row>
        <row r="548">
          <cell r="A548">
            <v>542</v>
          </cell>
          <cell r="B548" t="str">
            <v>194C</v>
          </cell>
          <cell r="C548">
            <v>2302</v>
          </cell>
          <cell r="D548">
            <v>0</v>
          </cell>
          <cell r="E548">
            <v>0</v>
          </cell>
          <cell r="F548">
            <v>0</v>
          </cell>
          <cell r="G548">
            <v>0</v>
          </cell>
          <cell r="I548">
            <v>2302</v>
          </cell>
          <cell r="J548" t="str">
            <v>978390</v>
          </cell>
          <cell r="L548">
            <v>220748</v>
          </cell>
          <cell r="N548">
            <v>38631</v>
          </cell>
          <cell r="P548">
            <v>23</v>
          </cell>
          <cell r="Q548" t="str">
            <v>No</v>
          </cell>
          <cell r="R548">
            <v>0</v>
          </cell>
          <cell r="S548">
            <v>0</v>
          </cell>
        </row>
        <row r="549">
          <cell r="A549">
            <v>543</v>
          </cell>
          <cell r="B549" t="str">
            <v>194C</v>
          </cell>
          <cell r="C549">
            <v>962</v>
          </cell>
          <cell r="D549">
            <v>0</v>
          </cell>
          <cell r="E549">
            <v>0</v>
          </cell>
          <cell r="F549">
            <v>0</v>
          </cell>
          <cell r="G549">
            <v>0</v>
          </cell>
          <cell r="I549">
            <v>962</v>
          </cell>
          <cell r="J549" t="str">
            <v>978390</v>
          </cell>
          <cell r="L549">
            <v>220748</v>
          </cell>
          <cell r="N549">
            <v>38631</v>
          </cell>
          <cell r="P549">
            <v>23</v>
          </cell>
          <cell r="Q549" t="str">
            <v>No</v>
          </cell>
          <cell r="R549">
            <v>0</v>
          </cell>
          <cell r="S549">
            <v>0</v>
          </cell>
        </row>
        <row r="550">
          <cell r="A550">
            <v>544</v>
          </cell>
          <cell r="B550" t="str">
            <v>194C</v>
          </cell>
          <cell r="C550">
            <v>1698</v>
          </cell>
          <cell r="D550">
            <v>0</v>
          </cell>
          <cell r="E550">
            <v>0</v>
          </cell>
          <cell r="F550">
            <v>0</v>
          </cell>
          <cell r="G550">
            <v>0</v>
          </cell>
          <cell r="I550">
            <v>1698</v>
          </cell>
          <cell r="J550" t="str">
            <v>978390</v>
          </cell>
          <cell r="L550">
            <v>220748</v>
          </cell>
          <cell r="N550">
            <v>38631</v>
          </cell>
          <cell r="P550">
            <v>23</v>
          </cell>
          <cell r="Q550" t="str">
            <v>No</v>
          </cell>
          <cell r="R550">
            <v>0</v>
          </cell>
          <cell r="S550">
            <v>0</v>
          </cell>
        </row>
        <row r="551">
          <cell r="A551">
            <v>545</v>
          </cell>
          <cell r="B551" t="str">
            <v>194C</v>
          </cell>
          <cell r="C551">
            <v>1732</v>
          </cell>
          <cell r="D551">
            <v>0</v>
          </cell>
          <cell r="E551">
            <v>0</v>
          </cell>
          <cell r="F551">
            <v>0</v>
          </cell>
          <cell r="G551">
            <v>0</v>
          </cell>
          <cell r="I551">
            <v>1732</v>
          </cell>
          <cell r="J551" t="str">
            <v>978390</v>
          </cell>
          <cell r="L551">
            <v>220748</v>
          </cell>
          <cell r="N551">
            <v>38631</v>
          </cell>
          <cell r="P551">
            <v>23</v>
          </cell>
          <cell r="Q551" t="str">
            <v>No</v>
          </cell>
          <cell r="R551">
            <v>0</v>
          </cell>
          <cell r="S551">
            <v>0</v>
          </cell>
        </row>
        <row r="552">
          <cell r="A552">
            <v>546</v>
          </cell>
          <cell r="B552" t="str">
            <v>194C</v>
          </cell>
          <cell r="C552">
            <v>1405</v>
          </cell>
          <cell r="D552">
            <v>0</v>
          </cell>
          <cell r="E552">
            <v>0</v>
          </cell>
          <cell r="F552">
            <v>0</v>
          </cell>
          <cell r="G552">
            <v>0</v>
          </cell>
          <cell r="I552">
            <v>1405</v>
          </cell>
          <cell r="J552" t="str">
            <v>978390</v>
          </cell>
          <cell r="L552">
            <v>220748</v>
          </cell>
          <cell r="N552">
            <v>38631</v>
          </cell>
          <cell r="P552">
            <v>23</v>
          </cell>
          <cell r="Q552" t="str">
            <v>No</v>
          </cell>
          <cell r="R552">
            <v>0</v>
          </cell>
          <cell r="S552">
            <v>0</v>
          </cell>
        </row>
        <row r="553">
          <cell r="A553">
            <v>547</v>
          </cell>
          <cell r="B553" t="str">
            <v>194C</v>
          </cell>
          <cell r="C553">
            <v>1844</v>
          </cell>
          <cell r="D553">
            <v>0</v>
          </cell>
          <cell r="E553">
            <v>0</v>
          </cell>
          <cell r="F553">
            <v>0</v>
          </cell>
          <cell r="G553">
            <v>0</v>
          </cell>
          <cell r="I553">
            <v>1844</v>
          </cell>
          <cell r="J553" t="str">
            <v>978390</v>
          </cell>
          <cell r="L553">
            <v>220748</v>
          </cell>
          <cell r="N553">
            <v>38631</v>
          </cell>
          <cell r="P553">
            <v>23</v>
          </cell>
          <cell r="Q553" t="str">
            <v>No</v>
          </cell>
          <cell r="R553">
            <v>0</v>
          </cell>
          <cell r="S553">
            <v>0</v>
          </cell>
        </row>
        <row r="554">
          <cell r="A554">
            <v>548</v>
          </cell>
          <cell r="B554" t="str">
            <v>194C</v>
          </cell>
          <cell r="C554">
            <v>718</v>
          </cell>
          <cell r="D554">
            <v>0</v>
          </cell>
          <cell r="E554">
            <v>0</v>
          </cell>
          <cell r="F554">
            <v>0</v>
          </cell>
          <cell r="G554">
            <v>0</v>
          </cell>
          <cell r="I554">
            <v>718</v>
          </cell>
          <cell r="J554" t="str">
            <v>978390</v>
          </cell>
          <cell r="L554">
            <v>220748</v>
          </cell>
          <cell r="N554">
            <v>38631</v>
          </cell>
          <cell r="P554">
            <v>23</v>
          </cell>
          <cell r="Q554" t="str">
            <v>No</v>
          </cell>
          <cell r="R554">
            <v>0</v>
          </cell>
          <cell r="S554">
            <v>0</v>
          </cell>
        </row>
        <row r="555">
          <cell r="A555">
            <v>549</v>
          </cell>
          <cell r="B555" t="str">
            <v>194C</v>
          </cell>
          <cell r="C555">
            <v>1564</v>
          </cell>
          <cell r="D555">
            <v>0</v>
          </cell>
          <cell r="E555">
            <v>0</v>
          </cell>
          <cell r="F555">
            <v>0</v>
          </cell>
          <cell r="G555">
            <v>0</v>
          </cell>
          <cell r="I555">
            <v>1564</v>
          </cell>
          <cell r="J555" t="str">
            <v>978390</v>
          </cell>
          <cell r="L555">
            <v>220748</v>
          </cell>
          <cell r="N555">
            <v>38631</v>
          </cell>
          <cell r="P555">
            <v>23</v>
          </cell>
          <cell r="Q555" t="str">
            <v>No</v>
          </cell>
          <cell r="R555">
            <v>0</v>
          </cell>
          <cell r="S555">
            <v>0</v>
          </cell>
        </row>
        <row r="556">
          <cell r="A556">
            <v>550</v>
          </cell>
          <cell r="B556" t="str">
            <v>194C</v>
          </cell>
          <cell r="C556">
            <v>252</v>
          </cell>
          <cell r="D556">
            <v>0</v>
          </cell>
          <cell r="E556">
            <v>0</v>
          </cell>
          <cell r="F556">
            <v>0</v>
          </cell>
          <cell r="G556">
            <v>0</v>
          </cell>
          <cell r="I556">
            <v>252</v>
          </cell>
          <cell r="J556" t="str">
            <v>978390</v>
          </cell>
          <cell r="L556">
            <v>220748</v>
          </cell>
          <cell r="N556">
            <v>38631</v>
          </cell>
          <cell r="P556">
            <v>23</v>
          </cell>
          <cell r="Q556" t="str">
            <v>No</v>
          </cell>
          <cell r="R556">
            <v>0</v>
          </cell>
          <cell r="S556">
            <v>0</v>
          </cell>
        </row>
        <row r="557">
          <cell r="A557">
            <v>551</v>
          </cell>
          <cell r="B557" t="str">
            <v>194C</v>
          </cell>
          <cell r="C557">
            <v>390</v>
          </cell>
          <cell r="D557">
            <v>0</v>
          </cell>
          <cell r="E557">
            <v>0</v>
          </cell>
          <cell r="F557">
            <v>0</v>
          </cell>
          <cell r="G557">
            <v>0</v>
          </cell>
          <cell r="I557">
            <v>390</v>
          </cell>
          <cell r="J557" t="str">
            <v>978390</v>
          </cell>
          <cell r="L557">
            <v>220748</v>
          </cell>
          <cell r="N557">
            <v>38631</v>
          </cell>
          <cell r="P557">
            <v>23</v>
          </cell>
          <cell r="Q557" t="str">
            <v>No</v>
          </cell>
          <cell r="R557">
            <v>0</v>
          </cell>
          <cell r="S557">
            <v>0</v>
          </cell>
        </row>
        <row r="558">
          <cell r="A558">
            <v>552</v>
          </cell>
          <cell r="B558" t="str">
            <v>194C</v>
          </cell>
          <cell r="C558">
            <v>2001</v>
          </cell>
          <cell r="D558">
            <v>0</v>
          </cell>
          <cell r="E558">
            <v>0</v>
          </cell>
          <cell r="F558">
            <v>0</v>
          </cell>
          <cell r="G558">
            <v>0</v>
          </cell>
          <cell r="I558">
            <v>2001</v>
          </cell>
          <cell r="J558" t="str">
            <v>978390</v>
          </cell>
          <cell r="L558">
            <v>220748</v>
          </cell>
          <cell r="N558">
            <v>38631</v>
          </cell>
          <cell r="P558">
            <v>23</v>
          </cell>
          <cell r="Q558" t="str">
            <v>No</v>
          </cell>
          <cell r="R558">
            <v>0</v>
          </cell>
          <cell r="S558">
            <v>0</v>
          </cell>
        </row>
        <row r="559">
          <cell r="A559">
            <v>553</v>
          </cell>
          <cell r="B559" t="str">
            <v>194C</v>
          </cell>
          <cell r="C559">
            <v>1271</v>
          </cell>
          <cell r="D559">
            <v>0</v>
          </cell>
          <cell r="E559">
            <v>0</v>
          </cell>
          <cell r="F559">
            <v>0</v>
          </cell>
          <cell r="G559">
            <v>0</v>
          </cell>
          <cell r="I559">
            <v>1271</v>
          </cell>
          <cell r="J559" t="str">
            <v>978390</v>
          </cell>
          <cell r="L559">
            <v>220748</v>
          </cell>
          <cell r="N559">
            <v>38631</v>
          </cell>
          <cell r="P559">
            <v>23</v>
          </cell>
          <cell r="Q559" t="str">
            <v>No</v>
          </cell>
          <cell r="R559">
            <v>0</v>
          </cell>
          <cell r="S559">
            <v>0</v>
          </cell>
        </row>
        <row r="560">
          <cell r="A560">
            <v>554</v>
          </cell>
          <cell r="B560" t="str">
            <v>194C</v>
          </cell>
          <cell r="C560">
            <v>2122</v>
          </cell>
          <cell r="D560">
            <v>0</v>
          </cell>
          <cell r="E560">
            <v>0</v>
          </cell>
          <cell r="F560">
            <v>0</v>
          </cell>
          <cell r="G560">
            <v>0</v>
          </cell>
          <cell r="I560">
            <v>2122</v>
          </cell>
          <cell r="J560" t="str">
            <v>978390</v>
          </cell>
          <cell r="L560">
            <v>220748</v>
          </cell>
          <cell r="N560">
            <v>38631</v>
          </cell>
          <cell r="P560">
            <v>23</v>
          </cell>
          <cell r="Q560" t="str">
            <v>No</v>
          </cell>
          <cell r="R560">
            <v>0</v>
          </cell>
          <cell r="S560">
            <v>0</v>
          </cell>
        </row>
        <row r="561">
          <cell r="A561">
            <v>555</v>
          </cell>
          <cell r="B561" t="str">
            <v>194C</v>
          </cell>
          <cell r="C561">
            <v>3590</v>
          </cell>
          <cell r="D561">
            <v>0</v>
          </cell>
          <cell r="E561">
            <v>0</v>
          </cell>
          <cell r="F561">
            <v>0</v>
          </cell>
          <cell r="G561">
            <v>0</v>
          </cell>
          <cell r="I561">
            <v>3590</v>
          </cell>
          <cell r="J561" t="str">
            <v>978390</v>
          </cell>
          <cell r="L561">
            <v>220748</v>
          </cell>
          <cell r="N561">
            <v>38631</v>
          </cell>
          <cell r="P561">
            <v>23</v>
          </cell>
          <cell r="Q561" t="str">
            <v>No</v>
          </cell>
          <cell r="R561">
            <v>0</v>
          </cell>
          <cell r="S561">
            <v>0</v>
          </cell>
        </row>
        <row r="562">
          <cell r="A562">
            <v>556</v>
          </cell>
          <cell r="B562" t="str">
            <v>194C</v>
          </cell>
          <cell r="C562">
            <v>791</v>
          </cell>
          <cell r="D562">
            <v>0</v>
          </cell>
          <cell r="E562">
            <v>0</v>
          </cell>
          <cell r="F562">
            <v>0</v>
          </cell>
          <cell r="G562">
            <v>0</v>
          </cell>
          <cell r="I562">
            <v>791</v>
          </cell>
          <cell r="J562" t="str">
            <v>978390</v>
          </cell>
          <cell r="L562">
            <v>220748</v>
          </cell>
          <cell r="N562">
            <v>38631</v>
          </cell>
          <cell r="P562">
            <v>23</v>
          </cell>
          <cell r="Q562" t="str">
            <v>No</v>
          </cell>
          <cell r="R562">
            <v>0</v>
          </cell>
          <cell r="S562">
            <v>0</v>
          </cell>
        </row>
        <row r="563">
          <cell r="A563">
            <v>557</v>
          </cell>
          <cell r="B563" t="str">
            <v>194C</v>
          </cell>
          <cell r="C563">
            <v>4960</v>
          </cell>
          <cell r="D563">
            <v>0</v>
          </cell>
          <cell r="E563">
            <v>0</v>
          </cell>
          <cell r="F563">
            <v>0</v>
          </cell>
          <cell r="G563">
            <v>0</v>
          </cell>
          <cell r="I563">
            <v>4960</v>
          </cell>
          <cell r="J563" t="str">
            <v>978390</v>
          </cell>
          <cell r="L563">
            <v>220748</v>
          </cell>
          <cell r="N563">
            <v>38631</v>
          </cell>
          <cell r="P563">
            <v>23</v>
          </cell>
          <cell r="Q563" t="str">
            <v>No</v>
          </cell>
          <cell r="R563">
            <v>0</v>
          </cell>
          <cell r="S563">
            <v>0</v>
          </cell>
        </row>
        <row r="564">
          <cell r="A564">
            <v>558</v>
          </cell>
          <cell r="B564" t="str">
            <v>194C</v>
          </cell>
          <cell r="C564">
            <v>3205</v>
          </cell>
          <cell r="D564">
            <v>0</v>
          </cell>
          <cell r="E564">
            <v>0</v>
          </cell>
          <cell r="F564">
            <v>0</v>
          </cell>
          <cell r="G564">
            <v>0</v>
          </cell>
          <cell r="I564">
            <v>3205</v>
          </cell>
          <cell r="J564" t="str">
            <v>978390</v>
          </cell>
          <cell r="L564">
            <v>220748</v>
          </cell>
          <cell r="N564">
            <v>38631</v>
          </cell>
          <cell r="P564">
            <v>23</v>
          </cell>
          <cell r="Q564" t="str">
            <v>No</v>
          </cell>
          <cell r="R564">
            <v>0</v>
          </cell>
          <cell r="S564">
            <v>0</v>
          </cell>
        </row>
        <row r="565">
          <cell r="A565">
            <v>559</v>
          </cell>
          <cell r="B565" t="str">
            <v>194C</v>
          </cell>
          <cell r="C565">
            <v>4789</v>
          </cell>
          <cell r="D565">
            <v>0</v>
          </cell>
          <cell r="E565">
            <v>0</v>
          </cell>
          <cell r="F565">
            <v>0</v>
          </cell>
          <cell r="G565">
            <v>0</v>
          </cell>
          <cell r="I565">
            <v>4789</v>
          </cell>
          <cell r="J565" t="str">
            <v>978390</v>
          </cell>
          <cell r="L565">
            <v>220748</v>
          </cell>
          <cell r="N565">
            <v>38631</v>
          </cell>
          <cell r="P565">
            <v>23</v>
          </cell>
          <cell r="Q565" t="str">
            <v>No</v>
          </cell>
          <cell r="R565">
            <v>0</v>
          </cell>
          <cell r="S565">
            <v>0</v>
          </cell>
        </row>
        <row r="566">
          <cell r="A566">
            <v>560</v>
          </cell>
          <cell r="B566" t="str">
            <v>194C</v>
          </cell>
          <cell r="C566">
            <v>1696</v>
          </cell>
          <cell r="D566">
            <v>0</v>
          </cell>
          <cell r="E566">
            <v>0</v>
          </cell>
          <cell r="F566">
            <v>0</v>
          </cell>
          <cell r="G566">
            <v>0</v>
          </cell>
          <cell r="I566">
            <v>1696</v>
          </cell>
          <cell r="J566" t="str">
            <v>978390</v>
          </cell>
          <cell r="L566">
            <v>220748</v>
          </cell>
          <cell r="N566">
            <v>38631</v>
          </cell>
          <cell r="P566">
            <v>23</v>
          </cell>
          <cell r="Q566" t="str">
            <v>No</v>
          </cell>
          <cell r="R566">
            <v>0</v>
          </cell>
          <cell r="S566">
            <v>0</v>
          </cell>
        </row>
        <row r="567">
          <cell r="A567">
            <v>561</v>
          </cell>
          <cell r="B567" t="str">
            <v>194C</v>
          </cell>
          <cell r="C567">
            <v>1133</v>
          </cell>
          <cell r="D567">
            <v>0</v>
          </cell>
          <cell r="E567">
            <v>0</v>
          </cell>
          <cell r="F567">
            <v>0</v>
          </cell>
          <cell r="G567">
            <v>0</v>
          </cell>
          <cell r="I567">
            <v>1133</v>
          </cell>
          <cell r="J567" t="str">
            <v>978390</v>
          </cell>
          <cell r="L567">
            <v>220748</v>
          </cell>
          <cell r="N567">
            <v>38631</v>
          </cell>
          <cell r="P567">
            <v>23</v>
          </cell>
          <cell r="Q567" t="str">
            <v>No</v>
          </cell>
          <cell r="R567">
            <v>0</v>
          </cell>
          <cell r="S567">
            <v>0</v>
          </cell>
        </row>
        <row r="568">
          <cell r="A568">
            <v>562</v>
          </cell>
          <cell r="B568" t="str">
            <v>194C</v>
          </cell>
          <cell r="C568">
            <v>18</v>
          </cell>
          <cell r="D568">
            <v>0</v>
          </cell>
          <cell r="E568">
            <v>0</v>
          </cell>
          <cell r="F568">
            <v>0</v>
          </cell>
          <cell r="G568">
            <v>0</v>
          </cell>
          <cell r="I568">
            <v>18</v>
          </cell>
          <cell r="J568" t="str">
            <v>978390</v>
          </cell>
          <cell r="L568">
            <v>220748</v>
          </cell>
          <cell r="N568">
            <v>38631</v>
          </cell>
          <cell r="P568">
            <v>23</v>
          </cell>
          <cell r="Q568" t="str">
            <v>No</v>
          </cell>
          <cell r="R568">
            <v>0</v>
          </cell>
          <cell r="S568">
            <v>0</v>
          </cell>
        </row>
        <row r="569">
          <cell r="A569">
            <v>563</v>
          </cell>
          <cell r="B569" t="str">
            <v>194C</v>
          </cell>
          <cell r="C569">
            <v>193</v>
          </cell>
          <cell r="D569">
            <v>0</v>
          </cell>
          <cell r="E569">
            <v>0</v>
          </cell>
          <cell r="F569">
            <v>0</v>
          </cell>
          <cell r="G569">
            <v>0</v>
          </cell>
          <cell r="I569">
            <v>193</v>
          </cell>
          <cell r="J569" t="str">
            <v>978390</v>
          </cell>
          <cell r="L569">
            <v>220748</v>
          </cell>
          <cell r="N569">
            <v>38631</v>
          </cell>
          <cell r="P569">
            <v>23</v>
          </cell>
          <cell r="Q569" t="str">
            <v>No</v>
          </cell>
          <cell r="R569">
            <v>0</v>
          </cell>
          <cell r="S569">
            <v>0</v>
          </cell>
        </row>
        <row r="570">
          <cell r="A570">
            <v>564</v>
          </cell>
          <cell r="B570" t="str">
            <v>194C</v>
          </cell>
          <cell r="C570">
            <v>1</v>
          </cell>
          <cell r="D570">
            <v>0</v>
          </cell>
          <cell r="E570">
            <v>0</v>
          </cell>
          <cell r="F570">
            <v>0</v>
          </cell>
          <cell r="G570">
            <v>0</v>
          </cell>
          <cell r="I570">
            <v>1</v>
          </cell>
          <cell r="J570" t="str">
            <v>978390</v>
          </cell>
          <cell r="L570">
            <v>220748</v>
          </cell>
          <cell r="N570">
            <v>38631</v>
          </cell>
          <cell r="P570">
            <v>23</v>
          </cell>
          <cell r="Q570" t="str">
            <v>No</v>
          </cell>
          <cell r="R570">
            <v>0</v>
          </cell>
          <cell r="S570">
            <v>0</v>
          </cell>
        </row>
        <row r="571">
          <cell r="A571">
            <v>565</v>
          </cell>
          <cell r="B571" t="str">
            <v>194C</v>
          </cell>
          <cell r="C571">
            <v>606</v>
          </cell>
          <cell r="D571">
            <v>0</v>
          </cell>
          <cell r="E571">
            <v>0</v>
          </cell>
          <cell r="F571">
            <v>0</v>
          </cell>
          <cell r="G571">
            <v>0</v>
          </cell>
          <cell r="I571">
            <v>606</v>
          </cell>
          <cell r="J571" t="str">
            <v>978390</v>
          </cell>
          <cell r="L571">
            <v>220748</v>
          </cell>
          <cell r="N571">
            <v>38631</v>
          </cell>
          <cell r="P571">
            <v>23</v>
          </cell>
          <cell r="Q571" t="str">
            <v>No</v>
          </cell>
          <cell r="R571">
            <v>0</v>
          </cell>
          <cell r="S571">
            <v>0</v>
          </cell>
        </row>
        <row r="572">
          <cell r="A572">
            <v>566</v>
          </cell>
          <cell r="B572" t="str">
            <v>194C</v>
          </cell>
          <cell r="C572">
            <v>2561</v>
          </cell>
          <cell r="D572">
            <v>0</v>
          </cell>
          <cell r="E572">
            <v>0</v>
          </cell>
          <cell r="F572">
            <v>0</v>
          </cell>
          <cell r="G572">
            <v>0</v>
          </cell>
          <cell r="I572">
            <v>2561</v>
          </cell>
          <cell r="J572" t="str">
            <v>978390</v>
          </cell>
          <cell r="L572">
            <v>220748</v>
          </cell>
          <cell r="N572">
            <v>38631</v>
          </cell>
          <cell r="P572">
            <v>23</v>
          </cell>
          <cell r="Q572" t="str">
            <v>No</v>
          </cell>
          <cell r="R572">
            <v>0</v>
          </cell>
          <cell r="S572">
            <v>0</v>
          </cell>
        </row>
        <row r="573">
          <cell r="A573">
            <v>567</v>
          </cell>
          <cell r="B573" t="str">
            <v>194C</v>
          </cell>
          <cell r="C573">
            <v>1529</v>
          </cell>
          <cell r="D573">
            <v>0</v>
          </cell>
          <cell r="E573">
            <v>0</v>
          </cell>
          <cell r="F573">
            <v>0</v>
          </cell>
          <cell r="G573">
            <v>0</v>
          </cell>
          <cell r="I573">
            <v>1529</v>
          </cell>
          <cell r="J573" t="str">
            <v>978390</v>
          </cell>
          <cell r="L573">
            <v>220748</v>
          </cell>
          <cell r="N573">
            <v>38631</v>
          </cell>
          <cell r="P573">
            <v>23</v>
          </cell>
          <cell r="Q573" t="str">
            <v>No</v>
          </cell>
          <cell r="R573">
            <v>0</v>
          </cell>
          <cell r="S573">
            <v>0</v>
          </cell>
        </row>
        <row r="574">
          <cell r="A574">
            <v>568</v>
          </cell>
          <cell r="B574" t="str">
            <v>194C</v>
          </cell>
          <cell r="C574">
            <v>3</v>
          </cell>
          <cell r="D574">
            <v>0</v>
          </cell>
          <cell r="E574">
            <v>0</v>
          </cell>
          <cell r="F574">
            <v>0</v>
          </cell>
          <cell r="G574">
            <v>0</v>
          </cell>
          <cell r="I574">
            <v>3</v>
          </cell>
          <cell r="J574" t="str">
            <v>978390</v>
          </cell>
          <cell r="L574">
            <v>220748</v>
          </cell>
          <cell r="N574">
            <v>38631</v>
          </cell>
          <cell r="P574">
            <v>23</v>
          </cell>
          <cell r="Q574" t="str">
            <v>No</v>
          </cell>
          <cell r="R574">
            <v>0</v>
          </cell>
          <cell r="S574">
            <v>0</v>
          </cell>
        </row>
        <row r="575">
          <cell r="A575">
            <v>569</v>
          </cell>
          <cell r="B575" t="str">
            <v>194C</v>
          </cell>
          <cell r="C575">
            <v>84</v>
          </cell>
          <cell r="D575">
            <v>0</v>
          </cell>
          <cell r="E575">
            <v>0</v>
          </cell>
          <cell r="F575">
            <v>0</v>
          </cell>
          <cell r="G575">
            <v>0</v>
          </cell>
          <cell r="I575">
            <v>84</v>
          </cell>
          <cell r="J575" t="str">
            <v>978390</v>
          </cell>
          <cell r="L575">
            <v>220748</v>
          </cell>
          <cell r="N575">
            <v>38631</v>
          </cell>
          <cell r="P575">
            <v>23</v>
          </cell>
          <cell r="Q575" t="str">
            <v>No</v>
          </cell>
          <cell r="R575">
            <v>0</v>
          </cell>
          <cell r="S575">
            <v>0</v>
          </cell>
        </row>
        <row r="576">
          <cell r="A576">
            <v>570</v>
          </cell>
          <cell r="B576" t="str">
            <v>194C</v>
          </cell>
          <cell r="C576">
            <v>713</v>
          </cell>
          <cell r="D576">
            <v>0</v>
          </cell>
          <cell r="E576">
            <v>0</v>
          </cell>
          <cell r="F576">
            <v>0</v>
          </cell>
          <cell r="G576">
            <v>0</v>
          </cell>
          <cell r="I576">
            <v>713</v>
          </cell>
          <cell r="J576" t="str">
            <v>978390</v>
          </cell>
          <cell r="L576">
            <v>220748</v>
          </cell>
          <cell r="N576">
            <v>38631</v>
          </cell>
          <cell r="P576">
            <v>23</v>
          </cell>
          <cell r="Q576" t="str">
            <v>No</v>
          </cell>
          <cell r="R576">
            <v>0</v>
          </cell>
          <cell r="S576">
            <v>0</v>
          </cell>
        </row>
        <row r="577">
          <cell r="A577">
            <v>571</v>
          </cell>
          <cell r="B577" t="str">
            <v>194C</v>
          </cell>
          <cell r="C577">
            <v>15</v>
          </cell>
          <cell r="D577">
            <v>0</v>
          </cell>
          <cell r="E577">
            <v>0</v>
          </cell>
          <cell r="F577">
            <v>0</v>
          </cell>
          <cell r="G577">
            <v>0</v>
          </cell>
          <cell r="I577">
            <v>15</v>
          </cell>
          <cell r="J577" t="str">
            <v>978390</v>
          </cell>
          <cell r="L577">
            <v>220748</v>
          </cell>
          <cell r="N577">
            <v>38631</v>
          </cell>
          <cell r="P577">
            <v>23</v>
          </cell>
          <cell r="Q577" t="str">
            <v>No</v>
          </cell>
          <cell r="R577">
            <v>0</v>
          </cell>
          <cell r="S577">
            <v>0</v>
          </cell>
        </row>
        <row r="578">
          <cell r="A578">
            <v>572</v>
          </cell>
          <cell r="B578" t="str">
            <v>194C</v>
          </cell>
          <cell r="C578">
            <v>657</v>
          </cell>
          <cell r="D578">
            <v>0</v>
          </cell>
          <cell r="E578">
            <v>0</v>
          </cell>
          <cell r="F578">
            <v>0</v>
          </cell>
          <cell r="G578">
            <v>0</v>
          </cell>
          <cell r="I578">
            <v>657</v>
          </cell>
          <cell r="J578" t="str">
            <v>978390</v>
          </cell>
          <cell r="L578">
            <v>220748</v>
          </cell>
          <cell r="N578">
            <v>38631</v>
          </cell>
          <cell r="P578">
            <v>23</v>
          </cell>
          <cell r="Q578" t="str">
            <v>No</v>
          </cell>
          <cell r="R578">
            <v>0</v>
          </cell>
          <cell r="S578">
            <v>0</v>
          </cell>
        </row>
        <row r="579">
          <cell r="A579">
            <v>573</v>
          </cell>
          <cell r="B579" t="str">
            <v>194C</v>
          </cell>
          <cell r="C579">
            <v>2434</v>
          </cell>
          <cell r="D579">
            <v>0</v>
          </cell>
          <cell r="E579">
            <v>0</v>
          </cell>
          <cell r="F579">
            <v>0</v>
          </cell>
          <cell r="G579">
            <v>0</v>
          </cell>
          <cell r="I579">
            <v>2434</v>
          </cell>
          <cell r="J579" t="str">
            <v>978390</v>
          </cell>
          <cell r="L579">
            <v>220748</v>
          </cell>
          <cell r="N579">
            <v>38631</v>
          </cell>
          <cell r="P579">
            <v>23</v>
          </cell>
          <cell r="Q579" t="str">
            <v>No</v>
          </cell>
          <cell r="R579">
            <v>0</v>
          </cell>
          <cell r="S579">
            <v>0</v>
          </cell>
        </row>
        <row r="580">
          <cell r="A580">
            <v>574</v>
          </cell>
          <cell r="B580" t="str">
            <v>194C</v>
          </cell>
          <cell r="C580">
            <v>1</v>
          </cell>
          <cell r="D580">
            <v>0</v>
          </cell>
          <cell r="E580">
            <v>0</v>
          </cell>
          <cell r="F580">
            <v>0</v>
          </cell>
          <cell r="G580">
            <v>0</v>
          </cell>
          <cell r="I580">
            <v>1</v>
          </cell>
          <cell r="J580" t="str">
            <v>978390</v>
          </cell>
          <cell r="L580">
            <v>220748</v>
          </cell>
          <cell r="N580">
            <v>38631</v>
          </cell>
          <cell r="P580">
            <v>23</v>
          </cell>
          <cell r="Q580" t="str">
            <v>No</v>
          </cell>
          <cell r="R580">
            <v>0</v>
          </cell>
          <cell r="S580">
            <v>0</v>
          </cell>
        </row>
        <row r="581">
          <cell r="A581">
            <v>575</v>
          </cell>
          <cell r="B581" t="str">
            <v>194C</v>
          </cell>
          <cell r="C581">
            <v>9</v>
          </cell>
          <cell r="D581">
            <v>0</v>
          </cell>
          <cell r="E581">
            <v>0</v>
          </cell>
          <cell r="F581">
            <v>0</v>
          </cell>
          <cell r="G581">
            <v>0</v>
          </cell>
          <cell r="I581">
            <v>9</v>
          </cell>
          <cell r="J581" t="str">
            <v>978390</v>
          </cell>
          <cell r="L581">
            <v>220748</v>
          </cell>
          <cell r="N581">
            <v>38631</v>
          </cell>
          <cell r="P581">
            <v>23</v>
          </cell>
          <cell r="Q581" t="str">
            <v>No</v>
          </cell>
          <cell r="R581">
            <v>0</v>
          </cell>
          <cell r="S581">
            <v>0</v>
          </cell>
        </row>
        <row r="582">
          <cell r="A582">
            <v>576</v>
          </cell>
          <cell r="B582" t="str">
            <v>194C</v>
          </cell>
          <cell r="C582">
            <v>227</v>
          </cell>
          <cell r="D582">
            <v>0</v>
          </cell>
          <cell r="E582">
            <v>0</v>
          </cell>
          <cell r="F582">
            <v>0</v>
          </cell>
          <cell r="G582">
            <v>0</v>
          </cell>
          <cell r="I582">
            <v>227</v>
          </cell>
          <cell r="J582" t="str">
            <v>978390</v>
          </cell>
          <cell r="L582">
            <v>220748</v>
          </cell>
          <cell r="N582">
            <v>38631</v>
          </cell>
          <cell r="P582">
            <v>23</v>
          </cell>
          <cell r="Q582" t="str">
            <v>No</v>
          </cell>
          <cell r="R582">
            <v>0</v>
          </cell>
          <cell r="S582">
            <v>0</v>
          </cell>
        </row>
        <row r="583">
          <cell r="A583">
            <v>577</v>
          </cell>
          <cell r="B583" t="str">
            <v>194C</v>
          </cell>
          <cell r="C583">
            <v>47</v>
          </cell>
          <cell r="D583">
            <v>0</v>
          </cell>
          <cell r="E583">
            <v>0</v>
          </cell>
          <cell r="F583">
            <v>0</v>
          </cell>
          <cell r="G583">
            <v>0</v>
          </cell>
          <cell r="I583">
            <v>47</v>
          </cell>
          <cell r="J583" t="str">
            <v>978390</v>
          </cell>
          <cell r="L583">
            <v>220748</v>
          </cell>
          <cell r="N583">
            <v>38631</v>
          </cell>
          <cell r="P583">
            <v>23</v>
          </cell>
          <cell r="Q583" t="str">
            <v>No</v>
          </cell>
          <cell r="R583">
            <v>0</v>
          </cell>
          <cell r="S583">
            <v>0</v>
          </cell>
        </row>
        <row r="584">
          <cell r="A584">
            <v>578</v>
          </cell>
          <cell r="B584" t="str">
            <v>194C</v>
          </cell>
          <cell r="C584">
            <v>1382</v>
          </cell>
          <cell r="D584">
            <v>0</v>
          </cell>
          <cell r="E584">
            <v>0</v>
          </cell>
          <cell r="F584">
            <v>0</v>
          </cell>
          <cell r="G584">
            <v>0</v>
          </cell>
          <cell r="I584">
            <v>1382</v>
          </cell>
          <cell r="J584" t="str">
            <v>978390</v>
          </cell>
          <cell r="L584">
            <v>220748</v>
          </cell>
          <cell r="N584">
            <v>38631</v>
          </cell>
          <cell r="P584">
            <v>23</v>
          </cell>
          <cell r="Q584" t="str">
            <v>No</v>
          </cell>
          <cell r="R584">
            <v>0</v>
          </cell>
          <cell r="S584">
            <v>0</v>
          </cell>
        </row>
        <row r="585">
          <cell r="A585">
            <v>579</v>
          </cell>
          <cell r="B585" t="str">
            <v>194C</v>
          </cell>
          <cell r="C585">
            <v>3142</v>
          </cell>
          <cell r="D585">
            <v>0</v>
          </cell>
          <cell r="E585">
            <v>0</v>
          </cell>
          <cell r="F585">
            <v>0</v>
          </cell>
          <cell r="G585">
            <v>0</v>
          </cell>
          <cell r="I585">
            <v>3142</v>
          </cell>
          <cell r="J585" t="str">
            <v>978390</v>
          </cell>
          <cell r="L585">
            <v>220748</v>
          </cell>
          <cell r="N585">
            <v>38631</v>
          </cell>
          <cell r="P585">
            <v>23</v>
          </cell>
          <cell r="Q585" t="str">
            <v>No</v>
          </cell>
          <cell r="R585">
            <v>0</v>
          </cell>
          <cell r="S585">
            <v>0</v>
          </cell>
        </row>
        <row r="586">
          <cell r="A586">
            <v>580</v>
          </cell>
          <cell r="B586" t="str">
            <v>194C</v>
          </cell>
          <cell r="C586">
            <v>1033</v>
          </cell>
          <cell r="D586">
            <v>0</v>
          </cell>
          <cell r="E586">
            <v>0</v>
          </cell>
          <cell r="F586">
            <v>0</v>
          </cell>
          <cell r="G586">
            <v>0</v>
          </cell>
          <cell r="I586">
            <v>1033</v>
          </cell>
          <cell r="J586" t="str">
            <v>978390</v>
          </cell>
          <cell r="L586">
            <v>220748</v>
          </cell>
          <cell r="N586">
            <v>38631</v>
          </cell>
          <cell r="P586">
            <v>23</v>
          </cell>
          <cell r="Q586" t="str">
            <v>No</v>
          </cell>
          <cell r="R586">
            <v>0</v>
          </cell>
          <cell r="S586">
            <v>0</v>
          </cell>
        </row>
        <row r="587">
          <cell r="A587">
            <v>581</v>
          </cell>
          <cell r="B587" t="str">
            <v>194C</v>
          </cell>
          <cell r="C587">
            <v>1134</v>
          </cell>
          <cell r="D587">
            <v>0</v>
          </cell>
          <cell r="E587">
            <v>0</v>
          </cell>
          <cell r="F587">
            <v>0</v>
          </cell>
          <cell r="G587">
            <v>0</v>
          </cell>
          <cell r="I587">
            <v>1134</v>
          </cell>
          <cell r="J587" t="str">
            <v>978390</v>
          </cell>
          <cell r="L587">
            <v>220748</v>
          </cell>
          <cell r="N587">
            <v>38631</v>
          </cell>
          <cell r="P587">
            <v>23</v>
          </cell>
          <cell r="Q587" t="str">
            <v>No</v>
          </cell>
          <cell r="R587">
            <v>0</v>
          </cell>
          <cell r="S587">
            <v>0</v>
          </cell>
        </row>
        <row r="588">
          <cell r="A588">
            <v>582</v>
          </cell>
          <cell r="B588" t="str">
            <v>194C</v>
          </cell>
          <cell r="C588">
            <v>3108</v>
          </cell>
          <cell r="D588">
            <v>0</v>
          </cell>
          <cell r="E588">
            <v>0</v>
          </cell>
          <cell r="F588">
            <v>0</v>
          </cell>
          <cell r="G588">
            <v>0</v>
          </cell>
          <cell r="I588">
            <v>3108</v>
          </cell>
          <cell r="J588" t="str">
            <v>978390</v>
          </cell>
          <cell r="L588">
            <v>220748</v>
          </cell>
          <cell r="N588">
            <v>38631</v>
          </cell>
          <cell r="P588">
            <v>23</v>
          </cell>
          <cell r="Q588" t="str">
            <v>No</v>
          </cell>
          <cell r="R588">
            <v>0</v>
          </cell>
          <cell r="S588">
            <v>0</v>
          </cell>
        </row>
        <row r="589">
          <cell r="A589">
            <v>583</v>
          </cell>
          <cell r="B589" t="str">
            <v>194C</v>
          </cell>
          <cell r="C589">
            <v>17315</v>
          </cell>
          <cell r="D589">
            <v>0</v>
          </cell>
          <cell r="E589">
            <v>0</v>
          </cell>
          <cell r="F589">
            <v>0</v>
          </cell>
          <cell r="G589">
            <v>0</v>
          </cell>
          <cell r="I589">
            <v>17315</v>
          </cell>
          <cell r="J589" t="str">
            <v>978390</v>
          </cell>
          <cell r="L589">
            <v>220748</v>
          </cell>
          <cell r="N589">
            <v>38631</v>
          </cell>
          <cell r="P589">
            <v>23</v>
          </cell>
          <cell r="Q589" t="str">
            <v>No</v>
          </cell>
          <cell r="R589">
            <v>0</v>
          </cell>
          <cell r="S589">
            <v>0</v>
          </cell>
        </row>
        <row r="590">
          <cell r="A590">
            <v>584</v>
          </cell>
          <cell r="B590" t="str">
            <v>194C</v>
          </cell>
          <cell r="C590">
            <v>26</v>
          </cell>
          <cell r="D590">
            <v>0</v>
          </cell>
          <cell r="E590">
            <v>0</v>
          </cell>
          <cell r="F590">
            <v>0</v>
          </cell>
          <cell r="G590">
            <v>0</v>
          </cell>
          <cell r="I590">
            <v>26</v>
          </cell>
          <cell r="J590" t="str">
            <v>978390</v>
          </cell>
          <cell r="L590">
            <v>220748</v>
          </cell>
          <cell r="N590">
            <v>38631</v>
          </cell>
          <cell r="P590">
            <v>23</v>
          </cell>
          <cell r="Q590" t="str">
            <v>No</v>
          </cell>
          <cell r="R590">
            <v>0</v>
          </cell>
          <cell r="S590">
            <v>0</v>
          </cell>
        </row>
        <row r="591">
          <cell r="A591">
            <v>585</v>
          </cell>
          <cell r="B591" t="str">
            <v>194C</v>
          </cell>
          <cell r="C591">
            <v>2666</v>
          </cell>
          <cell r="D591">
            <v>0</v>
          </cell>
          <cell r="E591">
            <v>0</v>
          </cell>
          <cell r="F591">
            <v>0</v>
          </cell>
          <cell r="G591">
            <v>0</v>
          </cell>
          <cell r="I591">
            <v>2666</v>
          </cell>
          <cell r="J591" t="str">
            <v>978390</v>
          </cell>
          <cell r="L591">
            <v>220748</v>
          </cell>
          <cell r="N591">
            <v>38631</v>
          </cell>
          <cell r="P591">
            <v>23</v>
          </cell>
          <cell r="Q591" t="str">
            <v>No</v>
          </cell>
          <cell r="R591">
            <v>0</v>
          </cell>
          <cell r="S591">
            <v>0</v>
          </cell>
        </row>
        <row r="592">
          <cell r="A592">
            <v>586</v>
          </cell>
          <cell r="B592" t="str">
            <v>194C</v>
          </cell>
          <cell r="C592">
            <v>313</v>
          </cell>
          <cell r="D592">
            <v>0</v>
          </cell>
          <cell r="E592">
            <v>0</v>
          </cell>
          <cell r="F592">
            <v>0</v>
          </cell>
          <cell r="G592">
            <v>0</v>
          </cell>
          <cell r="I592">
            <v>313</v>
          </cell>
          <cell r="J592" t="str">
            <v>978390</v>
          </cell>
          <cell r="L592">
            <v>220748</v>
          </cell>
          <cell r="N592">
            <v>38631</v>
          </cell>
          <cell r="P592">
            <v>23</v>
          </cell>
          <cell r="Q592" t="str">
            <v>No</v>
          </cell>
          <cell r="R592">
            <v>0</v>
          </cell>
          <cell r="S592">
            <v>0</v>
          </cell>
        </row>
        <row r="593">
          <cell r="A593">
            <v>587</v>
          </cell>
          <cell r="B593" t="str">
            <v>194C</v>
          </cell>
          <cell r="C593">
            <v>1001</v>
          </cell>
          <cell r="D593">
            <v>0</v>
          </cell>
          <cell r="E593">
            <v>0</v>
          </cell>
          <cell r="F593">
            <v>0</v>
          </cell>
          <cell r="G593">
            <v>0</v>
          </cell>
          <cell r="I593">
            <v>1001</v>
          </cell>
          <cell r="J593" t="str">
            <v>978390</v>
          </cell>
          <cell r="L593">
            <v>220748</v>
          </cell>
          <cell r="N593">
            <v>38631</v>
          </cell>
          <cell r="P593">
            <v>23</v>
          </cell>
          <cell r="Q593" t="str">
            <v>No</v>
          </cell>
          <cell r="R593">
            <v>0</v>
          </cell>
          <cell r="S593">
            <v>0</v>
          </cell>
        </row>
        <row r="594">
          <cell r="A594">
            <v>588</v>
          </cell>
          <cell r="B594" t="str">
            <v>194C</v>
          </cell>
          <cell r="C594">
            <v>422</v>
          </cell>
          <cell r="D594">
            <v>0</v>
          </cell>
          <cell r="E594">
            <v>0</v>
          </cell>
          <cell r="F594">
            <v>0</v>
          </cell>
          <cell r="G594">
            <v>0</v>
          </cell>
          <cell r="I594">
            <v>422</v>
          </cell>
          <cell r="J594" t="str">
            <v>978390</v>
          </cell>
          <cell r="L594">
            <v>220748</v>
          </cell>
          <cell r="N594">
            <v>38631</v>
          </cell>
          <cell r="P594">
            <v>23</v>
          </cell>
          <cell r="Q594" t="str">
            <v>No</v>
          </cell>
          <cell r="R594">
            <v>0</v>
          </cell>
          <cell r="S594">
            <v>0</v>
          </cell>
        </row>
        <row r="595">
          <cell r="A595">
            <v>589</v>
          </cell>
          <cell r="B595" t="str">
            <v>194C</v>
          </cell>
          <cell r="C595">
            <v>1208</v>
          </cell>
          <cell r="D595">
            <v>0</v>
          </cell>
          <cell r="E595">
            <v>0</v>
          </cell>
          <cell r="F595">
            <v>0</v>
          </cell>
          <cell r="G595">
            <v>0</v>
          </cell>
          <cell r="I595">
            <v>1208</v>
          </cell>
          <cell r="J595" t="str">
            <v>978390</v>
          </cell>
          <cell r="L595">
            <v>220748</v>
          </cell>
          <cell r="N595">
            <v>38631</v>
          </cell>
          <cell r="P595">
            <v>23</v>
          </cell>
          <cell r="Q595" t="str">
            <v>No</v>
          </cell>
          <cell r="R595">
            <v>0</v>
          </cell>
          <cell r="S595">
            <v>0</v>
          </cell>
        </row>
        <row r="596">
          <cell r="A596">
            <v>590</v>
          </cell>
          <cell r="B596" t="str">
            <v>194C</v>
          </cell>
          <cell r="C596">
            <v>32</v>
          </cell>
          <cell r="D596">
            <v>0</v>
          </cell>
          <cell r="E596">
            <v>0</v>
          </cell>
          <cell r="F596">
            <v>0</v>
          </cell>
          <cell r="G596">
            <v>0</v>
          </cell>
          <cell r="I596">
            <v>32</v>
          </cell>
          <cell r="J596" t="str">
            <v>978390</v>
          </cell>
          <cell r="L596">
            <v>220748</v>
          </cell>
          <cell r="N596">
            <v>38631</v>
          </cell>
          <cell r="P596">
            <v>23</v>
          </cell>
          <cell r="Q596" t="str">
            <v>No</v>
          </cell>
          <cell r="R596">
            <v>0</v>
          </cell>
          <cell r="S596">
            <v>0</v>
          </cell>
        </row>
        <row r="597">
          <cell r="A597">
            <v>591</v>
          </cell>
          <cell r="B597" t="str">
            <v>194C</v>
          </cell>
          <cell r="C597">
            <v>109</v>
          </cell>
          <cell r="D597">
            <v>0</v>
          </cell>
          <cell r="E597">
            <v>0</v>
          </cell>
          <cell r="F597">
            <v>0</v>
          </cell>
          <cell r="G597">
            <v>0</v>
          </cell>
          <cell r="I597">
            <v>109</v>
          </cell>
          <cell r="J597" t="str">
            <v>978390</v>
          </cell>
          <cell r="L597">
            <v>220748</v>
          </cell>
          <cell r="N597">
            <v>38631</v>
          </cell>
          <cell r="P597">
            <v>23</v>
          </cell>
          <cell r="Q597" t="str">
            <v>No</v>
          </cell>
          <cell r="R597">
            <v>0</v>
          </cell>
          <cell r="S597">
            <v>0</v>
          </cell>
        </row>
        <row r="598">
          <cell r="A598">
            <v>592</v>
          </cell>
          <cell r="B598" t="str">
            <v>194C</v>
          </cell>
          <cell r="C598">
            <v>657</v>
          </cell>
          <cell r="D598">
            <v>0</v>
          </cell>
          <cell r="E598">
            <v>0</v>
          </cell>
          <cell r="F598">
            <v>0</v>
          </cell>
          <cell r="G598">
            <v>0</v>
          </cell>
          <cell r="I598">
            <v>657</v>
          </cell>
          <cell r="J598" t="str">
            <v>978390</v>
          </cell>
          <cell r="L598">
            <v>220748</v>
          </cell>
          <cell r="N598">
            <v>38631</v>
          </cell>
          <cell r="P598">
            <v>23</v>
          </cell>
          <cell r="Q598" t="str">
            <v>No</v>
          </cell>
          <cell r="R598">
            <v>0</v>
          </cell>
          <cell r="S598">
            <v>0</v>
          </cell>
        </row>
        <row r="599">
          <cell r="A599">
            <v>593</v>
          </cell>
          <cell r="B599" t="str">
            <v>194C</v>
          </cell>
          <cell r="C599">
            <v>645</v>
          </cell>
          <cell r="D599">
            <v>0</v>
          </cell>
          <cell r="E599">
            <v>0</v>
          </cell>
          <cell r="F599">
            <v>0</v>
          </cell>
          <cell r="G599">
            <v>0</v>
          </cell>
          <cell r="I599">
            <v>645</v>
          </cell>
          <cell r="J599" t="str">
            <v>978390</v>
          </cell>
          <cell r="L599">
            <v>220748</v>
          </cell>
          <cell r="N599">
            <v>38631</v>
          </cell>
          <cell r="P599">
            <v>23</v>
          </cell>
          <cell r="Q599" t="str">
            <v>No</v>
          </cell>
          <cell r="R599">
            <v>0</v>
          </cell>
          <cell r="S599">
            <v>0</v>
          </cell>
        </row>
        <row r="600">
          <cell r="A600">
            <v>594</v>
          </cell>
          <cell r="B600" t="str">
            <v>194C</v>
          </cell>
          <cell r="C600">
            <v>75</v>
          </cell>
          <cell r="D600">
            <v>0</v>
          </cell>
          <cell r="E600">
            <v>0</v>
          </cell>
          <cell r="F600">
            <v>0</v>
          </cell>
          <cell r="G600">
            <v>0</v>
          </cell>
          <cell r="I600">
            <v>75</v>
          </cell>
          <cell r="J600" t="str">
            <v>978390</v>
          </cell>
          <cell r="L600">
            <v>220748</v>
          </cell>
          <cell r="N600">
            <v>38631</v>
          </cell>
          <cell r="P600">
            <v>23</v>
          </cell>
          <cell r="Q600" t="str">
            <v>No</v>
          </cell>
          <cell r="R600">
            <v>0</v>
          </cell>
          <cell r="S600">
            <v>0</v>
          </cell>
        </row>
        <row r="601">
          <cell r="A601">
            <v>595</v>
          </cell>
          <cell r="B601" t="str">
            <v>194C</v>
          </cell>
          <cell r="C601">
            <v>10</v>
          </cell>
          <cell r="D601">
            <v>0</v>
          </cell>
          <cell r="E601">
            <v>0</v>
          </cell>
          <cell r="F601">
            <v>0</v>
          </cell>
          <cell r="G601">
            <v>0</v>
          </cell>
          <cell r="I601">
            <v>10</v>
          </cell>
          <cell r="J601" t="str">
            <v>978390</v>
          </cell>
          <cell r="L601">
            <v>220748</v>
          </cell>
          <cell r="N601">
            <v>38631</v>
          </cell>
          <cell r="P601">
            <v>23</v>
          </cell>
          <cell r="Q601" t="str">
            <v>No</v>
          </cell>
          <cell r="R601">
            <v>0</v>
          </cell>
          <cell r="S601">
            <v>0</v>
          </cell>
        </row>
        <row r="602">
          <cell r="A602">
            <v>596</v>
          </cell>
          <cell r="B602" t="str">
            <v>194C</v>
          </cell>
          <cell r="C602">
            <v>679</v>
          </cell>
          <cell r="D602">
            <v>0</v>
          </cell>
          <cell r="E602">
            <v>0</v>
          </cell>
          <cell r="F602">
            <v>0</v>
          </cell>
          <cell r="G602">
            <v>0</v>
          </cell>
          <cell r="I602">
            <v>679</v>
          </cell>
          <cell r="J602" t="str">
            <v>978390</v>
          </cell>
          <cell r="L602">
            <v>220748</v>
          </cell>
          <cell r="N602">
            <v>38631</v>
          </cell>
          <cell r="P602">
            <v>23</v>
          </cell>
          <cell r="Q602" t="str">
            <v>No</v>
          </cell>
          <cell r="R602">
            <v>0</v>
          </cell>
          <cell r="S602">
            <v>0</v>
          </cell>
        </row>
        <row r="603">
          <cell r="A603">
            <v>597</v>
          </cell>
          <cell r="B603" t="str">
            <v>194C</v>
          </cell>
          <cell r="C603">
            <v>7494</v>
          </cell>
          <cell r="D603">
            <v>0</v>
          </cell>
          <cell r="E603">
            <v>0</v>
          </cell>
          <cell r="F603">
            <v>0</v>
          </cell>
          <cell r="G603">
            <v>0</v>
          </cell>
          <cell r="I603">
            <v>7494</v>
          </cell>
          <cell r="J603" t="str">
            <v>978390</v>
          </cell>
          <cell r="L603">
            <v>220748</v>
          </cell>
          <cell r="N603">
            <v>38631</v>
          </cell>
          <cell r="P603">
            <v>23</v>
          </cell>
          <cell r="Q603" t="str">
            <v>No</v>
          </cell>
          <cell r="R603">
            <v>0</v>
          </cell>
          <cell r="S603">
            <v>0</v>
          </cell>
        </row>
        <row r="604">
          <cell r="A604">
            <v>598</v>
          </cell>
          <cell r="B604" t="str">
            <v>194C</v>
          </cell>
          <cell r="C604">
            <v>96</v>
          </cell>
          <cell r="D604">
            <v>0</v>
          </cell>
          <cell r="E604">
            <v>0</v>
          </cell>
          <cell r="F604">
            <v>0</v>
          </cell>
          <cell r="G604">
            <v>0</v>
          </cell>
          <cell r="I604">
            <v>96</v>
          </cell>
          <cell r="J604" t="str">
            <v>978390</v>
          </cell>
          <cell r="L604">
            <v>220748</v>
          </cell>
          <cell r="N604">
            <v>38631</v>
          </cell>
          <cell r="P604">
            <v>23</v>
          </cell>
          <cell r="Q604" t="str">
            <v>No</v>
          </cell>
          <cell r="R604">
            <v>0</v>
          </cell>
          <cell r="S604">
            <v>0</v>
          </cell>
        </row>
        <row r="605">
          <cell r="A605">
            <v>599</v>
          </cell>
          <cell r="B605" t="str">
            <v>194C</v>
          </cell>
          <cell r="C605">
            <v>427</v>
          </cell>
          <cell r="D605">
            <v>0</v>
          </cell>
          <cell r="E605">
            <v>0</v>
          </cell>
          <cell r="F605">
            <v>0</v>
          </cell>
          <cell r="G605">
            <v>0</v>
          </cell>
          <cell r="I605">
            <v>427</v>
          </cell>
          <cell r="J605" t="str">
            <v>978390</v>
          </cell>
          <cell r="L605">
            <v>220748</v>
          </cell>
          <cell r="N605">
            <v>38631</v>
          </cell>
          <cell r="P605">
            <v>23</v>
          </cell>
          <cell r="Q605" t="str">
            <v>No</v>
          </cell>
          <cell r="R605">
            <v>0</v>
          </cell>
          <cell r="S605">
            <v>0</v>
          </cell>
        </row>
        <row r="606">
          <cell r="A606">
            <v>600</v>
          </cell>
          <cell r="B606" t="str">
            <v>194C</v>
          </cell>
          <cell r="C606">
            <v>411</v>
          </cell>
          <cell r="D606">
            <v>0</v>
          </cell>
          <cell r="E606">
            <v>0</v>
          </cell>
          <cell r="F606">
            <v>0</v>
          </cell>
          <cell r="G606">
            <v>0</v>
          </cell>
          <cell r="I606">
            <v>411</v>
          </cell>
          <cell r="J606" t="str">
            <v>978390</v>
          </cell>
          <cell r="L606">
            <v>220748</v>
          </cell>
          <cell r="N606">
            <v>38631</v>
          </cell>
          <cell r="P606">
            <v>23</v>
          </cell>
          <cell r="Q606" t="str">
            <v>No</v>
          </cell>
          <cell r="R606">
            <v>0</v>
          </cell>
          <cell r="S606">
            <v>0</v>
          </cell>
        </row>
        <row r="607">
          <cell r="A607">
            <v>601</v>
          </cell>
          <cell r="B607" t="str">
            <v>194C</v>
          </cell>
          <cell r="C607">
            <v>1539</v>
          </cell>
          <cell r="D607">
            <v>0</v>
          </cell>
          <cell r="E607">
            <v>0</v>
          </cell>
          <cell r="F607">
            <v>0</v>
          </cell>
          <cell r="G607">
            <v>0</v>
          </cell>
          <cell r="I607">
            <v>1539</v>
          </cell>
          <cell r="J607" t="str">
            <v>978390</v>
          </cell>
          <cell r="L607">
            <v>220748</v>
          </cell>
          <cell r="N607">
            <v>38631</v>
          </cell>
          <cell r="P607">
            <v>23</v>
          </cell>
          <cell r="Q607" t="str">
            <v>No</v>
          </cell>
          <cell r="R607">
            <v>0</v>
          </cell>
          <cell r="S607">
            <v>0</v>
          </cell>
        </row>
        <row r="608">
          <cell r="A608">
            <v>602</v>
          </cell>
          <cell r="B608" t="str">
            <v>194C</v>
          </cell>
          <cell r="C608">
            <v>1498</v>
          </cell>
          <cell r="D608">
            <v>0</v>
          </cell>
          <cell r="E608">
            <v>0</v>
          </cell>
          <cell r="F608">
            <v>0</v>
          </cell>
          <cell r="G608">
            <v>0</v>
          </cell>
          <cell r="I608">
            <v>1498</v>
          </cell>
          <cell r="J608" t="str">
            <v>978390</v>
          </cell>
          <cell r="L608">
            <v>220748</v>
          </cell>
          <cell r="N608">
            <v>38631</v>
          </cell>
          <cell r="P608">
            <v>23</v>
          </cell>
          <cell r="Q608" t="str">
            <v>No</v>
          </cell>
          <cell r="R608">
            <v>0</v>
          </cell>
          <cell r="S608">
            <v>0</v>
          </cell>
        </row>
        <row r="609">
          <cell r="A609">
            <v>603</v>
          </cell>
          <cell r="B609" t="str">
            <v>194C</v>
          </cell>
          <cell r="C609">
            <v>1543</v>
          </cell>
          <cell r="D609">
            <v>0</v>
          </cell>
          <cell r="E609">
            <v>0</v>
          </cell>
          <cell r="F609">
            <v>0</v>
          </cell>
          <cell r="G609">
            <v>0</v>
          </cell>
          <cell r="I609">
            <v>1543</v>
          </cell>
          <cell r="J609" t="str">
            <v>978390</v>
          </cell>
          <cell r="L609">
            <v>220748</v>
          </cell>
          <cell r="N609">
            <v>38631</v>
          </cell>
          <cell r="P609">
            <v>23</v>
          </cell>
          <cell r="Q609" t="str">
            <v>No</v>
          </cell>
          <cell r="R609">
            <v>0</v>
          </cell>
          <cell r="S609">
            <v>0</v>
          </cell>
        </row>
        <row r="610">
          <cell r="A610">
            <v>604</v>
          </cell>
          <cell r="B610" t="str">
            <v>194C</v>
          </cell>
          <cell r="C610">
            <v>621</v>
          </cell>
          <cell r="D610">
            <v>0</v>
          </cell>
          <cell r="E610">
            <v>0</v>
          </cell>
          <cell r="F610">
            <v>0</v>
          </cell>
          <cell r="G610">
            <v>0</v>
          </cell>
          <cell r="I610">
            <v>621</v>
          </cell>
          <cell r="J610" t="str">
            <v>978390</v>
          </cell>
          <cell r="L610">
            <v>220748</v>
          </cell>
          <cell r="N610">
            <v>38631</v>
          </cell>
          <cell r="P610">
            <v>23</v>
          </cell>
          <cell r="Q610" t="str">
            <v>No</v>
          </cell>
          <cell r="R610">
            <v>0</v>
          </cell>
          <cell r="S610">
            <v>0</v>
          </cell>
        </row>
        <row r="611">
          <cell r="A611">
            <v>605</v>
          </cell>
          <cell r="B611" t="str">
            <v>194C</v>
          </cell>
          <cell r="C611">
            <v>433</v>
          </cell>
          <cell r="D611">
            <v>0</v>
          </cell>
          <cell r="E611">
            <v>0</v>
          </cell>
          <cell r="F611">
            <v>0</v>
          </cell>
          <cell r="G611">
            <v>0</v>
          </cell>
          <cell r="I611">
            <v>433</v>
          </cell>
          <cell r="J611" t="str">
            <v>978390</v>
          </cell>
          <cell r="L611">
            <v>220748</v>
          </cell>
          <cell r="N611">
            <v>38631</v>
          </cell>
          <cell r="P611">
            <v>23</v>
          </cell>
          <cell r="Q611" t="str">
            <v>No</v>
          </cell>
          <cell r="R611">
            <v>0</v>
          </cell>
          <cell r="S611">
            <v>0</v>
          </cell>
        </row>
        <row r="612">
          <cell r="A612">
            <v>606</v>
          </cell>
          <cell r="B612" t="str">
            <v>194C</v>
          </cell>
          <cell r="C612">
            <v>1113</v>
          </cell>
          <cell r="D612">
            <v>0</v>
          </cell>
          <cell r="E612">
            <v>0</v>
          </cell>
          <cell r="F612">
            <v>0</v>
          </cell>
          <cell r="G612">
            <v>0</v>
          </cell>
          <cell r="I612">
            <v>1113</v>
          </cell>
          <cell r="J612" t="str">
            <v>978390</v>
          </cell>
          <cell r="L612">
            <v>220748</v>
          </cell>
          <cell r="N612">
            <v>38631</v>
          </cell>
          <cell r="P612">
            <v>23</v>
          </cell>
          <cell r="Q612" t="str">
            <v>No</v>
          </cell>
          <cell r="R612">
            <v>0</v>
          </cell>
          <cell r="S612">
            <v>0</v>
          </cell>
        </row>
        <row r="613">
          <cell r="A613">
            <v>607</v>
          </cell>
          <cell r="B613" t="str">
            <v>194C</v>
          </cell>
          <cell r="C613">
            <v>497</v>
          </cell>
          <cell r="D613">
            <v>0</v>
          </cell>
          <cell r="E613">
            <v>0</v>
          </cell>
          <cell r="F613">
            <v>0</v>
          </cell>
          <cell r="G613">
            <v>0</v>
          </cell>
          <cell r="I613">
            <v>497</v>
          </cell>
          <cell r="J613" t="str">
            <v>978390</v>
          </cell>
          <cell r="L613">
            <v>220748</v>
          </cell>
          <cell r="N613">
            <v>38631</v>
          </cell>
          <cell r="P613">
            <v>23</v>
          </cell>
          <cell r="Q613" t="str">
            <v>No</v>
          </cell>
          <cell r="R613">
            <v>0</v>
          </cell>
          <cell r="S613">
            <v>0</v>
          </cell>
        </row>
        <row r="614">
          <cell r="A614">
            <v>608</v>
          </cell>
          <cell r="B614" t="str">
            <v>194C</v>
          </cell>
          <cell r="C614">
            <v>6724</v>
          </cell>
          <cell r="D614">
            <v>0</v>
          </cell>
          <cell r="E614">
            <v>0</v>
          </cell>
          <cell r="F614">
            <v>0</v>
          </cell>
          <cell r="G614">
            <v>0</v>
          </cell>
          <cell r="I614">
            <v>6724</v>
          </cell>
          <cell r="J614" t="str">
            <v>978390</v>
          </cell>
          <cell r="L614">
            <v>220748</v>
          </cell>
          <cell r="N614">
            <v>38631</v>
          </cell>
          <cell r="P614">
            <v>23</v>
          </cell>
          <cell r="Q614" t="str">
            <v>No</v>
          </cell>
          <cell r="R614">
            <v>0</v>
          </cell>
          <cell r="S614">
            <v>0</v>
          </cell>
        </row>
        <row r="615">
          <cell r="A615">
            <v>609</v>
          </cell>
          <cell r="B615" t="str">
            <v>194C</v>
          </cell>
          <cell r="C615">
            <v>369</v>
          </cell>
          <cell r="D615">
            <v>0</v>
          </cell>
          <cell r="E615">
            <v>0</v>
          </cell>
          <cell r="F615">
            <v>0</v>
          </cell>
          <cell r="G615">
            <v>0</v>
          </cell>
          <cell r="I615">
            <v>369</v>
          </cell>
          <cell r="J615" t="str">
            <v>978390</v>
          </cell>
          <cell r="L615">
            <v>220748</v>
          </cell>
          <cell r="N615">
            <v>38631</v>
          </cell>
          <cell r="P615">
            <v>23</v>
          </cell>
          <cell r="Q615" t="str">
            <v>No</v>
          </cell>
          <cell r="R615">
            <v>0</v>
          </cell>
          <cell r="S615">
            <v>0</v>
          </cell>
        </row>
        <row r="616">
          <cell r="A616">
            <v>610</v>
          </cell>
          <cell r="B616" t="str">
            <v>194C</v>
          </cell>
          <cell r="C616">
            <v>313</v>
          </cell>
          <cell r="D616">
            <v>0</v>
          </cell>
          <cell r="E616">
            <v>0</v>
          </cell>
          <cell r="F616">
            <v>0</v>
          </cell>
          <cell r="G616">
            <v>0</v>
          </cell>
          <cell r="I616">
            <v>313</v>
          </cell>
          <cell r="J616" t="str">
            <v>978390</v>
          </cell>
          <cell r="L616">
            <v>220748</v>
          </cell>
          <cell r="N616">
            <v>38631</v>
          </cell>
          <cell r="P616">
            <v>23</v>
          </cell>
          <cell r="Q616" t="str">
            <v>No</v>
          </cell>
          <cell r="R616">
            <v>0</v>
          </cell>
          <cell r="S616">
            <v>0</v>
          </cell>
        </row>
        <row r="617">
          <cell r="A617">
            <v>611</v>
          </cell>
          <cell r="B617" t="str">
            <v>194C</v>
          </cell>
          <cell r="C617">
            <v>400</v>
          </cell>
          <cell r="D617">
            <v>0</v>
          </cell>
          <cell r="E617">
            <v>0</v>
          </cell>
          <cell r="F617">
            <v>0</v>
          </cell>
          <cell r="G617">
            <v>0</v>
          </cell>
          <cell r="I617">
            <v>400</v>
          </cell>
          <cell r="J617" t="str">
            <v>978390</v>
          </cell>
          <cell r="L617">
            <v>220748</v>
          </cell>
          <cell r="N617">
            <v>38631</v>
          </cell>
          <cell r="P617">
            <v>23</v>
          </cell>
          <cell r="Q617" t="str">
            <v>No</v>
          </cell>
          <cell r="R617">
            <v>0</v>
          </cell>
          <cell r="S617">
            <v>0</v>
          </cell>
        </row>
        <row r="618">
          <cell r="A618">
            <v>612</v>
          </cell>
          <cell r="B618" t="str">
            <v>194C</v>
          </cell>
          <cell r="C618">
            <v>254</v>
          </cell>
          <cell r="D618">
            <v>0</v>
          </cell>
          <cell r="E618">
            <v>0</v>
          </cell>
          <cell r="F618">
            <v>0</v>
          </cell>
          <cell r="G618">
            <v>0</v>
          </cell>
          <cell r="I618">
            <v>254</v>
          </cell>
          <cell r="J618" t="str">
            <v>978390</v>
          </cell>
          <cell r="L618">
            <v>220748</v>
          </cell>
          <cell r="N618">
            <v>38631</v>
          </cell>
          <cell r="P618">
            <v>23</v>
          </cell>
          <cell r="Q618" t="str">
            <v>No</v>
          </cell>
          <cell r="R618">
            <v>0</v>
          </cell>
          <cell r="S618">
            <v>0</v>
          </cell>
        </row>
        <row r="619">
          <cell r="A619">
            <v>613</v>
          </cell>
          <cell r="B619" t="str">
            <v>194C</v>
          </cell>
          <cell r="C619">
            <v>4500</v>
          </cell>
          <cell r="D619">
            <v>0</v>
          </cell>
          <cell r="E619">
            <v>0</v>
          </cell>
          <cell r="F619">
            <v>0</v>
          </cell>
          <cell r="G619">
            <v>0</v>
          </cell>
          <cell r="I619">
            <v>4500</v>
          </cell>
          <cell r="J619" t="str">
            <v>978390</v>
          </cell>
          <cell r="L619">
            <v>220748</v>
          </cell>
          <cell r="N619">
            <v>38631</v>
          </cell>
          <cell r="P619">
            <v>23</v>
          </cell>
          <cell r="Q619" t="str">
            <v>No</v>
          </cell>
          <cell r="R619">
            <v>0</v>
          </cell>
          <cell r="S619">
            <v>0</v>
          </cell>
        </row>
        <row r="620">
          <cell r="A620">
            <v>614</v>
          </cell>
          <cell r="B620" t="str">
            <v>194C</v>
          </cell>
          <cell r="C620">
            <v>3036</v>
          </cell>
          <cell r="D620">
            <v>0</v>
          </cell>
          <cell r="E620">
            <v>0</v>
          </cell>
          <cell r="F620">
            <v>0</v>
          </cell>
          <cell r="G620">
            <v>0</v>
          </cell>
          <cell r="I620">
            <v>3036</v>
          </cell>
          <cell r="J620" t="str">
            <v>978390</v>
          </cell>
          <cell r="L620">
            <v>220748</v>
          </cell>
          <cell r="N620">
            <v>38631</v>
          </cell>
          <cell r="P620">
            <v>23</v>
          </cell>
          <cell r="Q620" t="str">
            <v>No</v>
          </cell>
          <cell r="R620">
            <v>0</v>
          </cell>
          <cell r="S620">
            <v>0</v>
          </cell>
        </row>
        <row r="621">
          <cell r="A621">
            <v>615</v>
          </cell>
          <cell r="B621" t="str">
            <v>194C</v>
          </cell>
          <cell r="C621">
            <v>696</v>
          </cell>
          <cell r="D621">
            <v>0</v>
          </cell>
          <cell r="E621">
            <v>0</v>
          </cell>
          <cell r="F621">
            <v>0</v>
          </cell>
          <cell r="G621">
            <v>0</v>
          </cell>
          <cell r="I621">
            <v>696</v>
          </cell>
          <cell r="J621" t="str">
            <v>978390</v>
          </cell>
          <cell r="L621">
            <v>220748</v>
          </cell>
          <cell r="N621">
            <v>38631</v>
          </cell>
          <cell r="P621">
            <v>23</v>
          </cell>
          <cell r="Q621" t="str">
            <v>No</v>
          </cell>
          <cell r="R621">
            <v>0</v>
          </cell>
          <cell r="S621">
            <v>0</v>
          </cell>
        </row>
        <row r="622">
          <cell r="A622">
            <v>616</v>
          </cell>
          <cell r="B622" t="str">
            <v>194C</v>
          </cell>
          <cell r="C622">
            <v>1445</v>
          </cell>
          <cell r="D622">
            <v>0</v>
          </cell>
          <cell r="E622">
            <v>0</v>
          </cell>
          <cell r="F622">
            <v>0</v>
          </cell>
          <cell r="G622">
            <v>0</v>
          </cell>
          <cell r="I622">
            <v>1445</v>
          </cell>
          <cell r="J622" t="str">
            <v>978390</v>
          </cell>
          <cell r="L622">
            <v>220748</v>
          </cell>
          <cell r="N622">
            <v>38631</v>
          </cell>
          <cell r="P622">
            <v>23</v>
          </cell>
          <cell r="Q622" t="str">
            <v>No</v>
          </cell>
          <cell r="R622">
            <v>0</v>
          </cell>
          <cell r="S622">
            <v>0</v>
          </cell>
        </row>
        <row r="623">
          <cell r="A623">
            <v>617</v>
          </cell>
          <cell r="B623" t="str">
            <v>194C</v>
          </cell>
          <cell r="C623">
            <v>6895</v>
          </cell>
          <cell r="D623">
            <v>0</v>
          </cell>
          <cell r="E623">
            <v>0</v>
          </cell>
          <cell r="F623">
            <v>0</v>
          </cell>
          <cell r="G623">
            <v>0</v>
          </cell>
          <cell r="I623">
            <v>6895</v>
          </cell>
          <cell r="J623" t="str">
            <v>978390</v>
          </cell>
          <cell r="L623">
            <v>220748</v>
          </cell>
          <cell r="N623">
            <v>38631</v>
          </cell>
          <cell r="P623">
            <v>23</v>
          </cell>
          <cell r="Q623" t="str">
            <v>No</v>
          </cell>
          <cell r="R623">
            <v>0</v>
          </cell>
          <cell r="S623">
            <v>0</v>
          </cell>
        </row>
        <row r="624">
          <cell r="A624">
            <v>618</v>
          </cell>
          <cell r="B624" t="str">
            <v>194C</v>
          </cell>
          <cell r="C624">
            <v>2639</v>
          </cell>
          <cell r="D624">
            <v>0</v>
          </cell>
          <cell r="E624">
            <v>0</v>
          </cell>
          <cell r="F624">
            <v>0</v>
          </cell>
          <cell r="G624">
            <v>0</v>
          </cell>
          <cell r="I624">
            <v>2639</v>
          </cell>
          <cell r="J624" t="str">
            <v>978390</v>
          </cell>
          <cell r="L624">
            <v>220748</v>
          </cell>
          <cell r="N624">
            <v>38631</v>
          </cell>
          <cell r="P624">
            <v>23</v>
          </cell>
          <cell r="Q624" t="str">
            <v>No</v>
          </cell>
          <cell r="R624">
            <v>0</v>
          </cell>
          <cell r="S624">
            <v>0</v>
          </cell>
        </row>
        <row r="625">
          <cell r="A625">
            <v>619</v>
          </cell>
          <cell r="B625" t="str">
            <v>194C</v>
          </cell>
          <cell r="C625">
            <v>700</v>
          </cell>
          <cell r="D625">
            <v>0</v>
          </cell>
          <cell r="E625">
            <v>0</v>
          </cell>
          <cell r="F625">
            <v>0</v>
          </cell>
          <cell r="G625">
            <v>0</v>
          </cell>
          <cell r="I625">
            <v>700</v>
          </cell>
          <cell r="J625" t="str">
            <v>978390</v>
          </cell>
          <cell r="L625">
            <v>220748</v>
          </cell>
          <cell r="N625">
            <v>38631</v>
          </cell>
          <cell r="P625">
            <v>23</v>
          </cell>
          <cell r="Q625" t="str">
            <v>No</v>
          </cell>
          <cell r="R625">
            <v>0</v>
          </cell>
          <cell r="S625">
            <v>0</v>
          </cell>
        </row>
        <row r="626">
          <cell r="A626">
            <v>620</v>
          </cell>
          <cell r="B626" t="str">
            <v>194C</v>
          </cell>
          <cell r="C626">
            <v>134</v>
          </cell>
          <cell r="D626">
            <v>0</v>
          </cell>
          <cell r="E626">
            <v>0</v>
          </cell>
          <cell r="F626">
            <v>0</v>
          </cell>
          <cell r="G626">
            <v>0</v>
          </cell>
          <cell r="I626">
            <v>134</v>
          </cell>
          <cell r="J626" t="str">
            <v>978390</v>
          </cell>
          <cell r="L626">
            <v>220748</v>
          </cell>
          <cell r="N626">
            <v>38631</v>
          </cell>
          <cell r="P626">
            <v>23</v>
          </cell>
          <cell r="Q626" t="str">
            <v>No</v>
          </cell>
          <cell r="R626">
            <v>0</v>
          </cell>
          <cell r="S626">
            <v>0</v>
          </cell>
        </row>
        <row r="627">
          <cell r="A627">
            <v>621</v>
          </cell>
          <cell r="B627" t="str">
            <v>194C</v>
          </cell>
          <cell r="C627">
            <v>1632</v>
          </cell>
          <cell r="D627">
            <v>0</v>
          </cell>
          <cell r="E627">
            <v>0</v>
          </cell>
          <cell r="F627">
            <v>0</v>
          </cell>
          <cell r="G627">
            <v>0</v>
          </cell>
          <cell r="I627">
            <v>1632</v>
          </cell>
          <cell r="J627" t="str">
            <v>978390</v>
          </cell>
          <cell r="L627">
            <v>220748</v>
          </cell>
          <cell r="N627">
            <v>38631</v>
          </cell>
          <cell r="P627">
            <v>23</v>
          </cell>
          <cell r="Q627" t="str">
            <v>No</v>
          </cell>
          <cell r="R627">
            <v>0</v>
          </cell>
          <cell r="S627">
            <v>0</v>
          </cell>
        </row>
        <row r="628">
          <cell r="A628">
            <v>622</v>
          </cell>
          <cell r="B628" t="str">
            <v>194C</v>
          </cell>
          <cell r="C628">
            <v>6528</v>
          </cell>
          <cell r="D628">
            <v>0</v>
          </cell>
          <cell r="E628">
            <v>0</v>
          </cell>
          <cell r="F628">
            <v>0</v>
          </cell>
          <cell r="G628">
            <v>0</v>
          </cell>
          <cell r="I628">
            <v>6528</v>
          </cell>
          <cell r="J628" t="str">
            <v>978390</v>
          </cell>
          <cell r="L628">
            <v>220748</v>
          </cell>
          <cell r="N628">
            <v>38631</v>
          </cell>
          <cell r="P628">
            <v>23</v>
          </cell>
          <cell r="Q628" t="str">
            <v>No</v>
          </cell>
          <cell r="R628">
            <v>0</v>
          </cell>
          <cell r="S628">
            <v>0</v>
          </cell>
        </row>
        <row r="629">
          <cell r="A629">
            <v>623</v>
          </cell>
          <cell r="B629" t="str">
            <v>194C</v>
          </cell>
          <cell r="C629">
            <v>39</v>
          </cell>
          <cell r="D629">
            <v>0</v>
          </cell>
          <cell r="E629">
            <v>0</v>
          </cell>
          <cell r="F629">
            <v>0</v>
          </cell>
          <cell r="G629">
            <v>0</v>
          </cell>
          <cell r="I629">
            <v>39</v>
          </cell>
          <cell r="J629" t="str">
            <v>978390</v>
          </cell>
          <cell r="L629">
            <v>220748</v>
          </cell>
          <cell r="N629">
            <v>38631</v>
          </cell>
          <cell r="P629">
            <v>23</v>
          </cell>
          <cell r="Q629" t="str">
            <v>No</v>
          </cell>
          <cell r="R629">
            <v>0</v>
          </cell>
          <cell r="S629">
            <v>0</v>
          </cell>
        </row>
        <row r="630">
          <cell r="A630">
            <v>624</v>
          </cell>
          <cell r="B630" t="str">
            <v>194C</v>
          </cell>
          <cell r="C630">
            <v>384</v>
          </cell>
          <cell r="D630">
            <v>0</v>
          </cell>
          <cell r="E630">
            <v>0</v>
          </cell>
          <cell r="F630">
            <v>0</v>
          </cell>
          <cell r="G630">
            <v>0</v>
          </cell>
          <cell r="I630">
            <v>384</v>
          </cell>
          <cell r="J630" t="str">
            <v>978390</v>
          </cell>
          <cell r="L630">
            <v>220748</v>
          </cell>
          <cell r="N630">
            <v>38631</v>
          </cell>
          <cell r="P630">
            <v>23</v>
          </cell>
          <cell r="Q630" t="str">
            <v>No</v>
          </cell>
          <cell r="R630">
            <v>0</v>
          </cell>
          <cell r="S630">
            <v>0</v>
          </cell>
        </row>
        <row r="631">
          <cell r="A631">
            <v>625</v>
          </cell>
          <cell r="B631" t="str">
            <v>194C</v>
          </cell>
          <cell r="C631">
            <v>38</v>
          </cell>
          <cell r="D631">
            <v>0</v>
          </cell>
          <cell r="E631">
            <v>0</v>
          </cell>
          <cell r="F631">
            <v>0</v>
          </cell>
          <cell r="G631">
            <v>0</v>
          </cell>
          <cell r="I631">
            <v>38</v>
          </cell>
          <cell r="J631" t="str">
            <v>978390</v>
          </cell>
          <cell r="L631">
            <v>220748</v>
          </cell>
          <cell r="N631">
            <v>38631</v>
          </cell>
          <cell r="P631">
            <v>23</v>
          </cell>
          <cell r="Q631" t="str">
            <v>No</v>
          </cell>
          <cell r="R631">
            <v>0</v>
          </cell>
          <cell r="S631">
            <v>0</v>
          </cell>
        </row>
        <row r="632">
          <cell r="A632">
            <v>626</v>
          </cell>
          <cell r="B632" t="str">
            <v>194C</v>
          </cell>
          <cell r="C632">
            <v>78</v>
          </cell>
          <cell r="D632">
            <v>0</v>
          </cell>
          <cell r="E632">
            <v>0</v>
          </cell>
          <cell r="F632">
            <v>0</v>
          </cell>
          <cell r="G632">
            <v>0</v>
          </cell>
          <cell r="I632">
            <v>78</v>
          </cell>
          <cell r="J632" t="str">
            <v>978390</v>
          </cell>
          <cell r="L632">
            <v>220748</v>
          </cell>
          <cell r="N632">
            <v>38631</v>
          </cell>
          <cell r="P632">
            <v>23</v>
          </cell>
          <cell r="Q632" t="str">
            <v>No</v>
          </cell>
          <cell r="R632">
            <v>0</v>
          </cell>
          <cell r="S632">
            <v>0</v>
          </cell>
        </row>
        <row r="633">
          <cell r="A633">
            <v>627</v>
          </cell>
          <cell r="B633" t="str">
            <v>194C</v>
          </cell>
          <cell r="C633">
            <v>10107</v>
          </cell>
          <cell r="D633">
            <v>0</v>
          </cell>
          <cell r="E633">
            <v>0</v>
          </cell>
          <cell r="F633">
            <v>0</v>
          </cell>
          <cell r="G633">
            <v>0</v>
          </cell>
          <cell r="I633">
            <v>10107</v>
          </cell>
          <cell r="J633" t="str">
            <v>978390</v>
          </cell>
          <cell r="L633">
            <v>220748</v>
          </cell>
          <cell r="N633">
            <v>38631</v>
          </cell>
          <cell r="P633">
            <v>23</v>
          </cell>
          <cell r="Q633" t="str">
            <v>No</v>
          </cell>
          <cell r="R633">
            <v>0</v>
          </cell>
          <cell r="S633">
            <v>0</v>
          </cell>
        </row>
        <row r="634">
          <cell r="A634">
            <v>628</v>
          </cell>
          <cell r="B634" t="str">
            <v>194C</v>
          </cell>
          <cell r="C634">
            <v>8</v>
          </cell>
          <cell r="D634">
            <v>0</v>
          </cell>
          <cell r="E634">
            <v>0</v>
          </cell>
          <cell r="F634">
            <v>0</v>
          </cell>
          <cell r="G634">
            <v>0</v>
          </cell>
          <cell r="I634">
            <v>8</v>
          </cell>
          <cell r="J634" t="str">
            <v>978390</v>
          </cell>
          <cell r="L634">
            <v>220748</v>
          </cell>
          <cell r="N634">
            <v>38631</v>
          </cell>
          <cell r="P634">
            <v>23</v>
          </cell>
          <cell r="Q634" t="str">
            <v>No</v>
          </cell>
          <cell r="R634">
            <v>0</v>
          </cell>
          <cell r="S634">
            <v>0</v>
          </cell>
        </row>
        <row r="635">
          <cell r="A635">
            <v>629</v>
          </cell>
          <cell r="B635" t="str">
            <v>194C</v>
          </cell>
          <cell r="C635">
            <v>36</v>
          </cell>
          <cell r="D635">
            <v>0</v>
          </cell>
          <cell r="E635">
            <v>0</v>
          </cell>
          <cell r="F635">
            <v>0</v>
          </cell>
          <cell r="G635">
            <v>0</v>
          </cell>
          <cell r="I635">
            <v>36</v>
          </cell>
          <cell r="J635" t="str">
            <v>978390</v>
          </cell>
          <cell r="L635">
            <v>220748</v>
          </cell>
          <cell r="N635">
            <v>38631</v>
          </cell>
          <cell r="P635">
            <v>23</v>
          </cell>
          <cell r="Q635" t="str">
            <v>No</v>
          </cell>
          <cell r="R635">
            <v>0</v>
          </cell>
          <cell r="S635">
            <v>0</v>
          </cell>
        </row>
        <row r="636">
          <cell r="A636">
            <v>630</v>
          </cell>
          <cell r="B636" t="str">
            <v>194C</v>
          </cell>
          <cell r="C636">
            <v>294</v>
          </cell>
          <cell r="D636">
            <v>0</v>
          </cell>
          <cell r="E636">
            <v>0</v>
          </cell>
          <cell r="F636">
            <v>0</v>
          </cell>
          <cell r="G636">
            <v>0</v>
          </cell>
          <cell r="I636">
            <v>294</v>
          </cell>
          <cell r="J636" t="str">
            <v>978390</v>
          </cell>
          <cell r="L636">
            <v>220748</v>
          </cell>
          <cell r="N636">
            <v>38631</v>
          </cell>
          <cell r="P636">
            <v>23</v>
          </cell>
          <cell r="Q636" t="str">
            <v>No</v>
          </cell>
          <cell r="R636">
            <v>0</v>
          </cell>
          <cell r="S636">
            <v>0</v>
          </cell>
        </row>
        <row r="637">
          <cell r="A637">
            <v>631</v>
          </cell>
          <cell r="B637" t="str">
            <v>194C</v>
          </cell>
          <cell r="C637">
            <v>23</v>
          </cell>
          <cell r="D637">
            <v>0</v>
          </cell>
          <cell r="E637">
            <v>0</v>
          </cell>
          <cell r="F637">
            <v>0</v>
          </cell>
          <cell r="G637">
            <v>0</v>
          </cell>
          <cell r="I637">
            <v>23</v>
          </cell>
          <cell r="J637" t="str">
            <v>978390</v>
          </cell>
          <cell r="L637">
            <v>220748</v>
          </cell>
          <cell r="N637">
            <v>38631</v>
          </cell>
          <cell r="P637">
            <v>23</v>
          </cell>
          <cell r="Q637" t="str">
            <v>No</v>
          </cell>
          <cell r="R637">
            <v>0</v>
          </cell>
          <cell r="S637">
            <v>0</v>
          </cell>
        </row>
        <row r="638">
          <cell r="A638">
            <v>632</v>
          </cell>
          <cell r="B638" t="str">
            <v>194C</v>
          </cell>
          <cell r="C638">
            <v>509</v>
          </cell>
          <cell r="D638">
            <v>0</v>
          </cell>
          <cell r="E638">
            <v>0</v>
          </cell>
          <cell r="F638">
            <v>0</v>
          </cell>
          <cell r="G638">
            <v>0</v>
          </cell>
          <cell r="I638">
            <v>509</v>
          </cell>
          <cell r="J638" t="str">
            <v>978390</v>
          </cell>
          <cell r="L638">
            <v>220748</v>
          </cell>
          <cell r="N638">
            <v>38631</v>
          </cell>
          <cell r="P638">
            <v>23</v>
          </cell>
          <cell r="Q638" t="str">
            <v>No</v>
          </cell>
          <cell r="R638">
            <v>0</v>
          </cell>
          <cell r="S638">
            <v>0</v>
          </cell>
        </row>
        <row r="639">
          <cell r="A639">
            <v>633</v>
          </cell>
          <cell r="B639" t="str">
            <v>194C</v>
          </cell>
          <cell r="C639">
            <v>90</v>
          </cell>
          <cell r="D639">
            <v>0</v>
          </cell>
          <cell r="E639">
            <v>0</v>
          </cell>
          <cell r="F639">
            <v>0</v>
          </cell>
          <cell r="G639">
            <v>0</v>
          </cell>
          <cell r="I639">
            <v>90</v>
          </cell>
          <cell r="J639" t="str">
            <v>978390</v>
          </cell>
          <cell r="L639">
            <v>220748</v>
          </cell>
          <cell r="N639">
            <v>38631</v>
          </cell>
          <cell r="P639">
            <v>23</v>
          </cell>
          <cell r="Q639" t="str">
            <v>No</v>
          </cell>
          <cell r="R639">
            <v>0</v>
          </cell>
          <cell r="S639">
            <v>0</v>
          </cell>
        </row>
        <row r="640">
          <cell r="A640">
            <v>634</v>
          </cell>
          <cell r="B640" t="str">
            <v>194C</v>
          </cell>
          <cell r="C640">
            <v>88</v>
          </cell>
          <cell r="D640">
            <v>0</v>
          </cell>
          <cell r="E640">
            <v>0</v>
          </cell>
          <cell r="F640">
            <v>0</v>
          </cell>
          <cell r="G640">
            <v>0</v>
          </cell>
          <cell r="I640">
            <v>88</v>
          </cell>
          <cell r="J640" t="str">
            <v>978390</v>
          </cell>
          <cell r="L640">
            <v>220748</v>
          </cell>
          <cell r="N640">
            <v>38631</v>
          </cell>
          <cell r="P640">
            <v>23</v>
          </cell>
          <cell r="Q640" t="str">
            <v>No</v>
          </cell>
          <cell r="R640">
            <v>0</v>
          </cell>
          <cell r="S640">
            <v>0</v>
          </cell>
        </row>
        <row r="641">
          <cell r="A641">
            <v>635</v>
          </cell>
          <cell r="B641" t="str">
            <v>194C</v>
          </cell>
          <cell r="C641">
            <v>47</v>
          </cell>
          <cell r="D641">
            <v>0</v>
          </cell>
          <cell r="E641">
            <v>0</v>
          </cell>
          <cell r="F641">
            <v>0</v>
          </cell>
          <cell r="G641">
            <v>0</v>
          </cell>
          <cell r="I641">
            <v>47</v>
          </cell>
          <cell r="J641" t="str">
            <v>978390</v>
          </cell>
          <cell r="L641">
            <v>220748</v>
          </cell>
          <cell r="N641">
            <v>38631</v>
          </cell>
          <cell r="P641">
            <v>23</v>
          </cell>
          <cell r="Q641" t="str">
            <v>No</v>
          </cell>
          <cell r="R641">
            <v>0</v>
          </cell>
          <cell r="S641">
            <v>0</v>
          </cell>
        </row>
        <row r="642">
          <cell r="A642">
            <v>636</v>
          </cell>
          <cell r="B642" t="str">
            <v>194C</v>
          </cell>
          <cell r="C642">
            <v>1333</v>
          </cell>
          <cell r="D642">
            <v>0</v>
          </cell>
          <cell r="E642">
            <v>0</v>
          </cell>
          <cell r="F642">
            <v>0</v>
          </cell>
          <cell r="G642">
            <v>0</v>
          </cell>
          <cell r="I642">
            <v>1333</v>
          </cell>
          <cell r="J642" t="str">
            <v>978390</v>
          </cell>
          <cell r="L642">
            <v>220748</v>
          </cell>
          <cell r="N642">
            <v>38631</v>
          </cell>
          <cell r="P642">
            <v>23</v>
          </cell>
          <cell r="Q642" t="str">
            <v>No</v>
          </cell>
          <cell r="R642">
            <v>0</v>
          </cell>
          <cell r="S642">
            <v>0</v>
          </cell>
        </row>
        <row r="643">
          <cell r="A643">
            <v>637</v>
          </cell>
          <cell r="B643" t="str">
            <v>194C</v>
          </cell>
          <cell r="C643">
            <v>263</v>
          </cell>
          <cell r="D643">
            <v>0</v>
          </cell>
          <cell r="E643">
            <v>0</v>
          </cell>
          <cell r="F643">
            <v>0</v>
          </cell>
          <cell r="G643">
            <v>0</v>
          </cell>
          <cell r="I643">
            <v>263</v>
          </cell>
          <cell r="J643" t="str">
            <v>978390</v>
          </cell>
          <cell r="L643">
            <v>220748</v>
          </cell>
          <cell r="N643">
            <v>38631</v>
          </cell>
          <cell r="P643">
            <v>23</v>
          </cell>
          <cell r="Q643" t="str">
            <v>No</v>
          </cell>
          <cell r="R643">
            <v>0</v>
          </cell>
          <cell r="S643">
            <v>0</v>
          </cell>
        </row>
        <row r="644">
          <cell r="A644">
            <v>638</v>
          </cell>
          <cell r="B644" t="str">
            <v>194C</v>
          </cell>
          <cell r="C644">
            <v>809</v>
          </cell>
          <cell r="D644">
            <v>0</v>
          </cell>
          <cell r="E644">
            <v>0</v>
          </cell>
          <cell r="F644">
            <v>0</v>
          </cell>
          <cell r="G644">
            <v>0</v>
          </cell>
          <cell r="I644">
            <v>809</v>
          </cell>
          <cell r="J644" t="str">
            <v>978390</v>
          </cell>
          <cell r="L644">
            <v>220748</v>
          </cell>
          <cell r="N644">
            <v>38631</v>
          </cell>
          <cell r="P644">
            <v>23</v>
          </cell>
          <cell r="Q644" t="str">
            <v>No</v>
          </cell>
          <cell r="R644">
            <v>0</v>
          </cell>
          <cell r="S644">
            <v>0</v>
          </cell>
        </row>
        <row r="645">
          <cell r="A645">
            <v>639</v>
          </cell>
          <cell r="B645" t="str">
            <v>194C</v>
          </cell>
          <cell r="C645">
            <v>750</v>
          </cell>
          <cell r="D645">
            <v>0</v>
          </cell>
          <cell r="E645">
            <v>0</v>
          </cell>
          <cell r="F645">
            <v>0</v>
          </cell>
          <cell r="G645">
            <v>0</v>
          </cell>
          <cell r="I645">
            <v>750</v>
          </cell>
          <cell r="J645" t="str">
            <v>978390</v>
          </cell>
          <cell r="L645">
            <v>220748</v>
          </cell>
          <cell r="N645">
            <v>38631</v>
          </cell>
          <cell r="P645">
            <v>23</v>
          </cell>
          <cell r="Q645" t="str">
            <v>No</v>
          </cell>
          <cell r="R645">
            <v>0</v>
          </cell>
          <cell r="S645">
            <v>0</v>
          </cell>
        </row>
        <row r="646">
          <cell r="A646">
            <v>640</v>
          </cell>
          <cell r="B646" t="str">
            <v>194C</v>
          </cell>
          <cell r="C646">
            <v>48</v>
          </cell>
          <cell r="D646">
            <v>0</v>
          </cell>
          <cell r="E646">
            <v>0</v>
          </cell>
          <cell r="F646">
            <v>0</v>
          </cell>
          <cell r="G646">
            <v>0</v>
          </cell>
          <cell r="I646">
            <v>48</v>
          </cell>
          <cell r="J646" t="str">
            <v>978390</v>
          </cell>
          <cell r="L646">
            <v>220748</v>
          </cell>
          <cell r="N646">
            <v>38631</v>
          </cell>
          <cell r="P646">
            <v>23</v>
          </cell>
          <cell r="Q646" t="str">
            <v>No</v>
          </cell>
          <cell r="R646">
            <v>0</v>
          </cell>
          <cell r="S646">
            <v>0</v>
          </cell>
        </row>
        <row r="647">
          <cell r="A647">
            <v>641</v>
          </cell>
          <cell r="B647" t="str">
            <v>194C</v>
          </cell>
          <cell r="C647">
            <v>1530</v>
          </cell>
          <cell r="D647">
            <v>0</v>
          </cell>
          <cell r="E647">
            <v>0</v>
          </cell>
          <cell r="F647">
            <v>0</v>
          </cell>
          <cell r="G647">
            <v>0</v>
          </cell>
          <cell r="I647">
            <v>1530</v>
          </cell>
          <cell r="J647" t="str">
            <v>978390</v>
          </cell>
          <cell r="L647">
            <v>220748</v>
          </cell>
          <cell r="N647">
            <v>38631</v>
          </cell>
          <cell r="P647">
            <v>23</v>
          </cell>
          <cell r="Q647" t="str">
            <v>No</v>
          </cell>
          <cell r="R647">
            <v>0</v>
          </cell>
          <cell r="S647">
            <v>0</v>
          </cell>
        </row>
        <row r="648">
          <cell r="A648">
            <v>642</v>
          </cell>
          <cell r="B648" t="str">
            <v>194C</v>
          </cell>
          <cell r="C648">
            <v>1020</v>
          </cell>
          <cell r="D648">
            <v>0</v>
          </cell>
          <cell r="E648">
            <v>0</v>
          </cell>
          <cell r="F648">
            <v>0</v>
          </cell>
          <cell r="G648">
            <v>0</v>
          </cell>
          <cell r="I648">
            <v>1020</v>
          </cell>
          <cell r="J648" t="str">
            <v>978390</v>
          </cell>
          <cell r="L648">
            <v>220748</v>
          </cell>
          <cell r="N648">
            <v>38631</v>
          </cell>
          <cell r="P648">
            <v>23</v>
          </cell>
          <cell r="Q648" t="str">
            <v>No</v>
          </cell>
          <cell r="R648">
            <v>0</v>
          </cell>
          <cell r="S648">
            <v>0</v>
          </cell>
        </row>
        <row r="649">
          <cell r="A649">
            <v>643</v>
          </cell>
          <cell r="B649" t="str">
            <v>194C</v>
          </cell>
          <cell r="C649">
            <v>11010</v>
          </cell>
          <cell r="D649">
            <v>0</v>
          </cell>
          <cell r="E649">
            <v>0</v>
          </cell>
          <cell r="F649">
            <v>0</v>
          </cell>
          <cell r="G649">
            <v>0</v>
          </cell>
          <cell r="I649">
            <v>11010</v>
          </cell>
          <cell r="J649" t="str">
            <v>978390</v>
          </cell>
          <cell r="L649">
            <v>220748</v>
          </cell>
          <cell r="N649">
            <v>38631</v>
          </cell>
          <cell r="P649">
            <v>23</v>
          </cell>
          <cell r="Q649" t="str">
            <v>No</v>
          </cell>
          <cell r="R649">
            <v>0</v>
          </cell>
          <cell r="S649">
            <v>0</v>
          </cell>
        </row>
        <row r="650">
          <cell r="A650">
            <v>644</v>
          </cell>
          <cell r="B650" t="str">
            <v>194C</v>
          </cell>
          <cell r="C650">
            <v>14</v>
          </cell>
          <cell r="D650">
            <v>0</v>
          </cell>
          <cell r="E650">
            <v>0</v>
          </cell>
          <cell r="F650">
            <v>0</v>
          </cell>
          <cell r="G650">
            <v>0</v>
          </cell>
          <cell r="I650">
            <v>14</v>
          </cell>
          <cell r="J650" t="str">
            <v>978390</v>
          </cell>
          <cell r="L650">
            <v>220748</v>
          </cell>
          <cell r="N650">
            <v>38631</v>
          </cell>
          <cell r="P650">
            <v>23</v>
          </cell>
          <cell r="Q650" t="str">
            <v>No</v>
          </cell>
          <cell r="R650">
            <v>0</v>
          </cell>
          <cell r="S650">
            <v>0</v>
          </cell>
        </row>
        <row r="651">
          <cell r="A651">
            <v>645</v>
          </cell>
          <cell r="B651" t="str">
            <v>194C</v>
          </cell>
          <cell r="C651">
            <v>217</v>
          </cell>
          <cell r="D651">
            <v>0</v>
          </cell>
          <cell r="E651">
            <v>0</v>
          </cell>
          <cell r="F651">
            <v>0</v>
          </cell>
          <cell r="G651">
            <v>0</v>
          </cell>
          <cell r="I651">
            <v>217</v>
          </cell>
          <cell r="J651" t="str">
            <v>978390</v>
          </cell>
          <cell r="L651">
            <v>220748</v>
          </cell>
          <cell r="N651">
            <v>38631</v>
          </cell>
          <cell r="P651">
            <v>23</v>
          </cell>
          <cell r="Q651" t="str">
            <v>No</v>
          </cell>
          <cell r="R651">
            <v>0</v>
          </cell>
          <cell r="S651">
            <v>0</v>
          </cell>
        </row>
        <row r="652">
          <cell r="A652">
            <v>646</v>
          </cell>
          <cell r="B652" t="str">
            <v>194C</v>
          </cell>
          <cell r="C652">
            <v>2040</v>
          </cell>
          <cell r="D652">
            <v>0</v>
          </cell>
          <cell r="E652">
            <v>0</v>
          </cell>
          <cell r="F652">
            <v>0</v>
          </cell>
          <cell r="G652">
            <v>0</v>
          </cell>
          <cell r="I652">
            <v>2040</v>
          </cell>
          <cell r="J652" t="str">
            <v>978390</v>
          </cell>
          <cell r="L652">
            <v>220748</v>
          </cell>
          <cell r="N652">
            <v>38631</v>
          </cell>
          <cell r="P652">
            <v>23</v>
          </cell>
          <cell r="Q652" t="str">
            <v>No</v>
          </cell>
          <cell r="R652">
            <v>0</v>
          </cell>
          <cell r="S652">
            <v>0</v>
          </cell>
        </row>
        <row r="653">
          <cell r="A653">
            <v>647</v>
          </cell>
          <cell r="B653" t="str">
            <v>194C</v>
          </cell>
          <cell r="C653">
            <v>91</v>
          </cell>
          <cell r="D653">
            <v>0</v>
          </cell>
          <cell r="E653">
            <v>0</v>
          </cell>
          <cell r="F653">
            <v>0</v>
          </cell>
          <cell r="G653">
            <v>0</v>
          </cell>
          <cell r="I653">
            <v>91</v>
          </cell>
          <cell r="J653" t="str">
            <v>978390</v>
          </cell>
          <cell r="L653">
            <v>220748</v>
          </cell>
          <cell r="N653">
            <v>38631</v>
          </cell>
          <cell r="P653">
            <v>23</v>
          </cell>
          <cell r="Q653" t="str">
            <v>No</v>
          </cell>
          <cell r="R653">
            <v>0</v>
          </cell>
          <cell r="S653">
            <v>0</v>
          </cell>
        </row>
        <row r="654">
          <cell r="A654">
            <v>648</v>
          </cell>
          <cell r="B654" t="str">
            <v>194C</v>
          </cell>
          <cell r="C654">
            <v>541</v>
          </cell>
          <cell r="D654">
            <v>0</v>
          </cell>
          <cell r="E654">
            <v>0</v>
          </cell>
          <cell r="F654">
            <v>0</v>
          </cell>
          <cell r="G654">
            <v>0</v>
          </cell>
          <cell r="I654">
            <v>541</v>
          </cell>
          <cell r="J654" t="str">
            <v>978390</v>
          </cell>
          <cell r="L654">
            <v>220748</v>
          </cell>
          <cell r="N654">
            <v>38631</v>
          </cell>
          <cell r="P654">
            <v>23</v>
          </cell>
          <cell r="Q654" t="str">
            <v>No</v>
          </cell>
          <cell r="R654">
            <v>0</v>
          </cell>
          <cell r="S654">
            <v>0</v>
          </cell>
        </row>
        <row r="655">
          <cell r="A655">
            <v>649</v>
          </cell>
          <cell r="B655" t="str">
            <v>194C</v>
          </cell>
          <cell r="C655">
            <v>271</v>
          </cell>
          <cell r="D655">
            <v>0</v>
          </cell>
          <cell r="E655">
            <v>0</v>
          </cell>
          <cell r="F655">
            <v>0</v>
          </cell>
          <cell r="G655">
            <v>0</v>
          </cell>
          <cell r="I655">
            <v>271</v>
          </cell>
          <cell r="J655" t="str">
            <v>978390</v>
          </cell>
          <cell r="L655">
            <v>220748</v>
          </cell>
          <cell r="N655">
            <v>38631</v>
          </cell>
          <cell r="P655">
            <v>23</v>
          </cell>
          <cell r="Q655" t="str">
            <v>No</v>
          </cell>
          <cell r="R655">
            <v>0</v>
          </cell>
          <cell r="S655">
            <v>0</v>
          </cell>
        </row>
        <row r="656">
          <cell r="A656">
            <v>650</v>
          </cell>
          <cell r="B656" t="str">
            <v>194C</v>
          </cell>
          <cell r="C656">
            <v>1217</v>
          </cell>
          <cell r="D656">
            <v>0</v>
          </cell>
          <cell r="E656">
            <v>0</v>
          </cell>
          <cell r="F656">
            <v>0</v>
          </cell>
          <cell r="G656">
            <v>0</v>
          </cell>
          <cell r="I656">
            <v>1217</v>
          </cell>
          <cell r="J656" t="str">
            <v>978390</v>
          </cell>
          <cell r="L656">
            <v>220748</v>
          </cell>
          <cell r="N656">
            <v>38631</v>
          </cell>
          <cell r="P656">
            <v>23</v>
          </cell>
          <cell r="Q656" t="str">
            <v>No</v>
          </cell>
          <cell r="R656">
            <v>0</v>
          </cell>
          <cell r="S656">
            <v>0</v>
          </cell>
        </row>
        <row r="657">
          <cell r="A657">
            <v>651</v>
          </cell>
          <cell r="B657" t="str">
            <v>194C</v>
          </cell>
          <cell r="C657">
            <v>2930</v>
          </cell>
          <cell r="D657">
            <v>0</v>
          </cell>
          <cell r="E657">
            <v>0</v>
          </cell>
          <cell r="F657">
            <v>0</v>
          </cell>
          <cell r="G657">
            <v>0</v>
          </cell>
          <cell r="I657">
            <v>2930</v>
          </cell>
          <cell r="J657" t="str">
            <v>978390</v>
          </cell>
          <cell r="L657">
            <v>220748</v>
          </cell>
          <cell r="N657">
            <v>38631</v>
          </cell>
          <cell r="P657">
            <v>23</v>
          </cell>
          <cell r="Q657" t="str">
            <v>No</v>
          </cell>
          <cell r="R657">
            <v>0</v>
          </cell>
          <cell r="S657">
            <v>0</v>
          </cell>
        </row>
        <row r="658">
          <cell r="A658">
            <v>652</v>
          </cell>
          <cell r="B658" t="str">
            <v>194C</v>
          </cell>
          <cell r="C658">
            <v>2250</v>
          </cell>
          <cell r="D658">
            <v>0</v>
          </cell>
          <cell r="E658">
            <v>0</v>
          </cell>
          <cell r="F658">
            <v>28</v>
          </cell>
          <cell r="G658">
            <v>0</v>
          </cell>
          <cell r="I658">
            <v>2278</v>
          </cell>
          <cell r="J658" t="str">
            <v>068852</v>
          </cell>
          <cell r="L658">
            <v>221241</v>
          </cell>
          <cell r="N658">
            <v>38640</v>
          </cell>
          <cell r="P658">
            <v>6</v>
          </cell>
          <cell r="Q658" t="str">
            <v>No</v>
          </cell>
          <cell r="R658">
            <v>28</v>
          </cell>
          <cell r="S658">
            <v>0</v>
          </cell>
        </row>
        <row r="659">
          <cell r="A659">
            <v>653</v>
          </cell>
          <cell r="B659" t="str">
            <v>194C</v>
          </cell>
          <cell r="C659">
            <v>360</v>
          </cell>
          <cell r="D659">
            <v>0</v>
          </cell>
          <cell r="E659">
            <v>0</v>
          </cell>
          <cell r="F659">
            <v>5</v>
          </cell>
          <cell r="G659">
            <v>0</v>
          </cell>
          <cell r="I659">
            <v>365</v>
          </cell>
          <cell r="J659" t="str">
            <v>068852</v>
          </cell>
          <cell r="L659">
            <v>221241</v>
          </cell>
          <cell r="N659">
            <v>38640</v>
          </cell>
          <cell r="P659">
            <v>6</v>
          </cell>
          <cell r="Q659" t="str">
            <v>No</v>
          </cell>
          <cell r="R659">
            <v>5</v>
          </cell>
          <cell r="S659">
            <v>0</v>
          </cell>
        </row>
        <row r="660">
          <cell r="A660">
            <v>654</v>
          </cell>
          <cell r="B660" t="str">
            <v>194C</v>
          </cell>
          <cell r="C660">
            <v>2250</v>
          </cell>
          <cell r="D660">
            <v>0</v>
          </cell>
          <cell r="E660">
            <v>0</v>
          </cell>
          <cell r="F660">
            <v>28</v>
          </cell>
          <cell r="G660">
            <v>0</v>
          </cell>
          <cell r="I660">
            <v>2278</v>
          </cell>
          <cell r="J660" t="str">
            <v>068852</v>
          </cell>
          <cell r="L660">
            <v>221241</v>
          </cell>
          <cell r="N660">
            <v>38640</v>
          </cell>
          <cell r="P660">
            <v>6</v>
          </cell>
          <cell r="Q660" t="str">
            <v>No</v>
          </cell>
          <cell r="R660">
            <v>28</v>
          </cell>
          <cell r="S660">
            <v>0</v>
          </cell>
        </row>
        <row r="661">
          <cell r="A661">
            <v>655</v>
          </cell>
          <cell r="B661" t="str">
            <v>194C</v>
          </cell>
          <cell r="C661">
            <v>4500</v>
          </cell>
          <cell r="D661">
            <v>0</v>
          </cell>
          <cell r="E661">
            <v>0</v>
          </cell>
          <cell r="F661">
            <v>56</v>
          </cell>
          <cell r="G661">
            <v>0</v>
          </cell>
          <cell r="I661">
            <v>4556</v>
          </cell>
          <cell r="J661" t="str">
            <v>068852</v>
          </cell>
          <cell r="L661">
            <v>221241</v>
          </cell>
          <cell r="N661">
            <v>38640</v>
          </cell>
          <cell r="P661">
            <v>6</v>
          </cell>
          <cell r="Q661" t="str">
            <v>No</v>
          </cell>
          <cell r="R661">
            <v>56</v>
          </cell>
          <cell r="S661">
            <v>0</v>
          </cell>
        </row>
        <row r="662">
          <cell r="A662">
            <v>656</v>
          </cell>
          <cell r="B662" t="str">
            <v>194C</v>
          </cell>
          <cell r="C662">
            <v>3375</v>
          </cell>
          <cell r="D662">
            <v>0</v>
          </cell>
          <cell r="E662">
            <v>0</v>
          </cell>
          <cell r="F662">
            <v>42</v>
          </cell>
          <cell r="G662">
            <v>0</v>
          </cell>
          <cell r="I662">
            <v>3417</v>
          </cell>
          <cell r="J662" t="str">
            <v>068852</v>
          </cell>
          <cell r="L662">
            <v>221241</v>
          </cell>
          <cell r="N662">
            <v>38640</v>
          </cell>
          <cell r="P662">
            <v>6</v>
          </cell>
          <cell r="Q662" t="str">
            <v>No</v>
          </cell>
          <cell r="R662">
            <v>42</v>
          </cell>
          <cell r="S662">
            <v>0</v>
          </cell>
        </row>
        <row r="663">
          <cell r="A663">
            <v>657</v>
          </cell>
          <cell r="B663" t="str">
            <v>194C</v>
          </cell>
          <cell r="C663">
            <v>215</v>
          </cell>
          <cell r="D663">
            <v>0</v>
          </cell>
          <cell r="E663">
            <v>0</v>
          </cell>
          <cell r="F663">
            <v>3</v>
          </cell>
          <cell r="G663">
            <v>0</v>
          </cell>
          <cell r="I663">
            <v>218</v>
          </cell>
          <cell r="J663" t="str">
            <v>068852</v>
          </cell>
          <cell r="L663">
            <v>221241</v>
          </cell>
          <cell r="N663">
            <v>38640</v>
          </cell>
          <cell r="P663">
            <v>6</v>
          </cell>
          <cell r="Q663" t="str">
            <v>No</v>
          </cell>
          <cell r="R663">
            <v>3</v>
          </cell>
          <cell r="S663">
            <v>0</v>
          </cell>
        </row>
        <row r="664">
          <cell r="A664">
            <v>658</v>
          </cell>
          <cell r="B664" t="str">
            <v>194C</v>
          </cell>
          <cell r="C664">
            <v>65</v>
          </cell>
          <cell r="D664">
            <v>0</v>
          </cell>
          <cell r="E664">
            <v>0</v>
          </cell>
          <cell r="F664">
            <v>1</v>
          </cell>
          <cell r="G664">
            <v>0</v>
          </cell>
          <cell r="I664">
            <v>66</v>
          </cell>
          <cell r="J664" t="str">
            <v>068852</v>
          </cell>
          <cell r="L664">
            <v>221241</v>
          </cell>
          <cell r="N664">
            <v>38640</v>
          </cell>
          <cell r="P664">
            <v>6</v>
          </cell>
          <cell r="Q664" t="str">
            <v>No</v>
          </cell>
          <cell r="R664">
            <v>1</v>
          </cell>
          <cell r="S664">
            <v>0</v>
          </cell>
        </row>
        <row r="665">
          <cell r="A665">
            <v>659</v>
          </cell>
          <cell r="B665" t="str">
            <v>194C</v>
          </cell>
          <cell r="C665">
            <v>359</v>
          </cell>
          <cell r="D665">
            <v>0</v>
          </cell>
          <cell r="E665">
            <v>0</v>
          </cell>
          <cell r="F665">
            <v>4</v>
          </cell>
          <cell r="G665">
            <v>0</v>
          </cell>
          <cell r="I665">
            <v>363</v>
          </cell>
          <cell r="J665" t="str">
            <v>068852</v>
          </cell>
          <cell r="L665">
            <v>221241</v>
          </cell>
          <cell r="N665">
            <v>38640</v>
          </cell>
          <cell r="P665">
            <v>6</v>
          </cell>
          <cell r="Q665" t="str">
            <v>No</v>
          </cell>
          <cell r="R665">
            <v>4</v>
          </cell>
          <cell r="S665">
            <v>0</v>
          </cell>
        </row>
        <row r="666">
          <cell r="A666">
            <v>660</v>
          </cell>
          <cell r="B666" t="str">
            <v>194C</v>
          </cell>
          <cell r="C666">
            <v>2091</v>
          </cell>
          <cell r="D666">
            <v>0</v>
          </cell>
          <cell r="E666">
            <v>0</v>
          </cell>
          <cell r="F666">
            <v>42</v>
          </cell>
          <cell r="G666">
            <v>0</v>
          </cell>
          <cell r="I666">
            <v>2133</v>
          </cell>
          <cell r="J666" t="str">
            <v>978383</v>
          </cell>
          <cell r="L666">
            <v>220748</v>
          </cell>
          <cell r="N666">
            <v>38631</v>
          </cell>
          <cell r="P666">
            <v>30</v>
          </cell>
          <cell r="Q666" t="str">
            <v>No</v>
          </cell>
          <cell r="R666">
            <v>42</v>
          </cell>
          <cell r="S666">
            <v>0</v>
          </cell>
        </row>
        <row r="667">
          <cell r="A667">
            <v>661</v>
          </cell>
          <cell r="B667" t="str">
            <v>194C</v>
          </cell>
          <cell r="C667">
            <v>75</v>
          </cell>
          <cell r="D667">
            <v>0</v>
          </cell>
          <cell r="E667">
            <v>0</v>
          </cell>
          <cell r="F667">
            <v>2</v>
          </cell>
          <cell r="G667">
            <v>0</v>
          </cell>
          <cell r="I667">
            <v>77</v>
          </cell>
          <cell r="J667" t="str">
            <v>978383</v>
          </cell>
          <cell r="L667">
            <v>220748</v>
          </cell>
          <cell r="N667">
            <v>38631</v>
          </cell>
          <cell r="P667">
            <v>30</v>
          </cell>
          <cell r="Q667" t="str">
            <v>No</v>
          </cell>
          <cell r="R667">
            <v>2</v>
          </cell>
          <cell r="S667">
            <v>0</v>
          </cell>
        </row>
        <row r="668">
          <cell r="A668">
            <v>662</v>
          </cell>
          <cell r="B668" t="str">
            <v>194C</v>
          </cell>
          <cell r="C668">
            <v>59</v>
          </cell>
          <cell r="D668">
            <v>0</v>
          </cell>
          <cell r="E668">
            <v>0</v>
          </cell>
          <cell r="F668">
            <v>1</v>
          </cell>
          <cell r="G668">
            <v>0</v>
          </cell>
          <cell r="I668">
            <v>60</v>
          </cell>
          <cell r="J668" t="str">
            <v>978383</v>
          </cell>
          <cell r="L668">
            <v>220748</v>
          </cell>
          <cell r="N668">
            <v>38631</v>
          </cell>
          <cell r="P668">
            <v>30</v>
          </cell>
          <cell r="Q668" t="str">
            <v>No</v>
          </cell>
          <cell r="R668">
            <v>1</v>
          </cell>
          <cell r="S668">
            <v>0</v>
          </cell>
        </row>
        <row r="669">
          <cell r="A669">
            <v>663</v>
          </cell>
          <cell r="B669" t="str">
            <v>194C</v>
          </cell>
          <cell r="C669">
            <v>62</v>
          </cell>
          <cell r="D669">
            <v>0</v>
          </cell>
          <cell r="E669">
            <v>0</v>
          </cell>
          <cell r="F669">
            <v>1</v>
          </cell>
          <cell r="G669">
            <v>0</v>
          </cell>
          <cell r="I669">
            <v>63</v>
          </cell>
          <cell r="J669" t="str">
            <v>978383</v>
          </cell>
          <cell r="L669">
            <v>220748</v>
          </cell>
          <cell r="N669">
            <v>38631</v>
          </cell>
          <cell r="P669">
            <v>30</v>
          </cell>
          <cell r="Q669" t="str">
            <v>No</v>
          </cell>
          <cell r="R669">
            <v>1</v>
          </cell>
          <cell r="S669">
            <v>0</v>
          </cell>
        </row>
        <row r="670">
          <cell r="A670">
            <v>664</v>
          </cell>
          <cell r="B670" t="str">
            <v>194C</v>
          </cell>
          <cell r="C670">
            <v>4080</v>
          </cell>
          <cell r="D670">
            <v>0</v>
          </cell>
          <cell r="E670">
            <v>0</v>
          </cell>
          <cell r="F670">
            <v>82</v>
          </cell>
          <cell r="G670">
            <v>0</v>
          </cell>
          <cell r="I670">
            <v>4162</v>
          </cell>
          <cell r="J670" t="str">
            <v>978383</v>
          </cell>
          <cell r="L670">
            <v>220748</v>
          </cell>
          <cell r="N670">
            <v>38631</v>
          </cell>
          <cell r="P670">
            <v>30</v>
          </cell>
          <cell r="Q670" t="str">
            <v>No</v>
          </cell>
          <cell r="R670">
            <v>82</v>
          </cell>
          <cell r="S670">
            <v>0</v>
          </cell>
        </row>
        <row r="671">
          <cell r="A671">
            <v>665</v>
          </cell>
          <cell r="B671" t="str">
            <v>194C</v>
          </cell>
          <cell r="C671">
            <v>1377</v>
          </cell>
          <cell r="D671">
            <v>0</v>
          </cell>
          <cell r="E671">
            <v>0</v>
          </cell>
          <cell r="F671">
            <v>28</v>
          </cell>
          <cell r="G671">
            <v>0</v>
          </cell>
          <cell r="I671">
            <v>1405</v>
          </cell>
          <cell r="J671" t="str">
            <v>978383</v>
          </cell>
          <cell r="L671">
            <v>220748</v>
          </cell>
          <cell r="N671">
            <v>38631</v>
          </cell>
          <cell r="P671">
            <v>30</v>
          </cell>
          <cell r="Q671" t="str">
            <v>No</v>
          </cell>
          <cell r="R671">
            <v>28</v>
          </cell>
          <cell r="S671">
            <v>0</v>
          </cell>
        </row>
        <row r="672">
          <cell r="A672">
            <v>666</v>
          </cell>
          <cell r="B672" t="str">
            <v>194C</v>
          </cell>
          <cell r="C672">
            <v>629</v>
          </cell>
          <cell r="D672">
            <v>0</v>
          </cell>
          <cell r="E672">
            <v>0</v>
          </cell>
          <cell r="F672">
            <v>0</v>
          </cell>
          <cell r="G672">
            <v>0</v>
          </cell>
          <cell r="I672">
            <v>629</v>
          </cell>
          <cell r="J672" t="str">
            <v>978393</v>
          </cell>
          <cell r="L672">
            <v>220748</v>
          </cell>
          <cell r="N672">
            <v>38633</v>
          </cell>
          <cell r="P672">
            <v>78</v>
          </cell>
          <cell r="Q672" t="str">
            <v>No</v>
          </cell>
          <cell r="R672">
            <v>0</v>
          </cell>
          <cell r="S672">
            <v>0</v>
          </cell>
        </row>
        <row r="673">
          <cell r="A673">
            <v>667</v>
          </cell>
          <cell r="B673" t="str">
            <v>194C</v>
          </cell>
          <cell r="C673">
            <v>4304</v>
          </cell>
          <cell r="D673">
            <v>0</v>
          </cell>
          <cell r="E673">
            <v>0</v>
          </cell>
          <cell r="F673">
            <v>0</v>
          </cell>
          <cell r="G673">
            <v>0</v>
          </cell>
          <cell r="I673">
            <v>4304</v>
          </cell>
          <cell r="J673" t="str">
            <v>978393</v>
          </cell>
          <cell r="L673">
            <v>220748</v>
          </cell>
          <cell r="N673">
            <v>38633</v>
          </cell>
          <cell r="P673">
            <v>78</v>
          </cell>
          <cell r="Q673" t="str">
            <v>No</v>
          </cell>
          <cell r="R673">
            <v>0</v>
          </cell>
          <cell r="S673">
            <v>0</v>
          </cell>
        </row>
        <row r="674">
          <cell r="A674">
            <v>668</v>
          </cell>
          <cell r="B674" t="str">
            <v>194C</v>
          </cell>
          <cell r="C674">
            <v>1961</v>
          </cell>
          <cell r="D674">
            <v>0</v>
          </cell>
          <cell r="E674">
            <v>0</v>
          </cell>
          <cell r="F674">
            <v>0</v>
          </cell>
          <cell r="G674">
            <v>0</v>
          </cell>
          <cell r="I674">
            <v>1961</v>
          </cell>
          <cell r="J674" t="str">
            <v>761317</v>
          </cell>
          <cell r="L674">
            <v>510001</v>
          </cell>
          <cell r="N674">
            <v>38569</v>
          </cell>
          <cell r="P674">
            <v>5572</v>
          </cell>
          <cell r="Q674" t="str">
            <v>No</v>
          </cell>
          <cell r="R674">
            <v>0</v>
          </cell>
          <cell r="S674">
            <v>0</v>
          </cell>
        </row>
        <row r="675">
          <cell r="A675">
            <v>669</v>
          </cell>
          <cell r="B675" t="str">
            <v>194C</v>
          </cell>
          <cell r="C675">
            <v>4105</v>
          </cell>
          <cell r="D675">
            <v>0</v>
          </cell>
          <cell r="E675">
            <v>0</v>
          </cell>
          <cell r="F675">
            <v>0</v>
          </cell>
          <cell r="G675">
            <v>0</v>
          </cell>
          <cell r="I675">
            <v>4105</v>
          </cell>
          <cell r="J675" t="str">
            <v>761317</v>
          </cell>
          <cell r="L675">
            <v>510001</v>
          </cell>
          <cell r="N675">
            <v>38569</v>
          </cell>
          <cell r="P675">
            <v>5572</v>
          </cell>
          <cell r="Q675" t="str">
            <v>No</v>
          </cell>
          <cell r="R675">
            <v>0</v>
          </cell>
          <cell r="S675">
            <v>0</v>
          </cell>
        </row>
        <row r="676">
          <cell r="A676">
            <v>670</v>
          </cell>
          <cell r="B676" t="str">
            <v>194C</v>
          </cell>
          <cell r="C676">
            <v>1223</v>
          </cell>
          <cell r="D676">
            <v>0</v>
          </cell>
          <cell r="E676">
            <v>0</v>
          </cell>
          <cell r="F676">
            <v>0</v>
          </cell>
          <cell r="G676">
            <v>0</v>
          </cell>
          <cell r="I676">
            <v>1223</v>
          </cell>
          <cell r="J676" t="str">
            <v>761317</v>
          </cell>
          <cell r="L676">
            <v>510001</v>
          </cell>
          <cell r="N676">
            <v>38569</v>
          </cell>
          <cell r="P676">
            <v>5572</v>
          </cell>
          <cell r="Q676" t="str">
            <v>No</v>
          </cell>
          <cell r="R676">
            <v>0</v>
          </cell>
          <cell r="S676">
            <v>0</v>
          </cell>
        </row>
        <row r="677">
          <cell r="A677">
            <v>671</v>
          </cell>
          <cell r="B677" t="str">
            <v>194C</v>
          </cell>
          <cell r="C677">
            <v>99</v>
          </cell>
          <cell r="D677">
            <v>0</v>
          </cell>
          <cell r="E677">
            <v>0</v>
          </cell>
          <cell r="F677">
            <v>0</v>
          </cell>
          <cell r="G677">
            <v>0</v>
          </cell>
          <cell r="I677">
            <v>99</v>
          </cell>
          <cell r="J677" t="str">
            <v>761317</v>
          </cell>
          <cell r="L677">
            <v>510001</v>
          </cell>
          <cell r="N677">
            <v>38569</v>
          </cell>
          <cell r="P677">
            <v>5572</v>
          </cell>
          <cell r="Q677" t="str">
            <v>No</v>
          </cell>
          <cell r="R677">
            <v>0</v>
          </cell>
          <cell r="S677">
            <v>0</v>
          </cell>
        </row>
        <row r="678">
          <cell r="A678">
            <v>672</v>
          </cell>
          <cell r="B678" t="str">
            <v>194C</v>
          </cell>
          <cell r="C678">
            <v>1411</v>
          </cell>
          <cell r="D678">
            <v>0</v>
          </cell>
          <cell r="E678">
            <v>0</v>
          </cell>
          <cell r="F678">
            <v>0</v>
          </cell>
          <cell r="G678">
            <v>0</v>
          </cell>
          <cell r="I678">
            <v>1411</v>
          </cell>
          <cell r="J678" t="str">
            <v>761317</v>
          </cell>
          <cell r="L678">
            <v>510001</v>
          </cell>
          <cell r="N678">
            <v>38569</v>
          </cell>
          <cell r="P678">
            <v>5572</v>
          </cell>
          <cell r="Q678" t="str">
            <v>No</v>
          </cell>
          <cell r="R678">
            <v>0</v>
          </cell>
          <cell r="S678">
            <v>0</v>
          </cell>
        </row>
        <row r="679">
          <cell r="A679">
            <v>673</v>
          </cell>
          <cell r="B679" t="str">
            <v>194C</v>
          </cell>
          <cell r="C679">
            <v>534</v>
          </cell>
          <cell r="D679">
            <v>0</v>
          </cell>
          <cell r="E679">
            <v>0</v>
          </cell>
          <cell r="F679">
            <v>0</v>
          </cell>
          <cell r="G679">
            <v>0</v>
          </cell>
          <cell r="I679">
            <v>534</v>
          </cell>
          <cell r="J679" t="str">
            <v>761317</v>
          </cell>
          <cell r="L679">
            <v>510001</v>
          </cell>
          <cell r="N679">
            <v>38569</v>
          </cell>
          <cell r="P679">
            <v>5572</v>
          </cell>
          <cell r="Q679" t="str">
            <v>No</v>
          </cell>
          <cell r="R679">
            <v>0</v>
          </cell>
          <cell r="S679">
            <v>0</v>
          </cell>
        </row>
        <row r="680">
          <cell r="A680">
            <v>674</v>
          </cell>
          <cell r="B680" t="str">
            <v>194C</v>
          </cell>
          <cell r="C680">
            <v>137</v>
          </cell>
          <cell r="D680">
            <v>0</v>
          </cell>
          <cell r="E680">
            <v>0</v>
          </cell>
          <cell r="F680">
            <v>0</v>
          </cell>
          <cell r="G680">
            <v>0</v>
          </cell>
          <cell r="I680">
            <v>137</v>
          </cell>
          <cell r="J680" t="str">
            <v>761317</v>
          </cell>
          <cell r="L680">
            <v>510001</v>
          </cell>
          <cell r="N680">
            <v>38569</v>
          </cell>
          <cell r="P680">
            <v>5572</v>
          </cell>
          <cell r="Q680" t="str">
            <v>No</v>
          </cell>
          <cell r="R680">
            <v>0</v>
          </cell>
          <cell r="S680">
            <v>0</v>
          </cell>
        </row>
        <row r="681">
          <cell r="A681">
            <v>675</v>
          </cell>
          <cell r="B681" t="str">
            <v>194C</v>
          </cell>
          <cell r="C681">
            <v>48</v>
          </cell>
          <cell r="D681">
            <v>0</v>
          </cell>
          <cell r="E681">
            <v>0</v>
          </cell>
          <cell r="F681">
            <v>0</v>
          </cell>
          <cell r="G681">
            <v>0</v>
          </cell>
          <cell r="I681">
            <v>48</v>
          </cell>
          <cell r="J681" t="str">
            <v>761317</v>
          </cell>
          <cell r="L681">
            <v>510001</v>
          </cell>
          <cell r="N681">
            <v>38569</v>
          </cell>
          <cell r="P681">
            <v>5572</v>
          </cell>
          <cell r="Q681" t="str">
            <v>No</v>
          </cell>
          <cell r="R681">
            <v>0</v>
          </cell>
          <cell r="S681">
            <v>0</v>
          </cell>
        </row>
        <row r="682">
          <cell r="A682">
            <v>676</v>
          </cell>
          <cell r="B682" t="str">
            <v>194C</v>
          </cell>
          <cell r="C682">
            <v>274</v>
          </cell>
          <cell r="D682">
            <v>0</v>
          </cell>
          <cell r="E682">
            <v>0</v>
          </cell>
          <cell r="F682">
            <v>0</v>
          </cell>
          <cell r="G682">
            <v>0</v>
          </cell>
          <cell r="I682">
            <v>274</v>
          </cell>
          <cell r="J682" t="str">
            <v>761317</v>
          </cell>
          <cell r="L682">
            <v>510001</v>
          </cell>
          <cell r="N682">
            <v>38569</v>
          </cell>
          <cell r="P682">
            <v>5572</v>
          </cell>
          <cell r="Q682" t="str">
            <v>No</v>
          </cell>
          <cell r="R682">
            <v>0</v>
          </cell>
          <cell r="S682">
            <v>0</v>
          </cell>
        </row>
        <row r="683">
          <cell r="A683">
            <v>677</v>
          </cell>
          <cell r="B683" t="str">
            <v>194C</v>
          </cell>
          <cell r="C683">
            <v>73</v>
          </cell>
          <cell r="D683">
            <v>0</v>
          </cell>
          <cell r="E683">
            <v>0</v>
          </cell>
          <cell r="F683">
            <v>0</v>
          </cell>
          <cell r="G683">
            <v>0</v>
          </cell>
          <cell r="I683">
            <v>73</v>
          </cell>
          <cell r="J683" t="str">
            <v>761318</v>
          </cell>
          <cell r="L683">
            <v>510001</v>
          </cell>
          <cell r="N683">
            <v>38569</v>
          </cell>
          <cell r="P683">
            <v>5573</v>
          </cell>
          <cell r="Q683" t="str">
            <v>No</v>
          </cell>
          <cell r="R683">
            <v>0</v>
          </cell>
          <cell r="S683">
            <v>0</v>
          </cell>
        </row>
        <row r="684">
          <cell r="A684">
            <v>678</v>
          </cell>
          <cell r="B684" t="str">
            <v>194C</v>
          </cell>
          <cell r="C684">
            <v>89</v>
          </cell>
          <cell r="D684">
            <v>0</v>
          </cell>
          <cell r="E684">
            <v>0</v>
          </cell>
          <cell r="F684">
            <v>0</v>
          </cell>
          <cell r="G684">
            <v>0</v>
          </cell>
          <cell r="I684">
            <v>89</v>
          </cell>
          <cell r="J684" t="str">
            <v>761318</v>
          </cell>
          <cell r="L684">
            <v>510001</v>
          </cell>
          <cell r="N684">
            <v>38569</v>
          </cell>
          <cell r="P684">
            <v>5573</v>
          </cell>
          <cell r="Q684" t="str">
            <v>No</v>
          </cell>
          <cell r="R684">
            <v>0</v>
          </cell>
          <cell r="S684">
            <v>0</v>
          </cell>
        </row>
        <row r="685">
          <cell r="A685">
            <v>679</v>
          </cell>
          <cell r="B685" t="str">
            <v>194C</v>
          </cell>
          <cell r="C685">
            <v>101</v>
          </cell>
          <cell r="D685">
            <v>0</v>
          </cell>
          <cell r="E685">
            <v>0</v>
          </cell>
          <cell r="F685">
            <v>0</v>
          </cell>
          <cell r="G685">
            <v>0</v>
          </cell>
          <cell r="I685">
            <v>101</v>
          </cell>
          <cell r="J685" t="str">
            <v>761318</v>
          </cell>
          <cell r="L685">
            <v>510001</v>
          </cell>
          <cell r="N685">
            <v>38569</v>
          </cell>
          <cell r="P685">
            <v>5573</v>
          </cell>
          <cell r="Q685" t="str">
            <v>No</v>
          </cell>
          <cell r="R685">
            <v>0</v>
          </cell>
          <cell r="S685">
            <v>0</v>
          </cell>
        </row>
        <row r="686">
          <cell r="A686">
            <v>680</v>
          </cell>
          <cell r="B686" t="str">
            <v>194C</v>
          </cell>
          <cell r="C686">
            <v>219</v>
          </cell>
          <cell r="D686">
            <v>0</v>
          </cell>
          <cell r="E686">
            <v>0</v>
          </cell>
          <cell r="F686">
            <v>0</v>
          </cell>
          <cell r="G686">
            <v>0</v>
          </cell>
          <cell r="I686">
            <v>219</v>
          </cell>
          <cell r="J686" t="str">
            <v>761318</v>
          </cell>
          <cell r="L686">
            <v>510001</v>
          </cell>
          <cell r="N686">
            <v>38569</v>
          </cell>
          <cell r="P686">
            <v>5573</v>
          </cell>
          <cell r="Q686" t="str">
            <v>No</v>
          </cell>
          <cell r="R686">
            <v>0</v>
          </cell>
          <cell r="S686">
            <v>0</v>
          </cell>
        </row>
        <row r="687">
          <cell r="A687">
            <v>681</v>
          </cell>
          <cell r="B687" t="str">
            <v>194C</v>
          </cell>
          <cell r="C687">
            <v>53</v>
          </cell>
          <cell r="D687">
            <v>0</v>
          </cell>
          <cell r="E687">
            <v>0</v>
          </cell>
          <cell r="F687">
            <v>0</v>
          </cell>
          <cell r="G687">
            <v>0</v>
          </cell>
          <cell r="I687">
            <v>53</v>
          </cell>
          <cell r="J687" t="str">
            <v>761318</v>
          </cell>
          <cell r="L687">
            <v>510001</v>
          </cell>
          <cell r="N687">
            <v>38569</v>
          </cell>
          <cell r="P687">
            <v>5573</v>
          </cell>
          <cell r="Q687" t="str">
            <v>No</v>
          </cell>
          <cell r="R687">
            <v>0</v>
          </cell>
          <cell r="S687">
            <v>0</v>
          </cell>
        </row>
        <row r="688">
          <cell r="A688">
            <v>682</v>
          </cell>
          <cell r="B688" t="str">
            <v>194C</v>
          </cell>
          <cell r="C688">
            <v>20</v>
          </cell>
          <cell r="D688">
            <v>0</v>
          </cell>
          <cell r="E688">
            <v>0</v>
          </cell>
          <cell r="F688">
            <v>0</v>
          </cell>
          <cell r="G688">
            <v>0</v>
          </cell>
          <cell r="I688">
            <v>20</v>
          </cell>
          <cell r="J688" t="str">
            <v>761318</v>
          </cell>
          <cell r="L688">
            <v>510001</v>
          </cell>
          <cell r="N688">
            <v>38569</v>
          </cell>
          <cell r="P688">
            <v>5573</v>
          </cell>
          <cell r="Q688" t="str">
            <v>No</v>
          </cell>
          <cell r="R688">
            <v>0</v>
          </cell>
          <cell r="S688">
            <v>0</v>
          </cell>
        </row>
        <row r="689">
          <cell r="A689">
            <v>683</v>
          </cell>
          <cell r="B689" t="str">
            <v>194I</v>
          </cell>
          <cell r="C689">
            <v>109178</v>
          </cell>
          <cell r="D689">
            <v>0</v>
          </cell>
          <cell r="E689">
            <v>0</v>
          </cell>
          <cell r="F689">
            <v>0</v>
          </cell>
          <cell r="G689">
            <v>0</v>
          </cell>
          <cell r="I689">
            <v>109178</v>
          </cell>
          <cell r="J689" t="str">
            <v>761316</v>
          </cell>
          <cell r="L689">
            <v>510001</v>
          </cell>
          <cell r="N689">
            <v>38569</v>
          </cell>
          <cell r="P689">
            <v>5571</v>
          </cell>
          <cell r="Q689" t="str">
            <v>No</v>
          </cell>
          <cell r="R689">
            <v>0</v>
          </cell>
          <cell r="S689">
            <v>0</v>
          </cell>
        </row>
        <row r="690">
          <cell r="A690">
            <v>684</v>
          </cell>
          <cell r="B690" t="str">
            <v>194I</v>
          </cell>
          <cell r="C690">
            <v>17784</v>
          </cell>
          <cell r="D690">
            <v>0</v>
          </cell>
          <cell r="E690">
            <v>0</v>
          </cell>
          <cell r="F690">
            <v>0</v>
          </cell>
          <cell r="G690">
            <v>0</v>
          </cell>
          <cell r="I690">
            <v>17784</v>
          </cell>
          <cell r="J690" t="str">
            <v>761316</v>
          </cell>
          <cell r="L690">
            <v>510001</v>
          </cell>
          <cell r="N690">
            <v>38569</v>
          </cell>
          <cell r="P690">
            <v>5571</v>
          </cell>
          <cell r="Q690" t="str">
            <v>No</v>
          </cell>
          <cell r="R690">
            <v>0</v>
          </cell>
          <cell r="S690">
            <v>0</v>
          </cell>
        </row>
        <row r="691">
          <cell r="A691">
            <v>685</v>
          </cell>
          <cell r="B691" t="str">
            <v>194I</v>
          </cell>
          <cell r="C691">
            <v>21397</v>
          </cell>
          <cell r="D691">
            <v>0</v>
          </cell>
          <cell r="E691">
            <v>0</v>
          </cell>
          <cell r="F691">
            <v>0</v>
          </cell>
          <cell r="G691">
            <v>0</v>
          </cell>
          <cell r="I691">
            <v>21397</v>
          </cell>
          <cell r="J691" t="str">
            <v>761316</v>
          </cell>
          <cell r="L691">
            <v>510001</v>
          </cell>
          <cell r="N691">
            <v>38569</v>
          </cell>
          <cell r="P691">
            <v>5571</v>
          </cell>
          <cell r="Q691" t="str">
            <v>No</v>
          </cell>
          <cell r="R691">
            <v>0</v>
          </cell>
          <cell r="S691">
            <v>0</v>
          </cell>
        </row>
        <row r="692">
          <cell r="A692">
            <v>686</v>
          </cell>
          <cell r="B692" t="str">
            <v>194C</v>
          </cell>
          <cell r="C692">
            <v>2032</v>
          </cell>
          <cell r="D692">
            <v>0</v>
          </cell>
          <cell r="E692">
            <v>0</v>
          </cell>
          <cell r="F692">
            <v>0</v>
          </cell>
          <cell r="G692">
            <v>0</v>
          </cell>
          <cell r="I692">
            <v>2032</v>
          </cell>
          <cell r="J692" t="str">
            <v>761343</v>
          </cell>
          <cell r="L692">
            <v>510001</v>
          </cell>
          <cell r="N692">
            <v>38601</v>
          </cell>
          <cell r="P692">
            <v>6722</v>
          </cell>
          <cell r="Q692" t="str">
            <v>No</v>
          </cell>
          <cell r="R692">
            <v>0</v>
          </cell>
          <cell r="S692">
            <v>0</v>
          </cell>
        </row>
        <row r="693">
          <cell r="A693">
            <v>687</v>
          </cell>
          <cell r="B693" t="str">
            <v>194C</v>
          </cell>
          <cell r="C693">
            <v>4449</v>
          </cell>
          <cell r="D693">
            <v>0</v>
          </cell>
          <cell r="E693">
            <v>0</v>
          </cell>
          <cell r="F693">
            <v>0</v>
          </cell>
          <cell r="G693">
            <v>0</v>
          </cell>
          <cell r="I693">
            <v>4449</v>
          </cell>
          <cell r="J693" t="str">
            <v>761343</v>
          </cell>
          <cell r="L693">
            <v>510001</v>
          </cell>
          <cell r="N693">
            <v>38601</v>
          </cell>
          <cell r="P693">
            <v>6722</v>
          </cell>
          <cell r="Q693" t="str">
            <v>No</v>
          </cell>
          <cell r="R693">
            <v>0</v>
          </cell>
          <cell r="S693">
            <v>0</v>
          </cell>
        </row>
        <row r="694">
          <cell r="A694">
            <v>688</v>
          </cell>
          <cell r="B694" t="str">
            <v>194C</v>
          </cell>
          <cell r="C694">
            <v>1406</v>
          </cell>
          <cell r="D694">
            <v>0</v>
          </cell>
          <cell r="E694">
            <v>0</v>
          </cell>
          <cell r="F694">
            <v>0</v>
          </cell>
          <cell r="G694">
            <v>0</v>
          </cell>
          <cell r="I694">
            <v>1406</v>
          </cell>
          <cell r="J694" t="str">
            <v>761343</v>
          </cell>
          <cell r="L694">
            <v>510001</v>
          </cell>
          <cell r="N694">
            <v>38601</v>
          </cell>
          <cell r="P694">
            <v>6722</v>
          </cell>
          <cell r="Q694" t="str">
            <v>No</v>
          </cell>
          <cell r="R694">
            <v>0</v>
          </cell>
          <cell r="S694">
            <v>0</v>
          </cell>
        </row>
        <row r="695">
          <cell r="A695">
            <v>689</v>
          </cell>
          <cell r="B695" t="str">
            <v>194C</v>
          </cell>
          <cell r="C695">
            <v>156</v>
          </cell>
          <cell r="D695">
            <v>0</v>
          </cell>
          <cell r="E695">
            <v>0</v>
          </cell>
          <cell r="F695">
            <v>0</v>
          </cell>
          <cell r="G695">
            <v>0</v>
          </cell>
          <cell r="I695">
            <v>156</v>
          </cell>
          <cell r="J695" t="str">
            <v>761343</v>
          </cell>
          <cell r="L695">
            <v>510001</v>
          </cell>
          <cell r="N695">
            <v>38601</v>
          </cell>
          <cell r="P695">
            <v>6722</v>
          </cell>
          <cell r="Q695" t="str">
            <v>No</v>
          </cell>
          <cell r="R695">
            <v>0</v>
          </cell>
          <cell r="S695">
            <v>0</v>
          </cell>
        </row>
        <row r="696">
          <cell r="A696">
            <v>690</v>
          </cell>
          <cell r="B696" t="str">
            <v>194C</v>
          </cell>
          <cell r="C696">
            <v>1095</v>
          </cell>
          <cell r="D696">
            <v>0</v>
          </cell>
          <cell r="E696">
            <v>0</v>
          </cell>
          <cell r="F696">
            <v>0</v>
          </cell>
          <cell r="G696">
            <v>0</v>
          </cell>
          <cell r="I696">
            <v>1095</v>
          </cell>
          <cell r="J696" t="str">
            <v>761343</v>
          </cell>
          <cell r="L696">
            <v>510001</v>
          </cell>
          <cell r="N696">
            <v>38601</v>
          </cell>
          <cell r="P696">
            <v>6722</v>
          </cell>
          <cell r="Q696" t="str">
            <v>No</v>
          </cell>
          <cell r="R696">
            <v>0</v>
          </cell>
          <cell r="S696">
            <v>0</v>
          </cell>
        </row>
        <row r="697">
          <cell r="A697">
            <v>691</v>
          </cell>
          <cell r="B697" t="str">
            <v>194C</v>
          </cell>
          <cell r="C697">
            <v>662</v>
          </cell>
          <cell r="D697">
            <v>0</v>
          </cell>
          <cell r="E697">
            <v>0</v>
          </cell>
          <cell r="F697">
            <v>0</v>
          </cell>
          <cell r="G697">
            <v>0</v>
          </cell>
          <cell r="I697">
            <v>662</v>
          </cell>
          <cell r="J697" t="str">
            <v>761343</v>
          </cell>
          <cell r="L697">
            <v>510001</v>
          </cell>
          <cell r="N697">
            <v>38601</v>
          </cell>
          <cell r="P697">
            <v>6722</v>
          </cell>
          <cell r="Q697" t="str">
            <v>No</v>
          </cell>
          <cell r="R697">
            <v>0</v>
          </cell>
          <cell r="S697">
            <v>0</v>
          </cell>
        </row>
        <row r="698">
          <cell r="A698">
            <v>692</v>
          </cell>
          <cell r="B698" t="str">
            <v>194C</v>
          </cell>
          <cell r="C698">
            <v>170</v>
          </cell>
          <cell r="D698">
            <v>0</v>
          </cell>
          <cell r="E698">
            <v>0</v>
          </cell>
          <cell r="F698">
            <v>0</v>
          </cell>
          <cell r="G698">
            <v>0</v>
          </cell>
          <cell r="I698">
            <v>170</v>
          </cell>
          <cell r="J698" t="str">
            <v>761343</v>
          </cell>
          <cell r="L698">
            <v>510001</v>
          </cell>
          <cell r="N698">
            <v>38601</v>
          </cell>
          <cell r="P698">
            <v>6722</v>
          </cell>
          <cell r="Q698" t="str">
            <v>No</v>
          </cell>
          <cell r="R698">
            <v>0</v>
          </cell>
          <cell r="S698">
            <v>0</v>
          </cell>
        </row>
        <row r="699">
          <cell r="A699">
            <v>693</v>
          </cell>
          <cell r="B699" t="str">
            <v>194C</v>
          </cell>
          <cell r="C699">
            <v>82</v>
          </cell>
          <cell r="D699">
            <v>0</v>
          </cell>
          <cell r="E699">
            <v>0</v>
          </cell>
          <cell r="F699">
            <v>0</v>
          </cell>
          <cell r="G699">
            <v>0</v>
          </cell>
          <cell r="I699">
            <v>82</v>
          </cell>
          <cell r="J699" t="str">
            <v>761343</v>
          </cell>
          <cell r="L699">
            <v>510001</v>
          </cell>
          <cell r="N699">
            <v>38601</v>
          </cell>
          <cell r="P699">
            <v>6722</v>
          </cell>
          <cell r="Q699" t="str">
            <v>No</v>
          </cell>
          <cell r="R699">
            <v>0</v>
          </cell>
          <cell r="S699">
            <v>0</v>
          </cell>
        </row>
        <row r="700">
          <cell r="A700">
            <v>694</v>
          </cell>
          <cell r="B700" t="str">
            <v>194C</v>
          </cell>
          <cell r="C700">
            <v>291</v>
          </cell>
          <cell r="D700">
            <v>0</v>
          </cell>
          <cell r="E700">
            <v>0</v>
          </cell>
          <cell r="F700">
            <v>0</v>
          </cell>
          <cell r="G700">
            <v>0</v>
          </cell>
          <cell r="I700">
            <v>291</v>
          </cell>
          <cell r="J700" t="str">
            <v>761343</v>
          </cell>
          <cell r="L700">
            <v>510001</v>
          </cell>
          <cell r="N700">
            <v>38601</v>
          </cell>
          <cell r="P700">
            <v>6722</v>
          </cell>
          <cell r="Q700" t="str">
            <v>No</v>
          </cell>
          <cell r="R700">
            <v>0</v>
          </cell>
          <cell r="S700">
            <v>0</v>
          </cell>
        </row>
        <row r="701">
          <cell r="A701">
            <v>695</v>
          </cell>
          <cell r="B701" t="str">
            <v>194C</v>
          </cell>
          <cell r="C701">
            <v>62</v>
          </cell>
          <cell r="D701">
            <v>0</v>
          </cell>
          <cell r="E701">
            <v>0</v>
          </cell>
          <cell r="F701">
            <v>0</v>
          </cell>
          <cell r="G701">
            <v>0</v>
          </cell>
          <cell r="I701">
            <v>62</v>
          </cell>
          <cell r="J701" t="str">
            <v>761342</v>
          </cell>
          <cell r="L701">
            <v>510001</v>
          </cell>
          <cell r="N701">
            <v>38601</v>
          </cell>
          <cell r="P701">
            <v>6724</v>
          </cell>
          <cell r="Q701" t="str">
            <v>No</v>
          </cell>
          <cell r="R701">
            <v>0</v>
          </cell>
          <cell r="S701">
            <v>0</v>
          </cell>
        </row>
        <row r="702">
          <cell r="A702">
            <v>696</v>
          </cell>
          <cell r="B702" t="str">
            <v>194C</v>
          </cell>
          <cell r="C702">
            <v>163</v>
          </cell>
          <cell r="D702">
            <v>0</v>
          </cell>
          <cell r="E702">
            <v>0</v>
          </cell>
          <cell r="F702">
            <v>0</v>
          </cell>
          <cell r="G702">
            <v>0</v>
          </cell>
          <cell r="I702">
            <v>163</v>
          </cell>
          <cell r="J702" t="str">
            <v>761342</v>
          </cell>
          <cell r="L702">
            <v>510001</v>
          </cell>
          <cell r="N702">
            <v>38601</v>
          </cell>
          <cell r="P702">
            <v>6724</v>
          </cell>
          <cell r="Q702" t="str">
            <v>No</v>
          </cell>
          <cell r="R702">
            <v>0</v>
          </cell>
          <cell r="S702">
            <v>0</v>
          </cell>
        </row>
        <row r="703">
          <cell r="A703">
            <v>697</v>
          </cell>
          <cell r="B703" t="str">
            <v>194C</v>
          </cell>
          <cell r="C703">
            <v>67</v>
          </cell>
          <cell r="D703">
            <v>0</v>
          </cell>
          <cell r="E703">
            <v>0</v>
          </cell>
          <cell r="F703">
            <v>0</v>
          </cell>
          <cell r="G703">
            <v>0</v>
          </cell>
          <cell r="I703">
            <v>67</v>
          </cell>
          <cell r="J703" t="str">
            <v>761342</v>
          </cell>
          <cell r="L703">
            <v>510001</v>
          </cell>
          <cell r="N703">
            <v>38601</v>
          </cell>
          <cell r="P703">
            <v>6724</v>
          </cell>
          <cell r="Q703" t="str">
            <v>No</v>
          </cell>
          <cell r="R703">
            <v>0</v>
          </cell>
          <cell r="S703">
            <v>0</v>
          </cell>
        </row>
        <row r="704">
          <cell r="A704">
            <v>698</v>
          </cell>
          <cell r="B704" t="str">
            <v>194C</v>
          </cell>
          <cell r="C704">
            <v>265</v>
          </cell>
          <cell r="D704">
            <v>0</v>
          </cell>
          <cell r="E704">
            <v>0</v>
          </cell>
          <cell r="F704">
            <v>0</v>
          </cell>
          <cell r="G704">
            <v>0</v>
          </cell>
          <cell r="I704">
            <v>265</v>
          </cell>
          <cell r="J704" t="str">
            <v>761342</v>
          </cell>
          <cell r="L704">
            <v>510001</v>
          </cell>
          <cell r="N704">
            <v>38601</v>
          </cell>
          <cell r="P704">
            <v>6724</v>
          </cell>
          <cell r="Q704" t="str">
            <v>No</v>
          </cell>
          <cell r="R704">
            <v>0</v>
          </cell>
          <cell r="S704">
            <v>0</v>
          </cell>
        </row>
        <row r="705">
          <cell r="A705">
            <v>699</v>
          </cell>
          <cell r="B705" t="str">
            <v>194C</v>
          </cell>
          <cell r="C705">
            <v>43</v>
          </cell>
          <cell r="D705">
            <v>0</v>
          </cell>
          <cell r="E705">
            <v>0</v>
          </cell>
          <cell r="F705">
            <v>0</v>
          </cell>
          <cell r="G705">
            <v>0</v>
          </cell>
          <cell r="I705">
            <v>43</v>
          </cell>
          <cell r="J705" t="str">
            <v>761342</v>
          </cell>
          <cell r="L705">
            <v>510001</v>
          </cell>
          <cell r="N705">
            <v>38601</v>
          </cell>
          <cell r="P705">
            <v>6724</v>
          </cell>
          <cell r="Q705" t="str">
            <v>No</v>
          </cell>
          <cell r="R705">
            <v>0</v>
          </cell>
          <cell r="S705">
            <v>0</v>
          </cell>
        </row>
        <row r="706">
          <cell r="A706">
            <v>700</v>
          </cell>
          <cell r="B706" t="str">
            <v>194C</v>
          </cell>
          <cell r="C706">
            <v>17</v>
          </cell>
          <cell r="D706">
            <v>0</v>
          </cell>
          <cell r="E706">
            <v>0</v>
          </cell>
          <cell r="F706">
            <v>0</v>
          </cell>
          <cell r="G706">
            <v>0</v>
          </cell>
          <cell r="I706">
            <v>17</v>
          </cell>
          <cell r="J706" t="str">
            <v>761342</v>
          </cell>
          <cell r="L706">
            <v>510001</v>
          </cell>
          <cell r="N706">
            <v>38601</v>
          </cell>
          <cell r="P706">
            <v>6724</v>
          </cell>
          <cell r="Q706" t="str">
            <v>No</v>
          </cell>
          <cell r="R706">
            <v>0</v>
          </cell>
          <cell r="S706">
            <v>0</v>
          </cell>
        </row>
        <row r="707">
          <cell r="A707">
            <v>701</v>
          </cell>
          <cell r="B707" t="str">
            <v>194I</v>
          </cell>
          <cell r="C707">
            <v>24707</v>
          </cell>
          <cell r="D707">
            <v>0</v>
          </cell>
          <cell r="E707">
            <v>0</v>
          </cell>
          <cell r="F707">
            <v>0</v>
          </cell>
          <cell r="G707">
            <v>0</v>
          </cell>
          <cell r="I707">
            <v>24707</v>
          </cell>
          <cell r="J707" t="str">
            <v>761344</v>
          </cell>
          <cell r="L707">
            <v>510001</v>
          </cell>
          <cell r="N707">
            <v>38601</v>
          </cell>
          <cell r="P707">
            <v>6723</v>
          </cell>
          <cell r="Q707" t="str">
            <v>No</v>
          </cell>
          <cell r="R707">
            <v>0</v>
          </cell>
          <cell r="S707">
            <v>0</v>
          </cell>
        </row>
        <row r="708">
          <cell r="A708">
            <v>702</v>
          </cell>
          <cell r="B708" t="str">
            <v>194C</v>
          </cell>
          <cell r="C708">
            <v>2831</v>
          </cell>
          <cell r="D708">
            <v>0</v>
          </cell>
          <cell r="E708">
            <v>0</v>
          </cell>
          <cell r="F708">
            <v>35</v>
          </cell>
          <cell r="G708">
            <v>0</v>
          </cell>
          <cell r="I708">
            <v>2866</v>
          </cell>
          <cell r="J708" t="str">
            <v>761379</v>
          </cell>
          <cell r="L708">
            <v>510001</v>
          </cell>
          <cell r="N708">
            <v>38647</v>
          </cell>
          <cell r="P708">
            <v>22410</v>
          </cell>
          <cell r="Q708" t="str">
            <v>No</v>
          </cell>
          <cell r="R708">
            <v>35</v>
          </cell>
          <cell r="S708">
            <v>0</v>
          </cell>
        </row>
        <row r="709">
          <cell r="A709">
            <v>703</v>
          </cell>
          <cell r="B709" t="str">
            <v>194C</v>
          </cell>
          <cell r="C709">
            <v>6479</v>
          </cell>
          <cell r="D709">
            <v>0</v>
          </cell>
          <cell r="E709">
            <v>0</v>
          </cell>
          <cell r="F709">
            <v>81</v>
          </cell>
          <cell r="G709">
            <v>0</v>
          </cell>
          <cell r="I709">
            <v>6560</v>
          </cell>
          <cell r="J709" t="str">
            <v>761379</v>
          </cell>
          <cell r="L709">
            <v>510001</v>
          </cell>
          <cell r="N709">
            <v>38647</v>
          </cell>
          <cell r="P709">
            <v>22410</v>
          </cell>
          <cell r="Q709" t="str">
            <v>No</v>
          </cell>
          <cell r="R709">
            <v>81</v>
          </cell>
          <cell r="S709">
            <v>0</v>
          </cell>
        </row>
        <row r="710">
          <cell r="A710">
            <v>704</v>
          </cell>
          <cell r="B710" t="str">
            <v>194C</v>
          </cell>
          <cell r="C710">
            <v>2488</v>
          </cell>
          <cell r="D710">
            <v>0</v>
          </cell>
          <cell r="E710">
            <v>0</v>
          </cell>
          <cell r="F710">
            <v>31</v>
          </cell>
          <cell r="G710">
            <v>0</v>
          </cell>
          <cell r="I710">
            <v>2519</v>
          </cell>
          <cell r="J710" t="str">
            <v>761379</v>
          </cell>
          <cell r="L710">
            <v>510001</v>
          </cell>
          <cell r="N710">
            <v>38647</v>
          </cell>
          <cell r="P710">
            <v>22410</v>
          </cell>
          <cell r="Q710" t="str">
            <v>No</v>
          </cell>
          <cell r="R710">
            <v>31</v>
          </cell>
          <cell r="S710">
            <v>0</v>
          </cell>
        </row>
        <row r="711">
          <cell r="A711">
            <v>705</v>
          </cell>
          <cell r="B711" t="str">
            <v>194C</v>
          </cell>
          <cell r="C711">
            <v>205</v>
          </cell>
          <cell r="D711">
            <v>0</v>
          </cell>
          <cell r="E711">
            <v>0</v>
          </cell>
          <cell r="F711">
            <v>3</v>
          </cell>
          <cell r="G711">
            <v>0</v>
          </cell>
          <cell r="I711">
            <v>208</v>
          </cell>
          <cell r="J711" t="str">
            <v>761379</v>
          </cell>
          <cell r="L711">
            <v>510001</v>
          </cell>
          <cell r="N711">
            <v>38647</v>
          </cell>
          <cell r="P711">
            <v>22410</v>
          </cell>
          <cell r="Q711" t="str">
            <v>No</v>
          </cell>
          <cell r="R711">
            <v>3</v>
          </cell>
          <cell r="S711">
            <v>0</v>
          </cell>
        </row>
        <row r="712">
          <cell r="A712">
            <v>706</v>
          </cell>
          <cell r="B712" t="str">
            <v>194C</v>
          </cell>
          <cell r="C712">
            <v>648</v>
          </cell>
          <cell r="D712">
            <v>0</v>
          </cell>
          <cell r="E712">
            <v>0</v>
          </cell>
          <cell r="F712">
            <v>8</v>
          </cell>
          <cell r="G712">
            <v>0</v>
          </cell>
          <cell r="I712">
            <v>656</v>
          </cell>
          <cell r="J712" t="str">
            <v>761379</v>
          </cell>
          <cell r="L712">
            <v>510001</v>
          </cell>
          <cell r="N712">
            <v>38647</v>
          </cell>
          <cell r="P712">
            <v>22410</v>
          </cell>
          <cell r="Q712" t="str">
            <v>No</v>
          </cell>
          <cell r="R712">
            <v>8</v>
          </cell>
          <cell r="S712">
            <v>0</v>
          </cell>
        </row>
        <row r="713">
          <cell r="A713">
            <v>707</v>
          </cell>
          <cell r="B713" t="str">
            <v>194C</v>
          </cell>
          <cell r="C713">
            <v>184</v>
          </cell>
          <cell r="D713">
            <v>0</v>
          </cell>
          <cell r="E713">
            <v>0</v>
          </cell>
          <cell r="F713">
            <v>2</v>
          </cell>
          <cell r="G713">
            <v>0</v>
          </cell>
          <cell r="I713">
            <v>186</v>
          </cell>
          <cell r="J713" t="str">
            <v>761379</v>
          </cell>
          <cell r="L713">
            <v>510001</v>
          </cell>
          <cell r="N713">
            <v>38647</v>
          </cell>
          <cell r="P713">
            <v>22410</v>
          </cell>
          <cell r="Q713" t="str">
            <v>No</v>
          </cell>
          <cell r="R713">
            <v>2</v>
          </cell>
          <cell r="S713">
            <v>0</v>
          </cell>
        </row>
        <row r="714">
          <cell r="A714">
            <v>708</v>
          </cell>
          <cell r="B714" t="str">
            <v>194C</v>
          </cell>
          <cell r="C714">
            <v>88</v>
          </cell>
          <cell r="D714">
            <v>0</v>
          </cell>
          <cell r="E714">
            <v>0</v>
          </cell>
          <cell r="F714">
            <v>1</v>
          </cell>
          <cell r="G714">
            <v>0</v>
          </cell>
          <cell r="I714">
            <v>89</v>
          </cell>
          <cell r="J714" t="str">
            <v>761379</v>
          </cell>
          <cell r="L714">
            <v>510001</v>
          </cell>
          <cell r="N714">
            <v>38647</v>
          </cell>
          <cell r="P714">
            <v>22410</v>
          </cell>
          <cell r="Q714" t="str">
            <v>No</v>
          </cell>
          <cell r="R714">
            <v>1</v>
          </cell>
          <cell r="S714">
            <v>0</v>
          </cell>
        </row>
        <row r="715">
          <cell r="A715">
            <v>709</v>
          </cell>
          <cell r="B715" t="str">
            <v>194C</v>
          </cell>
          <cell r="C715">
            <v>270</v>
          </cell>
          <cell r="D715">
            <v>0</v>
          </cell>
          <cell r="E715">
            <v>0</v>
          </cell>
          <cell r="F715">
            <v>3</v>
          </cell>
          <cell r="G715">
            <v>0</v>
          </cell>
          <cell r="I715">
            <v>273</v>
          </cell>
          <cell r="J715" t="str">
            <v>761379</v>
          </cell>
          <cell r="L715">
            <v>510001</v>
          </cell>
          <cell r="N715">
            <v>38647</v>
          </cell>
          <cell r="P715">
            <v>22410</v>
          </cell>
          <cell r="Q715" t="str">
            <v>No</v>
          </cell>
          <cell r="R715">
            <v>3</v>
          </cell>
          <cell r="S715">
            <v>0</v>
          </cell>
        </row>
        <row r="716">
          <cell r="A716">
            <v>710</v>
          </cell>
          <cell r="B716" t="str">
            <v>194C</v>
          </cell>
          <cell r="C716">
            <v>150</v>
          </cell>
          <cell r="D716">
            <v>0</v>
          </cell>
          <cell r="E716">
            <v>0</v>
          </cell>
          <cell r="F716">
            <v>2</v>
          </cell>
          <cell r="G716">
            <v>0</v>
          </cell>
          <cell r="I716">
            <v>152</v>
          </cell>
          <cell r="J716" t="str">
            <v>761381</v>
          </cell>
          <cell r="L716">
            <v>510001</v>
          </cell>
          <cell r="N716">
            <v>38647</v>
          </cell>
          <cell r="P716">
            <v>22409</v>
          </cell>
          <cell r="Q716" t="str">
            <v>No</v>
          </cell>
          <cell r="R716">
            <v>2</v>
          </cell>
          <cell r="S716">
            <v>0</v>
          </cell>
        </row>
        <row r="717">
          <cell r="A717">
            <v>711</v>
          </cell>
          <cell r="B717" t="str">
            <v>194C</v>
          </cell>
          <cell r="C717">
            <v>375</v>
          </cell>
          <cell r="D717">
            <v>0</v>
          </cell>
          <cell r="E717">
            <v>0</v>
          </cell>
          <cell r="F717">
            <v>4</v>
          </cell>
          <cell r="G717">
            <v>0</v>
          </cell>
          <cell r="I717">
            <v>379</v>
          </cell>
          <cell r="J717" t="str">
            <v>761381</v>
          </cell>
          <cell r="L717">
            <v>510001</v>
          </cell>
          <cell r="N717">
            <v>38647</v>
          </cell>
          <cell r="P717">
            <v>22409</v>
          </cell>
          <cell r="Q717" t="str">
            <v>No</v>
          </cell>
          <cell r="R717">
            <v>4</v>
          </cell>
          <cell r="S717">
            <v>0</v>
          </cell>
        </row>
        <row r="718">
          <cell r="A718">
            <v>712</v>
          </cell>
          <cell r="B718" t="str">
            <v>194C</v>
          </cell>
          <cell r="C718">
            <v>135</v>
          </cell>
          <cell r="D718">
            <v>0</v>
          </cell>
          <cell r="E718">
            <v>0</v>
          </cell>
          <cell r="F718">
            <v>2</v>
          </cell>
          <cell r="G718">
            <v>0</v>
          </cell>
          <cell r="I718">
            <v>137</v>
          </cell>
          <cell r="J718" t="str">
            <v>761381</v>
          </cell>
          <cell r="L718">
            <v>510001</v>
          </cell>
          <cell r="N718">
            <v>38647</v>
          </cell>
          <cell r="P718">
            <v>22409</v>
          </cell>
          <cell r="Q718" t="str">
            <v>No</v>
          </cell>
          <cell r="R718">
            <v>2</v>
          </cell>
          <cell r="S718">
            <v>0</v>
          </cell>
        </row>
        <row r="719">
          <cell r="A719">
            <v>713</v>
          </cell>
          <cell r="B719" t="str">
            <v>194C</v>
          </cell>
          <cell r="C719">
            <v>433</v>
          </cell>
          <cell r="D719">
            <v>0</v>
          </cell>
          <cell r="E719">
            <v>0</v>
          </cell>
          <cell r="F719">
            <v>5</v>
          </cell>
          <cell r="G719">
            <v>0</v>
          </cell>
          <cell r="I719">
            <v>438</v>
          </cell>
          <cell r="J719" t="str">
            <v>761381</v>
          </cell>
          <cell r="L719">
            <v>510001</v>
          </cell>
          <cell r="N719">
            <v>38647</v>
          </cell>
          <cell r="P719">
            <v>22409</v>
          </cell>
          <cell r="Q719" t="str">
            <v>No</v>
          </cell>
          <cell r="R719">
            <v>5</v>
          </cell>
          <cell r="S719">
            <v>0</v>
          </cell>
        </row>
        <row r="720">
          <cell r="A720">
            <v>714</v>
          </cell>
          <cell r="B720" t="str">
            <v>194C</v>
          </cell>
          <cell r="C720">
            <v>118</v>
          </cell>
          <cell r="D720">
            <v>0</v>
          </cell>
          <cell r="E720">
            <v>0</v>
          </cell>
          <cell r="F720">
            <v>2</v>
          </cell>
          <cell r="G720">
            <v>0</v>
          </cell>
          <cell r="I720">
            <v>120</v>
          </cell>
          <cell r="J720" t="str">
            <v>761381</v>
          </cell>
          <cell r="L720">
            <v>510001</v>
          </cell>
          <cell r="N720">
            <v>38647</v>
          </cell>
          <cell r="P720">
            <v>22409</v>
          </cell>
          <cell r="Q720" t="str">
            <v>No</v>
          </cell>
          <cell r="R720">
            <v>2</v>
          </cell>
          <cell r="S720">
            <v>0</v>
          </cell>
        </row>
        <row r="721">
          <cell r="A721">
            <v>715</v>
          </cell>
          <cell r="B721" t="str">
            <v>194C</v>
          </cell>
          <cell r="C721">
            <v>31</v>
          </cell>
          <cell r="D721">
            <v>0</v>
          </cell>
          <cell r="E721">
            <v>0</v>
          </cell>
          <cell r="F721">
            <v>1</v>
          </cell>
          <cell r="G721">
            <v>0</v>
          </cell>
          <cell r="I721">
            <v>32</v>
          </cell>
          <cell r="J721" t="str">
            <v>761381</v>
          </cell>
          <cell r="L721">
            <v>510001</v>
          </cell>
          <cell r="N721">
            <v>38647</v>
          </cell>
          <cell r="P721">
            <v>22409</v>
          </cell>
          <cell r="Q721" t="str">
            <v>No</v>
          </cell>
          <cell r="R721">
            <v>1</v>
          </cell>
          <cell r="S721">
            <v>0</v>
          </cell>
        </row>
        <row r="722">
          <cell r="I722">
            <v>0</v>
          </cell>
        </row>
        <row r="723">
          <cell r="I723">
            <v>0</v>
          </cell>
        </row>
        <row r="724">
          <cell r="I724">
            <v>0</v>
          </cell>
        </row>
        <row r="725">
          <cell r="I725">
            <v>0</v>
          </cell>
        </row>
        <row r="726">
          <cell r="I726">
            <v>0</v>
          </cell>
        </row>
        <row r="727">
          <cell r="I727">
            <v>0</v>
          </cell>
        </row>
        <row r="728">
          <cell r="I728">
            <v>0</v>
          </cell>
        </row>
        <row r="729">
          <cell r="I729">
            <v>0</v>
          </cell>
        </row>
        <row r="730">
          <cell r="I730">
            <v>0</v>
          </cell>
        </row>
        <row r="731">
          <cell r="I731">
            <v>0</v>
          </cell>
        </row>
        <row r="732">
          <cell r="I732">
            <v>0</v>
          </cell>
        </row>
        <row r="733">
          <cell r="A733" t="str">
            <v>Total</v>
          </cell>
          <cell r="C733">
            <v>1984900</v>
          </cell>
          <cell r="D733">
            <v>0</v>
          </cell>
          <cell r="E733">
            <v>0</v>
          </cell>
          <cell r="F733">
            <v>3164</v>
          </cell>
          <cell r="G733">
            <v>0</v>
          </cell>
          <cell r="H733">
            <v>0</v>
          </cell>
          <cell r="I733">
            <v>1988064</v>
          </cell>
          <cell r="R733">
            <v>3164</v>
          </cell>
          <cell r="S733">
            <v>0</v>
          </cell>
        </row>
      </sheetData>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02"/>
      <sheetName val="Sheet2"/>
      <sheetName val="Block c7"/>
      <sheetName val="Block"/>
      <sheetName val="Sheet1"/>
      <sheetName val="AR0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zoomScaleNormal="100" zoomScaleSheetLayoutView="70" workbookViewId="0">
      <selection activeCell="D17" sqref="D17"/>
    </sheetView>
  </sheetViews>
  <sheetFormatPr defaultColWidth="8.7109375" defaultRowHeight="14.25"/>
  <cols>
    <col min="1" max="1" width="37.28515625" style="40" customWidth="1"/>
    <col min="2" max="2" width="21.5703125" style="40" customWidth="1"/>
    <col min="3" max="3" width="22.140625" style="40" bestFit="1" customWidth="1"/>
    <col min="4" max="4" width="27" style="40" customWidth="1"/>
    <col min="5" max="16384" width="8.7109375" style="40"/>
  </cols>
  <sheetData>
    <row r="1" spans="1:4" ht="15">
      <c r="A1" s="447" t="s">
        <v>508</v>
      </c>
      <c r="B1" s="39" t="s">
        <v>289</v>
      </c>
    </row>
    <row r="2" spans="1:4" ht="15">
      <c r="A2" s="41" t="s">
        <v>95</v>
      </c>
    </row>
    <row r="3" spans="1:4" ht="15">
      <c r="A3" s="41"/>
    </row>
    <row r="4" spans="1:4" ht="15">
      <c r="D4" s="42" t="s">
        <v>181</v>
      </c>
    </row>
    <row r="5" spans="1:4" ht="15">
      <c r="A5" s="43" t="s">
        <v>96</v>
      </c>
      <c r="B5" s="44" t="s">
        <v>97</v>
      </c>
      <c r="C5" s="45" t="s">
        <v>98</v>
      </c>
      <c r="D5" s="46" t="s">
        <v>99</v>
      </c>
    </row>
    <row r="7" spans="1:4" ht="15">
      <c r="A7" s="47" t="s">
        <v>100</v>
      </c>
    </row>
    <row r="9" spans="1:4" ht="15">
      <c r="D9" s="42" t="s">
        <v>181</v>
      </c>
    </row>
    <row r="10" spans="1:4" ht="57" customHeight="1">
      <c r="A10" s="48" t="s">
        <v>96</v>
      </c>
      <c r="B10" s="48" t="s">
        <v>101</v>
      </c>
      <c r="C10" s="49" t="s">
        <v>102</v>
      </c>
      <c r="D10" s="49" t="s">
        <v>103</v>
      </c>
    </row>
    <row r="11" spans="1:4" ht="15">
      <c r="A11" s="50"/>
      <c r="B11" s="50"/>
      <c r="C11" s="51"/>
      <c r="D11" s="51"/>
    </row>
    <row r="13" spans="1:4">
      <c r="A13" s="52" t="s">
        <v>104</v>
      </c>
    </row>
    <row r="14" spans="1:4">
      <c r="A14" s="52" t="s">
        <v>454</v>
      </c>
      <c r="D14" s="53" t="s">
        <v>105</v>
      </c>
    </row>
    <row r="15" spans="1:4">
      <c r="A15" s="52" t="s">
        <v>22</v>
      </c>
    </row>
    <row r="16" spans="1:4">
      <c r="A16" s="52" t="s">
        <v>322</v>
      </c>
    </row>
    <row r="17" spans="1:4">
      <c r="A17" s="54"/>
      <c r="D17" s="55" t="s">
        <v>721</v>
      </c>
    </row>
    <row r="18" spans="1:4">
      <c r="A18" s="56"/>
      <c r="D18" s="55" t="s">
        <v>23</v>
      </c>
    </row>
    <row r="19" spans="1:4">
      <c r="A19" s="52" t="s">
        <v>323</v>
      </c>
      <c r="D19" s="55" t="s">
        <v>510</v>
      </c>
    </row>
    <row r="20" spans="1:4">
      <c r="A20" s="52" t="s">
        <v>60</v>
      </c>
      <c r="D20" s="57"/>
    </row>
    <row r="21" spans="1:4">
      <c r="A21" s="52" t="s">
        <v>324</v>
      </c>
      <c r="D21" s="58"/>
    </row>
    <row r="22" spans="1:4">
      <c r="A22" s="59" t="s">
        <v>107</v>
      </c>
      <c r="B22" s="60"/>
      <c r="C22" s="60"/>
      <c r="D22" s="61" t="s">
        <v>288</v>
      </c>
    </row>
    <row r="23" spans="1:4">
      <c r="A23" s="52"/>
      <c r="D23" s="55" t="s">
        <v>511</v>
      </c>
    </row>
    <row r="24" spans="1:4">
      <c r="A24" s="62" t="s">
        <v>61</v>
      </c>
      <c r="D24" s="55" t="s">
        <v>23</v>
      </c>
    </row>
    <row r="25" spans="1:4">
      <c r="A25" s="62" t="s">
        <v>106</v>
      </c>
      <c r="D25" s="55" t="s">
        <v>512</v>
      </c>
    </row>
    <row r="26" spans="1:4">
      <c r="A26" s="63"/>
    </row>
    <row r="27" spans="1:4">
      <c r="A27" s="63"/>
    </row>
  </sheetData>
  <sheetProtection selectLockedCells="1" selectUnlockedCells="1"/>
  <pageMargins left="0.7" right="0.7" top="0.75" bottom="0.75" header="0.51180555555555551" footer="0.51180555555555551"/>
  <pageSetup scale="86"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M28"/>
  <sheetViews>
    <sheetView topLeftCell="C1" zoomScale="87" zoomScaleNormal="87" zoomScaleSheetLayoutView="100" workbookViewId="0">
      <selection activeCell="J17" sqref="J17"/>
    </sheetView>
  </sheetViews>
  <sheetFormatPr defaultColWidth="9.140625" defaultRowHeight="16.5"/>
  <cols>
    <col min="1" max="1" width="3.5703125" style="16" customWidth="1"/>
    <col min="2" max="2" width="8.140625" style="16" customWidth="1"/>
    <col min="3" max="3" width="48.42578125" style="16" bestFit="1" customWidth="1"/>
    <col min="4" max="7" width="16.85546875" style="16" customWidth="1"/>
    <col min="8" max="8" width="31.28515625" style="16" bestFit="1" customWidth="1"/>
    <col min="9" max="9" width="15" style="16" bestFit="1" customWidth="1"/>
    <col min="10" max="10" width="26" style="17" bestFit="1" customWidth="1"/>
    <col min="11" max="11" width="22.140625" style="16" bestFit="1" customWidth="1"/>
    <col min="12" max="12" width="16.85546875" style="16" customWidth="1"/>
    <col min="13" max="13" width="16.85546875" style="17" customWidth="1"/>
    <col min="14" max="14" width="12.85546875" style="16" bestFit="1" customWidth="1"/>
    <col min="15" max="16" width="12.85546875" style="16" customWidth="1"/>
    <col min="17" max="17" width="13.28515625" style="16" bestFit="1" customWidth="1"/>
    <col min="18" max="16384" width="9.140625" style="16"/>
  </cols>
  <sheetData>
    <row r="1" spans="2:13">
      <c r="B1" s="18"/>
    </row>
    <row r="2" spans="2:13">
      <c r="B2" s="19" t="s">
        <v>269</v>
      </c>
      <c r="E2" s="20"/>
      <c r="F2" s="20"/>
      <c r="G2" s="20"/>
      <c r="H2" s="20"/>
      <c r="I2" s="20"/>
      <c r="J2" s="21"/>
      <c r="K2" s="20"/>
      <c r="L2" s="20"/>
      <c r="M2" s="21"/>
    </row>
    <row r="3" spans="2:13">
      <c r="B3" s="19"/>
      <c r="C3" s="20"/>
      <c r="D3" s="22"/>
      <c r="E3" s="20"/>
      <c r="F3" s="20"/>
      <c r="G3" s="20"/>
      <c r="H3" s="20"/>
      <c r="I3" s="20"/>
      <c r="L3" s="20"/>
      <c r="M3" s="23"/>
    </row>
    <row r="4" spans="2:13">
      <c r="C4" s="895" t="s">
        <v>382</v>
      </c>
      <c r="D4" s="895"/>
      <c r="E4" s="895"/>
      <c r="F4" s="895"/>
      <c r="G4" s="895"/>
      <c r="H4" s="895"/>
      <c r="I4" s="895"/>
      <c r="J4" s="895"/>
      <c r="K4" s="895"/>
    </row>
    <row r="5" spans="2:13">
      <c r="C5" s="208" t="s">
        <v>383</v>
      </c>
      <c r="D5" s="208" t="s">
        <v>384</v>
      </c>
      <c r="E5" s="208" t="s">
        <v>385</v>
      </c>
      <c r="F5" s="208" t="s">
        <v>386</v>
      </c>
      <c r="G5" s="208" t="s">
        <v>0</v>
      </c>
      <c r="H5" s="208" t="s">
        <v>387</v>
      </c>
      <c r="I5" s="208" t="s">
        <v>388</v>
      </c>
      <c r="J5" s="209" t="s">
        <v>389</v>
      </c>
      <c r="K5" s="208" t="s">
        <v>390</v>
      </c>
    </row>
    <row r="6" spans="2:13">
      <c r="C6" s="210"/>
      <c r="D6" s="210"/>
      <c r="E6" s="210"/>
      <c r="F6" s="210"/>
      <c r="G6" s="210"/>
      <c r="H6" s="210"/>
      <c r="I6" s="210"/>
      <c r="J6" s="211"/>
      <c r="K6" s="210"/>
    </row>
    <row r="7" spans="2:13">
      <c r="C7" s="210">
        <v>1</v>
      </c>
      <c r="D7" s="210" t="s">
        <v>391</v>
      </c>
      <c r="E7" s="210"/>
      <c r="F7" s="210"/>
      <c r="G7" s="210"/>
      <c r="H7" s="210"/>
      <c r="I7" s="210"/>
      <c r="J7" s="211"/>
      <c r="K7" s="210"/>
    </row>
    <row r="8" spans="2:13">
      <c r="C8" s="210" t="s">
        <v>392</v>
      </c>
      <c r="D8" s="210" t="s">
        <v>393</v>
      </c>
      <c r="E8" s="210">
        <v>65390</v>
      </c>
      <c r="F8" s="210">
        <v>0</v>
      </c>
      <c r="G8" s="210">
        <v>65390</v>
      </c>
      <c r="H8" s="210">
        <v>0</v>
      </c>
      <c r="I8" s="210">
        <v>65390</v>
      </c>
      <c r="J8" s="211">
        <v>6539</v>
      </c>
      <c r="K8" s="210">
        <v>58851</v>
      </c>
    </row>
    <row r="9" spans="2:13">
      <c r="C9" s="210"/>
      <c r="D9" s="210"/>
      <c r="E9" s="210"/>
      <c r="F9" s="210"/>
      <c r="G9" s="210"/>
      <c r="H9" s="210"/>
      <c r="I9" s="210"/>
      <c r="J9" s="211"/>
      <c r="K9" s="210"/>
    </row>
    <row r="10" spans="2:13">
      <c r="C10" s="210">
        <v>2</v>
      </c>
      <c r="D10" s="210" t="s">
        <v>394</v>
      </c>
      <c r="E10" s="210"/>
      <c r="F10" s="210"/>
      <c r="G10" s="210"/>
      <c r="H10" s="210"/>
      <c r="I10" s="210"/>
      <c r="J10" s="211"/>
      <c r="K10" s="210"/>
    </row>
    <row r="11" spans="2:13">
      <c r="C11" s="210" t="s">
        <v>392</v>
      </c>
      <c r="D11" s="210" t="s">
        <v>298</v>
      </c>
      <c r="E11" s="210">
        <v>10125</v>
      </c>
      <c r="F11" s="210">
        <v>0</v>
      </c>
      <c r="G11" s="210">
        <v>10125</v>
      </c>
      <c r="H11" s="210">
        <v>0</v>
      </c>
      <c r="I11" s="210">
        <v>10125</v>
      </c>
      <c r="J11" s="211">
        <v>2531.25</v>
      </c>
      <c r="K11" s="210">
        <v>7593.75</v>
      </c>
    </row>
    <row r="12" spans="2:13">
      <c r="C12" s="210"/>
      <c r="D12" s="210"/>
      <c r="E12" s="210"/>
      <c r="F12" s="210"/>
      <c r="G12" s="210"/>
      <c r="H12" s="210"/>
      <c r="I12" s="210"/>
      <c r="J12" s="211"/>
      <c r="K12" s="210"/>
    </row>
    <row r="13" spans="2:13">
      <c r="C13" s="210">
        <v>3</v>
      </c>
      <c r="D13" s="210" t="s">
        <v>395</v>
      </c>
      <c r="E13" s="210"/>
      <c r="F13" s="210"/>
      <c r="G13" s="210"/>
      <c r="H13" s="210"/>
      <c r="I13" s="210"/>
      <c r="J13" s="211"/>
      <c r="K13" s="210"/>
    </row>
    <row r="14" spans="2:13">
      <c r="C14" s="210" t="s">
        <v>392</v>
      </c>
      <c r="D14" s="210" t="s">
        <v>396</v>
      </c>
      <c r="E14" s="210">
        <v>42131</v>
      </c>
      <c r="F14" s="210">
        <v>38750</v>
      </c>
      <c r="G14" s="210">
        <v>80881</v>
      </c>
      <c r="H14" s="210">
        <v>6000</v>
      </c>
      <c r="I14" s="210">
        <f>G14-H14</f>
        <v>74881</v>
      </c>
      <c r="J14" s="211">
        <f>I14*40%</f>
        <v>29952.400000000001</v>
      </c>
      <c r="K14" s="210">
        <v>48528.6</v>
      </c>
    </row>
    <row r="15" spans="2:13">
      <c r="C15" s="210" t="s">
        <v>397</v>
      </c>
      <c r="D15" s="210" t="s">
        <v>398</v>
      </c>
      <c r="E15" s="210">
        <v>11862</v>
      </c>
      <c r="F15" s="210">
        <v>0</v>
      </c>
      <c r="G15" s="210">
        <v>11862</v>
      </c>
      <c r="H15" s="210">
        <v>0</v>
      </c>
      <c r="I15" s="210">
        <v>11862</v>
      </c>
      <c r="J15" s="211">
        <v>4744.8</v>
      </c>
      <c r="K15" s="210">
        <v>7117.2</v>
      </c>
    </row>
    <row r="16" spans="2:13">
      <c r="C16" s="210"/>
      <c r="D16" s="210"/>
      <c r="E16" s="210"/>
      <c r="F16" s="210"/>
      <c r="G16" s="210"/>
      <c r="H16" s="210"/>
      <c r="I16" s="210"/>
      <c r="J16" s="211"/>
      <c r="K16" s="210"/>
    </row>
    <row r="17" spans="3:11">
      <c r="C17" s="210"/>
      <c r="D17" s="210"/>
      <c r="E17" s="210"/>
      <c r="F17" s="210"/>
      <c r="G17" s="210"/>
      <c r="H17" s="210"/>
      <c r="I17" s="210">
        <v>168258</v>
      </c>
      <c r="J17" s="211">
        <f>J8+J11+J14+J15</f>
        <v>43767.450000000004</v>
      </c>
      <c r="K17" s="210">
        <v>122090.55</v>
      </c>
    </row>
    <row r="20" spans="3:11">
      <c r="C20"/>
      <c r="D20"/>
    </row>
    <row r="21" spans="3:11">
      <c r="C21"/>
      <c r="D21"/>
      <c r="J21" s="17">
        <f>J14/40%</f>
        <v>74881</v>
      </c>
    </row>
    <row r="22" spans="3:11">
      <c r="C22"/>
      <c r="D22"/>
      <c r="J22" s="17">
        <f>I14*40%</f>
        <v>29952.400000000001</v>
      </c>
    </row>
    <row r="23" spans="3:11">
      <c r="C23"/>
      <c r="D23"/>
    </row>
    <row r="24" spans="3:11">
      <c r="C24"/>
      <c r="D24"/>
    </row>
    <row r="25" spans="3:11">
      <c r="C25"/>
      <c r="D25"/>
    </row>
    <row r="26" spans="3:11">
      <c r="C26"/>
      <c r="D26"/>
    </row>
    <row r="27" spans="3:11">
      <c r="C27"/>
      <c r="D27"/>
    </row>
    <row r="28" spans="3:11">
      <c r="C28"/>
      <c r="D28"/>
    </row>
  </sheetData>
  <mergeCells count="1">
    <mergeCell ref="C4:K4"/>
  </mergeCells>
  <pageMargins left="0.7" right="0.7" top="0.75" bottom="0.75" header="0.3" footer="0.3"/>
  <pageSetup paperSize="9" scale="6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M18"/>
  <sheetViews>
    <sheetView topLeftCell="I1" zoomScaleNormal="100" zoomScaleSheetLayoutView="100" workbookViewId="0">
      <pane ySplit="1" topLeftCell="A2" activePane="bottomLeft" state="frozen"/>
      <selection activeCell="O3" sqref="O3"/>
      <selection pane="bottomLeft" activeCell="J16" sqref="J16"/>
    </sheetView>
  </sheetViews>
  <sheetFormatPr defaultColWidth="8.7109375" defaultRowHeight="15"/>
  <cols>
    <col min="1" max="1" width="0" style="1" hidden="1" customWidth="1"/>
    <col min="2" max="3" width="0" style="24" hidden="1" customWidth="1"/>
    <col min="4" max="8" width="0" style="1" hidden="1" customWidth="1"/>
    <col min="9" max="9" width="35.42578125" style="1" customWidth="1"/>
    <col min="10" max="10" width="15.5703125" style="596" customWidth="1"/>
    <col min="11" max="11" width="15.7109375" style="1" customWidth="1"/>
    <col min="12" max="12" width="8.7109375" style="1" customWidth="1"/>
    <col min="13" max="13" width="35.42578125" style="1" bestFit="1" customWidth="1"/>
    <col min="14" max="14" width="11.140625" style="1" bestFit="1" customWidth="1"/>
    <col min="15" max="15" width="11.85546875" style="1" bestFit="1" customWidth="1"/>
    <col min="16" max="16384" width="8.7109375" style="1"/>
  </cols>
  <sheetData>
    <row r="3" spans="9:11">
      <c r="I3" s="896" t="s">
        <v>399</v>
      </c>
      <c r="J3" s="896"/>
    </row>
    <row r="4" spans="9:11">
      <c r="I4" s="361" t="s">
        <v>400</v>
      </c>
      <c r="J4" s="595">
        <f>'PL face'!D15</f>
        <v>284745</v>
      </c>
    </row>
    <row r="5" spans="9:11">
      <c r="I5" s="361" t="s">
        <v>401</v>
      </c>
      <c r="J5" s="595">
        <f>'Dep as per IT'!J17</f>
        <v>43767.450000000004</v>
      </c>
    </row>
    <row r="6" spans="9:11">
      <c r="I6" s="361" t="s">
        <v>380</v>
      </c>
      <c r="J6" s="595">
        <f>J4-J5</f>
        <v>240977.55</v>
      </c>
      <c r="K6" s="1" t="s">
        <v>481</v>
      </c>
    </row>
    <row r="7" spans="9:11">
      <c r="I7" s="361"/>
      <c r="J7" s="595"/>
    </row>
    <row r="8" spans="9:11">
      <c r="I8" s="361" t="s">
        <v>478</v>
      </c>
      <c r="J8" s="595">
        <f>-'IT Computation'!G71</f>
        <v>7761</v>
      </c>
    </row>
    <row r="9" spans="9:11">
      <c r="I9" s="361" t="s">
        <v>479</v>
      </c>
      <c r="J9" s="595">
        <f>-'IT Computation'!G78</f>
        <v>1940.2</v>
      </c>
      <c r="K9" s="636"/>
    </row>
    <row r="10" spans="9:11">
      <c r="I10" s="361" t="s">
        <v>380</v>
      </c>
      <c r="J10" s="595">
        <f>J8-J9</f>
        <v>5820.8</v>
      </c>
      <c r="K10" s="1" t="s">
        <v>480</v>
      </c>
    </row>
    <row r="11" spans="9:11">
      <c r="I11" s="361"/>
      <c r="J11" s="595"/>
    </row>
    <row r="12" spans="9:11">
      <c r="I12" s="361" t="s">
        <v>402</v>
      </c>
      <c r="J12" s="595" t="s">
        <v>289</v>
      </c>
    </row>
    <row r="13" spans="9:11">
      <c r="I13" s="361" t="s">
        <v>403</v>
      </c>
      <c r="J13" s="595">
        <f>J6+J10</f>
        <v>246798.34999999998</v>
      </c>
    </row>
    <row r="14" spans="9:11">
      <c r="I14" s="361" t="s">
        <v>404</v>
      </c>
      <c r="J14" s="615">
        <f>J13*26%</f>
        <v>64167.570999999996</v>
      </c>
    </row>
    <row r="15" spans="9:11">
      <c r="I15" s="361" t="s">
        <v>405</v>
      </c>
      <c r="J15" s="595">
        <v>-288</v>
      </c>
    </row>
    <row r="16" spans="9:11">
      <c r="I16" s="361" t="s">
        <v>406</v>
      </c>
      <c r="J16" s="595">
        <f>J14+J15</f>
        <v>63879.570999999996</v>
      </c>
    </row>
    <row r="18" spans="13:13">
      <c r="M18" s="1" t="s">
        <v>62</v>
      </c>
    </row>
  </sheetData>
  <sheetProtection selectLockedCells="1" selectUnlockedCells="1"/>
  <mergeCells count="1">
    <mergeCell ref="I3:J3"/>
  </mergeCells>
  <pageMargins left="0.7" right="0.7" top="0.75" bottom="0.75" header="0.51180555555555551" footer="0.51180555555555551"/>
  <pageSetup scale="59"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C8A2-F00B-41B2-99E5-DA712D4F84A1}">
  <dimension ref="A1:I159"/>
  <sheetViews>
    <sheetView workbookViewId="0">
      <selection activeCell="C16" sqref="C16"/>
    </sheetView>
  </sheetViews>
  <sheetFormatPr defaultRowHeight="15"/>
  <cols>
    <col min="1" max="1" width="35.85546875" style="524" bestFit="1" customWidth="1"/>
    <col min="2" max="3" width="11.42578125" style="524" bestFit="1" customWidth="1"/>
    <col min="4" max="6" width="9.140625" style="524"/>
    <col min="7" max="7" width="35.85546875" style="524" bestFit="1" customWidth="1"/>
    <col min="8" max="9" width="11.42578125" style="524" bestFit="1" customWidth="1"/>
    <col min="10" max="16384" width="9.140625" style="524"/>
  </cols>
  <sheetData>
    <row r="1" spans="1:9" ht="15.75">
      <c r="A1" s="898" t="s">
        <v>539</v>
      </c>
      <c r="B1" s="898"/>
      <c r="C1" s="898"/>
    </row>
    <row r="2" spans="1:9" ht="15.75">
      <c r="A2" s="898" t="s">
        <v>50</v>
      </c>
      <c r="B2" s="898"/>
      <c r="C2" s="898"/>
    </row>
    <row r="3" spans="1:9">
      <c r="A3" s="899" t="s">
        <v>290</v>
      </c>
      <c r="B3" s="899"/>
      <c r="C3" s="899"/>
    </row>
    <row r="4" spans="1:9">
      <c r="A4" s="777" t="s">
        <v>51</v>
      </c>
      <c r="B4" s="900" t="s">
        <v>539</v>
      </c>
      <c r="C4" s="900"/>
    </row>
    <row r="5" spans="1:9">
      <c r="A5" s="777" t="s">
        <v>5</v>
      </c>
      <c r="B5" s="901" t="s">
        <v>290</v>
      </c>
      <c r="C5" s="901"/>
    </row>
    <row r="6" spans="1:9">
      <c r="A6" s="777" t="s">
        <v>51</v>
      </c>
      <c r="B6" s="897" t="s">
        <v>291</v>
      </c>
      <c r="C6" s="897"/>
    </row>
    <row r="7" spans="1:9">
      <c r="A7" s="777" t="s">
        <v>51</v>
      </c>
      <c r="B7" s="661" t="s">
        <v>31</v>
      </c>
      <c r="C7" s="661" t="s">
        <v>32</v>
      </c>
    </row>
    <row r="8" spans="1:9">
      <c r="A8" s="778" t="s">
        <v>52</v>
      </c>
      <c r="B8" s="765">
        <v>1356125.53</v>
      </c>
      <c r="C8" s="765">
        <v>500000</v>
      </c>
      <c r="G8"/>
      <c r="H8"/>
      <c r="I8"/>
    </row>
    <row r="9" spans="1:9">
      <c r="A9" s="779" t="s">
        <v>309</v>
      </c>
      <c r="B9" s="780">
        <v>1356125.53</v>
      </c>
      <c r="C9" s="781"/>
      <c r="G9"/>
      <c r="H9"/>
      <c r="I9"/>
    </row>
    <row r="10" spans="1:9">
      <c r="A10" s="782" t="s">
        <v>309</v>
      </c>
      <c r="B10" s="780">
        <v>1356125.53</v>
      </c>
      <c r="C10" s="781"/>
      <c r="G10"/>
      <c r="H10"/>
      <c r="I10"/>
    </row>
    <row r="11" spans="1:9">
      <c r="A11" s="783" t="s">
        <v>540</v>
      </c>
      <c r="B11" s="784" t="s">
        <v>289</v>
      </c>
      <c r="C11" s="785">
        <v>182500</v>
      </c>
      <c r="G11"/>
      <c r="H11"/>
      <c r="I11"/>
    </row>
    <row r="12" spans="1:9">
      <c r="A12" s="783" t="s">
        <v>541</v>
      </c>
      <c r="B12" s="784"/>
      <c r="C12" s="785">
        <v>135000</v>
      </c>
      <c r="G12"/>
      <c r="H12"/>
      <c r="I12"/>
    </row>
    <row r="13" spans="1:9">
      <c r="A13" s="783" t="s">
        <v>542</v>
      </c>
      <c r="B13" s="784"/>
      <c r="C13" s="785">
        <v>182500</v>
      </c>
      <c r="G13"/>
      <c r="H13"/>
      <c r="I13"/>
    </row>
    <row r="14" spans="1:9">
      <c r="A14" s="778" t="s">
        <v>543</v>
      </c>
      <c r="B14" s="786"/>
      <c r="C14" s="765">
        <v>9100000</v>
      </c>
      <c r="G14"/>
      <c r="H14"/>
      <c r="I14"/>
    </row>
    <row r="15" spans="1:9">
      <c r="A15" s="779" t="s">
        <v>544</v>
      </c>
      <c r="B15" s="781"/>
      <c r="C15" s="780">
        <v>4100000</v>
      </c>
      <c r="G15"/>
      <c r="H15"/>
      <c r="I15"/>
    </row>
    <row r="16" spans="1:9" s="764" customFormat="1">
      <c r="A16" s="782" t="s">
        <v>518</v>
      </c>
      <c r="B16" s="781" t="s">
        <v>695</v>
      </c>
      <c r="C16" s="780">
        <v>1267500</v>
      </c>
      <c r="G16"/>
      <c r="H16"/>
      <c r="I16"/>
    </row>
    <row r="17" spans="1:9" s="764" customFormat="1">
      <c r="A17" s="782" t="s">
        <v>520</v>
      </c>
      <c r="B17" s="781"/>
      <c r="C17" s="780">
        <v>1465000</v>
      </c>
      <c r="G17"/>
      <c r="H17"/>
      <c r="I17"/>
    </row>
    <row r="18" spans="1:9">
      <c r="A18" s="782" t="s">
        <v>545</v>
      </c>
      <c r="B18" s="781"/>
      <c r="C18" s="780">
        <v>1367500</v>
      </c>
      <c r="G18"/>
      <c r="H18"/>
      <c r="I18"/>
    </row>
    <row r="19" spans="1:9" s="764" customFormat="1">
      <c r="A19" s="778" t="s">
        <v>717</v>
      </c>
      <c r="B19" s="781"/>
      <c r="C19" s="780"/>
      <c r="G19"/>
      <c r="H19"/>
      <c r="I19"/>
    </row>
    <row r="20" spans="1:9">
      <c r="A20" s="783" t="s">
        <v>546</v>
      </c>
      <c r="B20" s="784"/>
      <c r="C20" s="785">
        <v>2500000</v>
      </c>
      <c r="G20"/>
      <c r="H20"/>
      <c r="I20"/>
    </row>
    <row r="21" spans="1:9">
      <c r="A21" s="783" t="s">
        <v>547</v>
      </c>
      <c r="B21" s="784"/>
      <c r="C21" s="785">
        <v>2500000</v>
      </c>
      <c r="G21"/>
      <c r="H21"/>
      <c r="I21"/>
    </row>
    <row r="22" spans="1:9">
      <c r="A22" s="778" t="s">
        <v>53</v>
      </c>
      <c r="B22" s="765">
        <v>383938.78</v>
      </c>
      <c r="C22" s="765">
        <v>2918813.19</v>
      </c>
      <c r="G22"/>
      <c r="H22"/>
      <c r="I22"/>
    </row>
    <row r="23" spans="1:9">
      <c r="A23" s="779" t="s">
        <v>294</v>
      </c>
      <c r="B23" s="780">
        <v>226972.78</v>
      </c>
      <c r="C23" s="780">
        <v>544.20000000000005</v>
      </c>
      <c r="G23"/>
      <c r="H23"/>
      <c r="I23"/>
    </row>
    <row r="24" spans="1:9">
      <c r="A24" s="779" t="s">
        <v>548</v>
      </c>
      <c r="B24" s="785">
        <v>164673.18</v>
      </c>
      <c r="C24" s="784">
        <v>0</v>
      </c>
      <c r="G24"/>
      <c r="H24"/>
      <c r="I24"/>
    </row>
    <row r="25" spans="1:9">
      <c r="A25" s="779" t="s">
        <v>549</v>
      </c>
      <c r="B25" s="785">
        <v>0</v>
      </c>
      <c r="C25" s="787" t="s">
        <v>51</v>
      </c>
      <c r="G25"/>
      <c r="H25"/>
      <c r="I25"/>
    </row>
    <row r="26" spans="1:9">
      <c r="A26" s="779" t="s">
        <v>33</v>
      </c>
      <c r="B26" s="780">
        <v>42934</v>
      </c>
      <c r="C26" s="780">
        <v>998239.39</v>
      </c>
      <c r="G26"/>
      <c r="H26"/>
      <c r="I26"/>
    </row>
    <row r="27" spans="1:9">
      <c r="A27" s="782" t="s">
        <v>550</v>
      </c>
      <c r="B27" s="780">
        <v>2833</v>
      </c>
      <c r="C27" s="781"/>
      <c r="D27" s="524" t="s">
        <v>289</v>
      </c>
      <c r="G27"/>
      <c r="H27"/>
      <c r="I27"/>
    </row>
    <row r="28" spans="1:9">
      <c r="A28" s="783" t="s">
        <v>583</v>
      </c>
      <c r="B28" s="780" t="s">
        <v>289</v>
      </c>
      <c r="C28" s="788">
        <v>2950</v>
      </c>
      <c r="G28"/>
      <c r="H28"/>
      <c r="I28"/>
    </row>
    <row r="29" spans="1:9">
      <c r="A29" s="782" t="s">
        <v>551</v>
      </c>
      <c r="B29" s="780">
        <v>0</v>
      </c>
      <c r="C29" s="788">
        <v>2708.58</v>
      </c>
      <c r="G29"/>
      <c r="H29"/>
      <c r="I29"/>
    </row>
    <row r="30" spans="1:9">
      <c r="A30" s="782" t="s">
        <v>726</v>
      </c>
      <c r="B30" s="781">
        <v>0</v>
      </c>
      <c r="C30" s="789">
        <v>38056</v>
      </c>
      <c r="D30" s="524" t="s">
        <v>289</v>
      </c>
      <c r="G30"/>
      <c r="H30"/>
      <c r="I30"/>
    </row>
    <row r="31" spans="1:9">
      <c r="A31" s="782" t="s">
        <v>552</v>
      </c>
      <c r="B31" s="781"/>
      <c r="C31" s="789">
        <v>3345.3</v>
      </c>
      <c r="G31"/>
      <c r="H31"/>
      <c r="I31"/>
    </row>
    <row r="32" spans="1:9">
      <c r="A32" s="782" t="s">
        <v>553</v>
      </c>
      <c r="B32" s="780">
        <v>31567</v>
      </c>
      <c r="C32" s="788">
        <v>0</v>
      </c>
      <c r="D32"/>
      <c r="G32"/>
      <c r="H32"/>
      <c r="I32"/>
    </row>
    <row r="33" spans="1:9">
      <c r="A33" s="782" t="s">
        <v>554</v>
      </c>
      <c r="B33" s="780">
        <v>2318</v>
      </c>
      <c r="C33" s="788"/>
      <c r="D33"/>
      <c r="G33"/>
      <c r="H33"/>
      <c r="I33"/>
    </row>
    <row r="34" spans="1:9">
      <c r="A34" s="782" t="s">
        <v>555</v>
      </c>
      <c r="B34" s="781"/>
      <c r="C34" s="789">
        <v>21600</v>
      </c>
      <c r="D34"/>
      <c r="G34"/>
      <c r="H34"/>
      <c r="I34"/>
    </row>
    <row r="35" spans="1:9">
      <c r="A35" s="790" t="s">
        <v>556</v>
      </c>
      <c r="B35" s="781"/>
      <c r="C35" s="789">
        <v>52455</v>
      </c>
      <c r="D35"/>
      <c r="G35"/>
      <c r="H35"/>
      <c r="I35"/>
    </row>
    <row r="36" spans="1:9">
      <c r="A36" s="790" t="s">
        <v>557</v>
      </c>
      <c r="B36" s="780">
        <v>0</v>
      </c>
      <c r="C36" s="788">
        <v>12466</v>
      </c>
      <c r="D36"/>
      <c r="G36"/>
      <c r="H36"/>
      <c r="I36"/>
    </row>
    <row r="37" spans="1:9">
      <c r="A37" s="783" t="s">
        <v>558</v>
      </c>
      <c r="B37" s="781"/>
      <c r="C37" s="789">
        <v>20000</v>
      </c>
      <c r="D37"/>
      <c r="G37"/>
      <c r="H37"/>
      <c r="I37"/>
    </row>
    <row r="38" spans="1:9">
      <c r="A38" s="783" t="s">
        <v>559</v>
      </c>
      <c r="B38" s="781"/>
      <c r="C38" s="789">
        <v>18396.740000000002</v>
      </c>
      <c r="D38"/>
      <c r="G38"/>
      <c r="H38"/>
      <c r="I38"/>
    </row>
    <row r="39" spans="1:9">
      <c r="A39" s="782" t="s">
        <v>560</v>
      </c>
      <c r="B39" s="781"/>
      <c r="C39" s="789">
        <v>11800</v>
      </c>
      <c r="D39"/>
      <c r="G39"/>
      <c r="H39"/>
      <c r="I39"/>
    </row>
    <row r="40" spans="1:9">
      <c r="A40" s="790" t="s">
        <v>561</v>
      </c>
      <c r="B40" s="781"/>
      <c r="C40" s="789">
        <v>54800</v>
      </c>
      <c r="D40"/>
      <c r="G40"/>
      <c r="H40"/>
      <c r="I40"/>
    </row>
    <row r="41" spans="1:9">
      <c r="A41" s="782" t="s">
        <v>562</v>
      </c>
      <c r="B41" s="781"/>
      <c r="C41" s="789">
        <v>166711</v>
      </c>
      <c r="D41"/>
      <c r="G41"/>
      <c r="H41"/>
      <c r="I41"/>
    </row>
    <row r="42" spans="1:9">
      <c r="A42" s="782" t="s">
        <v>563</v>
      </c>
      <c r="B42" s="781"/>
      <c r="C42" s="789">
        <v>0</v>
      </c>
      <c r="D42"/>
      <c r="G42"/>
      <c r="H42"/>
      <c r="I42"/>
    </row>
    <row r="43" spans="1:9">
      <c r="A43" s="782" t="s">
        <v>564</v>
      </c>
      <c r="B43" s="781"/>
      <c r="C43" s="789">
        <v>413733.65</v>
      </c>
      <c r="D43"/>
      <c r="G43"/>
      <c r="H43"/>
      <c r="I43"/>
    </row>
    <row r="44" spans="1:9">
      <c r="A44" s="790" t="s">
        <v>565</v>
      </c>
      <c r="B44" s="781"/>
      <c r="C44" s="789">
        <v>6097</v>
      </c>
      <c r="D44"/>
      <c r="G44"/>
      <c r="H44"/>
      <c r="I44"/>
    </row>
    <row r="45" spans="1:9">
      <c r="A45" s="782" t="s">
        <v>566</v>
      </c>
      <c r="B45" s="781"/>
      <c r="C45" s="789">
        <v>303.98</v>
      </c>
      <c r="D45"/>
      <c r="G45"/>
      <c r="H45"/>
      <c r="I45"/>
    </row>
    <row r="46" spans="1:9">
      <c r="A46" s="790" t="s">
        <v>567</v>
      </c>
      <c r="B46" s="781"/>
      <c r="C46" s="789">
        <v>23332</v>
      </c>
      <c r="D46"/>
      <c r="G46"/>
      <c r="H46"/>
      <c r="I46"/>
    </row>
    <row r="47" spans="1:9">
      <c r="A47" s="782" t="s">
        <v>727</v>
      </c>
      <c r="B47" s="780">
        <v>4416</v>
      </c>
      <c r="C47" s="788"/>
      <c r="D47" t="s">
        <v>289</v>
      </c>
      <c r="G47"/>
      <c r="H47"/>
      <c r="I47"/>
    </row>
    <row r="48" spans="1:9">
      <c r="A48" s="790" t="s">
        <v>568</v>
      </c>
      <c r="B48" s="781"/>
      <c r="C48" s="789">
        <v>11140.06</v>
      </c>
      <c r="D48"/>
      <c r="G48"/>
      <c r="H48"/>
      <c r="I48"/>
    </row>
    <row r="49" spans="1:9">
      <c r="A49" s="782" t="s">
        <v>569</v>
      </c>
      <c r="B49" s="781"/>
      <c r="C49" s="789">
        <v>6830.3</v>
      </c>
      <c r="D49"/>
      <c r="G49"/>
      <c r="H49"/>
      <c r="I49"/>
    </row>
    <row r="50" spans="1:9">
      <c r="A50" s="782" t="s">
        <v>570</v>
      </c>
      <c r="B50" s="781"/>
      <c r="C50" s="789">
        <v>120</v>
      </c>
      <c r="D50"/>
      <c r="G50"/>
      <c r="H50"/>
      <c r="I50"/>
    </row>
    <row r="51" spans="1:9">
      <c r="A51" s="782" t="s">
        <v>571</v>
      </c>
      <c r="B51" s="780">
        <v>1800</v>
      </c>
      <c r="C51" s="788"/>
      <c r="D51"/>
      <c r="G51"/>
      <c r="H51"/>
      <c r="I51"/>
    </row>
    <row r="52" spans="1:9">
      <c r="A52" s="790" t="s">
        <v>572</v>
      </c>
      <c r="B52" s="781" t="s">
        <v>289</v>
      </c>
      <c r="C52" s="789">
        <v>0</v>
      </c>
      <c r="D52"/>
      <c r="G52"/>
      <c r="H52"/>
      <c r="I52"/>
    </row>
    <row r="53" spans="1:9">
      <c r="A53" s="782" t="s">
        <v>573</v>
      </c>
      <c r="B53" s="781"/>
      <c r="C53" s="789">
        <v>27545</v>
      </c>
      <c r="D53"/>
      <c r="G53"/>
      <c r="H53"/>
      <c r="I53"/>
    </row>
    <row r="54" spans="1:9">
      <c r="A54" s="782" t="s">
        <v>574</v>
      </c>
      <c r="B54" s="781"/>
      <c r="C54" s="789">
        <v>4579</v>
      </c>
      <c r="D54"/>
      <c r="G54"/>
      <c r="H54"/>
      <c r="I54"/>
    </row>
    <row r="55" spans="1:9" ht="24">
      <c r="A55" s="791" t="s">
        <v>575</v>
      </c>
      <c r="B55" s="781"/>
      <c r="C55" s="789">
        <v>4500</v>
      </c>
      <c r="D55"/>
      <c r="G55"/>
      <c r="H55"/>
      <c r="I55"/>
    </row>
    <row r="56" spans="1:9">
      <c r="A56" s="782" t="s">
        <v>576</v>
      </c>
      <c r="B56" s="780">
        <v>0</v>
      </c>
      <c r="C56" s="788"/>
      <c r="D56"/>
      <c r="G56"/>
      <c r="H56"/>
      <c r="I56"/>
    </row>
    <row r="57" spans="1:9">
      <c r="A57" s="782" t="s">
        <v>578</v>
      </c>
      <c r="B57" s="781"/>
      <c r="C57" s="789">
        <v>24024</v>
      </c>
      <c r="D57"/>
      <c r="G57"/>
      <c r="H57"/>
      <c r="I57"/>
    </row>
    <row r="58" spans="1:9">
      <c r="A58" s="782" t="s">
        <v>579</v>
      </c>
      <c r="B58" s="781"/>
      <c r="C58" s="789">
        <v>15410</v>
      </c>
      <c r="D58"/>
      <c r="G58"/>
      <c r="H58"/>
      <c r="I58"/>
    </row>
    <row r="59" spans="1:9">
      <c r="A59" s="782" t="s">
        <v>580</v>
      </c>
      <c r="B59" s="781"/>
      <c r="C59" s="789">
        <v>50000</v>
      </c>
      <c r="D59"/>
      <c r="G59"/>
      <c r="H59"/>
      <c r="I59"/>
    </row>
    <row r="60" spans="1:9">
      <c r="A60" s="782" t="s">
        <v>581</v>
      </c>
      <c r="B60" s="781"/>
      <c r="C60" s="789">
        <v>5334.78</v>
      </c>
      <c r="D60"/>
      <c r="G60"/>
      <c r="H60"/>
      <c r="I60"/>
    </row>
    <row r="61" spans="1:9" s="764" customFormat="1">
      <c r="A61" s="782"/>
      <c r="B61" s="781"/>
      <c r="C61" s="789"/>
    </row>
    <row r="62" spans="1:9">
      <c r="A62" s="783" t="s">
        <v>582</v>
      </c>
      <c r="B62" s="784"/>
      <c r="C62" s="785">
        <v>50000</v>
      </c>
      <c r="D62"/>
      <c r="G62"/>
      <c r="H62"/>
      <c r="I62"/>
    </row>
    <row r="63" spans="1:9">
      <c r="A63" s="783" t="s">
        <v>704</v>
      </c>
      <c r="B63" s="784"/>
      <c r="C63" s="785">
        <v>20000</v>
      </c>
      <c r="D63"/>
      <c r="G63"/>
      <c r="H63"/>
      <c r="I63"/>
    </row>
    <row r="64" spans="1:9">
      <c r="A64" s="790" t="s">
        <v>577</v>
      </c>
      <c r="B64" s="785">
        <v>0</v>
      </c>
      <c r="C64" s="784">
        <v>50708</v>
      </c>
      <c r="D64"/>
      <c r="G64"/>
      <c r="H64"/>
      <c r="I64"/>
    </row>
    <row r="65" spans="1:9">
      <c r="A65" s="783" t="s">
        <v>584</v>
      </c>
      <c r="B65" s="784"/>
      <c r="C65" s="785">
        <v>245367.18</v>
      </c>
      <c r="D65"/>
      <c r="G65"/>
      <c r="H65"/>
      <c r="I65"/>
    </row>
    <row r="66" spans="1:9">
      <c r="A66" s="783" t="s">
        <v>712</v>
      </c>
      <c r="B66" s="785">
        <v>0</v>
      </c>
      <c r="C66" s="784">
        <v>197000</v>
      </c>
      <c r="D66"/>
      <c r="G66"/>
      <c r="H66"/>
      <c r="I66"/>
    </row>
    <row r="67" spans="1:9">
      <c r="A67" s="783" t="s">
        <v>585</v>
      </c>
      <c r="B67" s="784"/>
      <c r="C67" s="785">
        <v>15000</v>
      </c>
      <c r="D67"/>
      <c r="G67"/>
      <c r="H67"/>
      <c r="I67"/>
    </row>
    <row r="68" spans="1:9" s="764" customFormat="1">
      <c r="A68" s="783" t="s">
        <v>728</v>
      </c>
      <c r="B68" s="784"/>
      <c r="C68" s="785">
        <v>700000</v>
      </c>
      <c r="D68" s="764" t="s">
        <v>289</v>
      </c>
    </row>
    <row r="69" spans="1:9">
      <c r="A69" s="783" t="s">
        <v>586</v>
      </c>
      <c r="B69" s="784"/>
      <c r="C69" s="785">
        <v>10000</v>
      </c>
      <c r="D69"/>
      <c r="G69"/>
      <c r="H69"/>
      <c r="I69"/>
    </row>
    <row r="70" spans="1:9">
      <c r="A70" s="783" t="s">
        <v>713</v>
      </c>
      <c r="B70" s="785">
        <v>0</v>
      </c>
      <c r="C70" s="784">
        <v>589500</v>
      </c>
      <c r="D70"/>
      <c r="G70"/>
      <c r="H70"/>
      <c r="I70"/>
    </row>
    <row r="71" spans="1:9">
      <c r="A71" s="783" t="s">
        <v>587</v>
      </c>
      <c r="B71" s="784"/>
      <c r="C71" s="785">
        <v>1500</v>
      </c>
      <c r="D71"/>
      <c r="G71"/>
      <c r="H71"/>
      <c r="I71"/>
    </row>
    <row r="72" spans="1:9">
      <c r="A72" s="783" t="s">
        <v>588</v>
      </c>
      <c r="B72" s="784"/>
      <c r="C72" s="785">
        <v>100000</v>
      </c>
      <c r="D72"/>
      <c r="G72"/>
      <c r="H72"/>
      <c r="I72"/>
    </row>
    <row r="73" spans="1:9">
      <c r="A73" s="783" t="s">
        <v>589</v>
      </c>
      <c r="B73" s="784"/>
      <c r="C73" s="785">
        <v>0</v>
      </c>
      <c r="D73"/>
      <c r="G73"/>
      <c r="H73"/>
      <c r="I73"/>
    </row>
    <row r="74" spans="1:9">
      <c r="A74" s="783" t="s">
        <v>590</v>
      </c>
      <c r="B74" s="785">
        <v>2000</v>
      </c>
      <c r="C74" s="784"/>
      <c r="D74"/>
      <c r="G74"/>
      <c r="H74"/>
      <c r="I74"/>
    </row>
    <row r="75" spans="1:9">
      <c r="A75" s="783" t="s">
        <v>591</v>
      </c>
      <c r="B75" s="784"/>
      <c r="C75" s="785">
        <v>19000</v>
      </c>
      <c r="D75"/>
      <c r="G75"/>
      <c r="H75"/>
      <c r="I75"/>
    </row>
    <row r="76" spans="1:9" s="764" customFormat="1">
      <c r="A76" s="783" t="s">
        <v>719</v>
      </c>
      <c r="B76" s="784"/>
      <c r="C76" s="785">
        <v>17000</v>
      </c>
      <c r="D76" s="764" t="s">
        <v>289</v>
      </c>
      <c r="G76"/>
      <c r="H76"/>
      <c r="I76"/>
    </row>
    <row r="77" spans="1:9">
      <c r="A77" s="783" t="s">
        <v>592</v>
      </c>
      <c r="B77" s="785">
        <v>0</v>
      </c>
      <c r="C77" s="784"/>
      <c r="G77"/>
      <c r="H77"/>
      <c r="I77"/>
    </row>
    <row r="78" spans="1:9">
      <c r="A78" s="783" t="s">
        <v>593</v>
      </c>
      <c r="B78" s="785">
        <v>0</v>
      </c>
      <c r="C78" s="784">
        <v>159420.59</v>
      </c>
      <c r="G78"/>
      <c r="H78"/>
      <c r="I78"/>
    </row>
    <row r="79" spans="1:9">
      <c r="A79" s="783" t="s">
        <v>594</v>
      </c>
      <c r="B79" s="785">
        <v>0</v>
      </c>
      <c r="C79" s="784">
        <v>263254</v>
      </c>
      <c r="G79"/>
      <c r="H79"/>
      <c r="I79"/>
    </row>
    <row r="80" spans="1:9">
      <c r="A80" s="778" t="s">
        <v>295</v>
      </c>
      <c r="B80" s="765">
        <v>458390</v>
      </c>
      <c r="C80" s="786"/>
      <c r="G80"/>
      <c r="H80"/>
      <c r="I80"/>
    </row>
    <row r="81" spans="1:9" ht="24">
      <c r="A81" s="792" t="s">
        <v>595</v>
      </c>
      <c r="B81" s="785">
        <v>8455</v>
      </c>
      <c r="C81" s="784"/>
      <c r="G81"/>
      <c r="H81"/>
      <c r="I81"/>
    </row>
    <row r="82" spans="1:9" s="764" customFormat="1">
      <c r="A82" s="792" t="s">
        <v>680</v>
      </c>
      <c r="B82" s="785">
        <v>10490</v>
      </c>
      <c r="C82" s="784"/>
      <c r="G82"/>
      <c r="H82"/>
      <c r="I82"/>
    </row>
    <row r="83" spans="1:9">
      <c r="A83" s="783" t="s">
        <v>312</v>
      </c>
      <c r="B83" s="785">
        <v>51506</v>
      </c>
      <c r="C83" s="784"/>
      <c r="G83"/>
      <c r="H83"/>
      <c r="I83"/>
    </row>
    <row r="84" spans="1:9">
      <c r="A84" s="783" t="s">
        <v>596</v>
      </c>
      <c r="B84" s="785">
        <v>387939</v>
      </c>
      <c r="C84" s="784"/>
      <c r="G84"/>
      <c r="H84"/>
      <c r="I84"/>
    </row>
    <row r="85" spans="1:9">
      <c r="A85" s="778" t="s">
        <v>315</v>
      </c>
      <c r="B85" s="765">
        <v>3410000</v>
      </c>
      <c r="C85" s="786"/>
      <c r="G85"/>
      <c r="H85"/>
      <c r="I85"/>
    </row>
    <row r="86" spans="1:9">
      <c r="A86" s="783" t="s">
        <v>597</v>
      </c>
      <c r="B86" s="785">
        <v>1700000</v>
      </c>
      <c r="C86" s="784"/>
      <c r="G86"/>
      <c r="H86"/>
      <c r="I86"/>
    </row>
    <row r="87" spans="1:9">
      <c r="A87" s="783" t="s">
        <v>598</v>
      </c>
      <c r="B87" s="785">
        <v>1710000</v>
      </c>
      <c r="C87" s="784"/>
      <c r="G87"/>
      <c r="H87"/>
      <c r="I87"/>
    </row>
    <row r="88" spans="1:9">
      <c r="A88" s="778" t="s">
        <v>54</v>
      </c>
      <c r="B88" s="765">
        <v>4833242.58</v>
      </c>
      <c r="C88" s="765">
        <v>126258</v>
      </c>
      <c r="G88"/>
      <c r="H88"/>
      <c r="I88"/>
    </row>
    <row r="89" spans="1:9" s="764" customFormat="1">
      <c r="A89" s="778" t="s">
        <v>729</v>
      </c>
      <c r="B89" s="765">
        <v>3737900</v>
      </c>
      <c r="C89" s="765"/>
    </row>
    <row r="90" spans="1:9" s="764" customFormat="1">
      <c r="A90" s="783" t="s">
        <v>651</v>
      </c>
      <c r="B90" s="785">
        <v>500000</v>
      </c>
      <c r="C90" s="765"/>
    </row>
    <row r="91" spans="1:9" s="764" customFormat="1">
      <c r="A91" s="783" t="s">
        <v>652</v>
      </c>
      <c r="B91" s="785">
        <v>86900</v>
      </c>
      <c r="C91" s="765"/>
    </row>
    <row r="92" spans="1:9" s="764" customFormat="1">
      <c r="A92" s="783" t="s">
        <v>653</v>
      </c>
      <c r="B92" s="785">
        <v>1000000</v>
      </c>
      <c r="C92" s="765"/>
    </row>
    <row r="93" spans="1:9" s="764" customFormat="1">
      <c r="A93" s="783" t="s">
        <v>705</v>
      </c>
      <c r="B93" s="785">
        <v>51000</v>
      </c>
      <c r="C93" s="765"/>
    </row>
    <row r="94" spans="1:9" s="764" customFormat="1">
      <c r="A94" s="783" t="s">
        <v>649</v>
      </c>
      <c r="B94" s="785">
        <v>2100000</v>
      </c>
      <c r="C94" s="765"/>
    </row>
    <row r="95" spans="1:9">
      <c r="A95" s="778" t="s">
        <v>654</v>
      </c>
      <c r="B95" s="765">
        <v>307276.15999999997</v>
      </c>
      <c r="C95" s="765">
        <v>126258</v>
      </c>
      <c r="G95"/>
      <c r="H95"/>
      <c r="I95"/>
    </row>
    <row r="96" spans="1:9">
      <c r="A96" s="779" t="s">
        <v>618</v>
      </c>
      <c r="B96" s="785">
        <v>35776</v>
      </c>
      <c r="C96" s="784"/>
      <c r="G96"/>
      <c r="H96"/>
      <c r="I96"/>
    </row>
    <row r="97" spans="1:9">
      <c r="A97" s="782" t="s">
        <v>619</v>
      </c>
      <c r="B97" s="781"/>
      <c r="C97" s="780">
        <v>8000</v>
      </c>
      <c r="G97"/>
      <c r="H97"/>
      <c r="I97"/>
    </row>
    <row r="98" spans="1:9">
      <c r="A98" s="782" t="s">
        <v>620</v>
      </c>
      <c r="B98" s="780">
        <v>14.16</v>
      </c>
      <c r="C98" s="781"/>
      <c r="G98"/>
      <c r="H98"/>
      <c r="I98"/>
    </row>
    <row r="99" spans="1:9">
      <c r="A99" s="782" t="s">
        <v>621</v>
      </c>
      <c r="B99" s="780">
        <v>1869</v>
      </c>
      <c r="C99" s="781"/>
      <c r="G99"/>
      <c r="H99"/>
      <c r="I99"/>
    </row>
    <row r="100" spans="1:9">
      <c r="A100" s="782" t="s">
        <v>622</v>
      </c>
      <c r="B100" s="781"/>
      <c r="C100" s="780">
        <v>39802</v>
      </c>
      <c r="G100"/>
      <c r="H100"/>
      <c r="I100"/>
    </row>
    <row r="101" spans="1:9">
      <c r="A101" s="782" t="s">
        <v>623</v>
      </c>
      <c r="B101" s="781"/>
      <c r="C101" s="780">
        <v>9517</v>
      </c>
      <c r="G101"/>
      <c r="H101"/>
      <c r="I101"/>
    </row>
    <row r="102" spans="1:9">
      <c r="A102" s="782" t="s">
        <v>624</v>
      </c>
      <c r="B102" s="781"/>
      <c r="C102" s="780">
        <v>16000</v>
      </c>
      <c r="G102"/>
      <c r="H102"/>
      <c r="I102"/>
    </row>
    <row r="103" spans="1:9">
      <c r="A103" s="782" t="s">
        <v>625</v>
      </c>
      <c r="B103" s="780">
        <v>55340</v>
      </c>
      <c r="C103" s="781"/>
      <c r="G103"/>
      <c r="H103"/>
      <c r="I103"/>
    </row>
    <row r="104" spans="1:9">
      <c r="A104" s="782" t="s">
        <v>626</v>
      </c>
      <c r="B104" s="780">
        <v>17250</v>
      </c>
      <c r="C104" s="781"/>
      <c r="G104"/>
      <c r="H104"/>
      <c r="I104"/>
    </row>
    <row r="105" spans="1:9">
      <c r="A105" s="782" t="s">
        <v>627</v>
      </c>
      <c r="B105" s="780">
        <v>5694</v>
      </c>
      <c r="C105" s="781"/>
      <c r="G105"/>
      <c r="H105"/>
      <c r="I105"/>
    </row>
    <row r="106" spans="1:9">
      <c r="A106" s="782" t="s">
        <v>628</v>
      </c>
      <c r="B106" s="780">
        <v>4600</v>
      </c>
      <c r="C106" s="781"/>
      <c r="G106"/>
      <c r="H106"/>
      <c r="I106"/>
    </row>
    <row r="107" spans="1:9">
      <c r="A107" s="782" t="s">
        <v>629</v>
      </c>
      <c r="B107" s="781"/>
      <c r="C107" s="780">
        <v>16076</v>
      </c>
      <c r="G107"/>
      <c r="H107"/>
      <c r="I107"/>
    </row>
    <row r="108" spans="1:9">
      <c r="A108" s="782" t="s">
        <v>630</v>
      </c>
      <c r="B108" s="781">
        <v>10000</v>
      </c>
      <c r="C108" s="780">
        <v>0</v>
      </c>
      <c r="G108"/>
      <c r="H108"/>
      <c r="I108"/>
    </row>
    <row r="109" spans="1:9">
      <c r="A109" s="782" t="s">
        <v>631</v>
      </c>
      <c r="B109" s="780">
        <v>100</v>
      </c>
      <c r="C109" s="781"/>
      <c r="G109"/>
      <c r="H109"/>
      <c r="I109"/>
    </row>
    <row r="110" spans="1:9">
      <c r="A110" s="782" t="s">
        <v>632</v>
      </c>
      <c r="B110" s="780">
        <v>40000</v>
      </c>
      <c r="C110" s="781"/>
      <c r="G110"/>
      <c r="H110"/>
      <c r="I110"/>
    </row>
    <row r="111" spans="1:9">
      <c r="A111" s="782" t="s">
        <v>633</v>
      </c>
      <c r="B111" s="780">
        <v>650</v>
      </c>
      <c r="C111" s="781"/>
      <c r="G111"/>
      <c r="H111"/>
      <c r="I111"/>
    </row>
    <row r="112" spans="1:9">
      <c r="A112" s="782" t="s">
        <v>634</v>
      </c>
      <c r="B112" s="780">
        <v>900</v>
      </c>
      <c r="C112" s="781"/>
      <c r="G112"/>
      <c r="H112"/>
      <c r="I112"/>
    </row>
    <row r="113" spans="1:9">
      <c r="A113" s="782" t="s">
        <v>635</v>
      </c>
      <c r="B113" s="781"/>
      <c r="C113" s="780">
        <v>13500</v>
      </c>
      <c r="G113"/>
      <c r="H113"/>
      <c r="I113"/>
    </row>
    <row r="114" spans="1:9">
      <c r="A114" s="782" t="s">
        <v>636</v>
      </c>
      <c r="B114" s="780">
        <v>377</v>
      </c>
      <c r="C114" s="781"/>
      <c r="G114"/>
      <c r="H114"/>
      <c r="I114"/>
    </row>
    <row r="115" spans="1:9">
      <c r="A115" s="782" t="s">
        <v>637</v>
      </c>
      <c r="B115" s="781"/>
      <c r="C115" s="780">
        <v>23363</v>
      </c>
      <c r="G115"/>
      <c r="H115"/>
      <c r="I115"/>
    </row>
    <row r="116" spans="1:9">
      <c r="A116" s="782" t="s">
        <v>638</v>
      </c>
      <c r="B116" s="780">
        <v>1100</v>
      </c>
      <c r="C116" s="781"/>
      <c r="G116"/>
      <c r="H116"/>
      <c r="I116"/>
    </row>
    <row r="117" spans="1:9">
      <c r="A117" s="782" t="s">
        <v>639</v>
      </c>
      <c r="B117" s="780">
        <v>54800</v>
      </c>
      <c r="C117" s="781"/>
      <c r="G117"/>
      <c r="H117"/>
      <c r="I117"/>
    </row>
    <row r="118" spans="1:9">
      <c r="A118" s="790" t="s">
        <v>640</v>
      </c>
      <c r="B118" s="780">
        <v>26306</v>
      </c>
      <c r="C118" s="781"/>
      <c r="G118"/>
      <c r="H118"/>
      <c r="I118"/>
    </row>
    <row r="119" spans="1:9">
      <c r="A119" s="782" t="s">
        <v>641</v>
      </c>
      <c r="B119" s="781">
        <v>5000</v>
      </c>
      <c r="C119" s="780">
        <v>0</v>
      </c>
      <c r="G119"/>
      <c r="H119"/>
      <c r="I119"/>
    </row>
    <row r="120" spans="1:9" ht="24">
      <c r="A120" s="793" t="s">
        <v>642</v>
      </c>
      <c r="B120" s="780">
        <v>7500</v>
      </c>
      <c r="C120" s="781"/>
      <c r="G120"/>
      <c r="H120"/>
      <c r="I120"/>
    </row>
    <row r="121" spans="1:9">
      <c r="A121" s="782" t="s">
        <v>643</v>
      </c>
      <c r="B121" s="780">
        <v>40000</v>
      </c>
      <c r="C121" s="781"/>
      <c r="G121"/>
      <c r="H121"/>
      <c r="I121"/>
    </row>
    <row r="122" spans="1:9">
      <c r="A122" s="779" t="s">
        <v>644</v>
      </c>
      <c r="B122" s="780">
        <v>0</v>
      </c>
      <c r="C122" s="781"/>
      <c r="G122"/>
      <c r="H122"/>
      <c r="I122"/>
    </row>
    <row r="123" spans="1:9">
      <c r="A123" s="779" t="s">
        <v>55</v>
      </c>
      <c r="B123" s="780">
        <v>691989.42</v>
      </c>
      <c r="C123" s="781"/>
      <c r="G123"/>
      <c r="H123"/>
      <c r="I123"/>
    </row>
    <row r="124" spans="1:9">
      <c r="A124" s="783" t="s">
        <v>645</v>
      </c>
      <c r="B124" s="780">
        <v>472522</v>
      </c>
      <c r="C124" s="781"/>
      <c r="G124"/>
      <c r="H124"/>
      <c r="I124"/>
    </row>
    <row r="125" spans="1:9">
      <c r="A125" s="782" t="s">
        <v>646</v>
      </c>
      <c r="B125" s="780">
        <v>80000</v>
      </c>
      <c r="C125" s="781"/>
      <c r="G125"/>
      <c r="H125"/>
      <c r="I125"/>
    </row>
    <row r="126" spans="1:9">
      <c r="A126" s="782" t="s">
        <v>647</v>
      </c>
      <c r="B126" s="780">
        <v>139467.42000000001</v>
      </c>
      <c r="C126" s="781"/>
      <c r="G126"/>
      <c r="H126"/>
      <c r="I126"/>
    </row>
    <row r="127" spans="1:9">
      <c r="A127" s="783" t="s">
        <v>648</v>
      </c>
      <c r="B127" s="785">
        <v>33479</v>
      </c>
      <c r="C127" s="784"/>
      <c r="G127"/>
      <c r="H127"/>
      <c r="I127"/>
    </row>
    <row r="128" spans="1:9">
      <c r="A128" s="783" t="s">
        <v>650</v>
      </c>
      <c r="B128" s="785">
        <v>19898</v>
      </c>
      <c r="C128" s="784"/>
      <c r="G128"/>
      <c r="H128"/>
      <c r="I128"/>
    </row>
    <row r="129" spans="1:9" s="764" customFormat="1">
      <c r="A129" s="783" t="s">
        <v>318</v>
      </c>
      <c r="B129" s="785">
        <v>42700</v>
      </c>
      <c r="C129" s="784"/>
    </row>
    <row r="130" spans="1:9">
      <c r="A130" s="778" t="s">
        <v>706</v>
      </c>
      <c r="B130" s="785"/>
      <c r="C130" s="784"/>
      <c r="G130"/>
      <c r="H130"/>
      <c r="I130"/>
    </row>
    <row r="131" spans="1:9" s="764" customFormat="1">
      <c r="A131" s="783" t="s">
        <v>599</v>
      </c>
      <c r="B131" s="784"/>
      <c r="C131" s="785">
        <v>275190</v>
      </c>
      <c r="G131"/>
      <c r="H131"/>
      <c r="I131"/>
    </row>
    <row r="132" spans="1:9">
      <c r="A132" s="794" t="s">
        <v>714</v>
      </c>
      <c r="B132" s="784"/>
      <c r="C132" s="785"/>
      <c r="G132"/>
      <c r="H132"/>
      <c r="I132"/>
    </row>
    <row r="133" spans="1:9" s="764" customFormat="1">
      <c r="A133" s="783" t="s">
        <v>715</v>
      </c>
      <c r="B133" s="784"/>
      <c r="C133" s="785">
        <v>146963.99</v>
      </c>
      <c r="G133"/>
      <c r="H133"/>
      <c r="I133"/>
    </row>
    <row r="134" spans="1:9" s="764" customFormat="1">
      <c r="A134" s="778" t="s">
        <v>600</v>
      </c>
      <c r="B134" s="765">
        <v>3325156.86</v>
      </c>
      <c r="C134" s="786">
        <v>8121</v>
      </c>
      <c r="D134" s="764" t="s">
        <v>289</v>
      </c>
      <c r="G134"/>
      <c r="H134"/>
      <c r="I134"/>
    </row>
    <row r="135" spans="1:9">
      <c r="A135" s="779" t="s">
        <v>316</v>
      </c>
      <c r="B135" s="795">
        <v>64000</v>
      </c>
      <c r="C135" s="781"/>
      <c r="G135"/>
      <c r="H135"/>
      <c r="I135"/>
    </row>
    <row r="136" spans="1:9">
      <c r="A136" s="783" t="s">
        <v>601</v>
      </c>
      <c r="B136" s="796">
        <v>1500</v>
      </c>
      <c r="C136" s="784"/>
      <c r="G136"/>
      <c r="H136"/>
      <c r="I136"/>
    </row>
    <row r="137" spans="1:9">
      <c r="A137" s="783" t="s">
        <v>602</v>
      </c>
      <c r="B137" s="796">
        <v>224276.71</v>
      </c>
      <c r="C137" s="784"/>
      <c r="G137"/>
      <c r="H137"/>
      <c r="I137"/>
    </row>
    <row r="138" spans="1:9">
      <c r="A138" s="783" t="s">
        <v>716</v>
      </c>
      <c r="B138" s="797">
        <v>20000</v>
      </c>
      <c r="C138" s="784"/>
      <c r="G138"/>
      <c r="H138"/>
      <c r="I138"/>
    </row>
    <row r="139" spans="1:9" s="764" customFormat="1">
      <c r="A139" s="783" t="s">
        <v>716</v>
      </c>
      <c r="B139" s="796">
        <v>11500</v>
      </c>
      <c r="C139" s="784"/>
      <c r="G139"/>
      <c r="H139"/>
      <c r="I139"/>
    </row>
    <row r="140" spans="1:9" s="764" customFormat="1" ht="24">
      <c r="A140" s="792" t="s">
        <v>603</v>
      </c>
      <c r="B140" s="796">
        <v>33.6</v>
      </c>
      <c r="C140" s="784"/>
      <c r="G140"/>
      <c r="H140"/>
      <c r="I140"/>
    </row>
    <row r="141" spans="1:9">
      <c r="A141" s="783" t="s">
        <v>604</v>
      </c>
      <c r="B141" s="796">
        <v>47500</v>
      </c>
      <c r="C141" s="784"/>
      <c r="G141"/>
      <c r="H141"/>
      <c r="I141"/>
    </row>
    <row r="142" spans="1:9">
      <c r="A142" s="783" t="s">
        <v>707</v>
      </c>
      <c r="B142" s="784"/>
      <c r="C142" s="785">
        <v>8121</v>
      </c>
      <c r="G142"/>
      <c r="H142"/>
      <c r="I142"/>
    </row>
    <row r="143" spans="1:9" s="764" customFormat="1">
      <c r="A143" s="783" t="s">
        <v>708</v>
      </c>
      <c r="B143" s="798">
        <v>284745</v>
      </c>
      <c r="C143" s="785"/>
      <c r="G143"/>
      <c r="H143"/>
      <c r="I143"/>
    </row>
    <row r="144" spans="1:9" s="764" customFormat="1">
      <c r="A144" s="783" t="s">
        <v>605</v>
      </c>
      <c r="B144" s="798">
        <v>294340</v>
      </c>
      <c r="C144" s="784"/>
      <c r="G144"/>
      <c r="H144"/>
      <c r="I144"/>
    </row>
    <row r="145" spans="1:9">
      <c r="A145" s="783" t="s">
        <v>606</v>
      </c>
      <c r="B145" s="796">
        <v>66479</v>
      </c>
      <c r="C145" s="784"/>
      <c r="G145"/>
      <c r="H145"/>
      <c r="I145"/>
    </row>
    <row r="146" spans="1:9">
      <c r="A146" s="783" t="s">
        <v>743</v>
      </c>
      <c r="B146" s="796">
        <v>26942</v>
      </c>
      <c r="C146" s="784"/>
      <c r="G146"/>
      <c r="H146"/>
      <c r="I146"/>
    </row>
    <row r="147" spans="1:9">
      <c r="A147" s="783" t="s">
        <v>608</v>
      </c>
      <c r="B147" s="796">
        <v>33877</v>
      </c>
      <c r="C147" s="784"/>
      <c r="G147"/>
      <c r="H147"/>
      <c r="I147"/>
    </row>
    <row r="148" spans="1:9">
      <c r="A148" s="783" t="s">
        <v>609</v>
      </c>
      <c r="B148" s="796">
        <v>37809.89</v>
      </c>
      <c r="C148" s="784"/>
      <c r="G148"/>
      <c r="H148"/>
      <c r="I148"/>
    </row>
    <row r="149" spans="1:9">
      <c r="A149" s="783" t="s">
        <v>610</v>
      </c>
      <c r="B149" s="796">
        <v>120712</v>
      </c>
      <c r="C149" s="784"/>
      <c r="G149"/>
      <c r="H149"/>
      <c r="I149"/>
    </row>
    <row r="150" spans="1:9">
      <c r="A150" s="783" t="s">
        <v>709</v>
      </c>
      <c r="B150" s="798">
        <v>14128</v>
      </c>
      <c r="C150" s="784"/>
      <c r="G150"/>
      <c r="H150"/>
      <c r="I150"/>
    </row>
    <row r="151" spans="1:9">
      <c r="A151" s="783" t="s">
        <v>296</v>
      </c>
      <c r="B151" s="796">
        <v>240000</v>
      </c>
      <c r="C151" s="784"/>
      <c r="G151"/>
      <c r="H151"/>
      <c r="I151"/>
    </row>
    <row r="152" spans="1:9">
      <c r="A152" s="783" t="s">
        <v>506</v>
      </c>
      <c r="B152" s="796">
        <v>200500</v>
      </c>
      <c r="C152" s="784"/>
      <c r="G152"/>
      <c r="H152"/>
      <c r="I152"/>
    </row>
    <row r="153" spans="1:9">
      <c r="A153" s="783" t="s">
        <v>314</v>
      </c>
      <c r="B153" s="798">
        <v>1303657</v>
      </c>
      <c r="C153" s="784"/>
      <c r="G153"/>
      <c r="H153"/>
      <c r="I153"/>
    </row>
    <row r="154" spans="1:9">
      <c r="A154" s="783" t="s">
        <v>611</v>
      </c>
      <c r="B154" s="799">
        <v>19427.97</v>
      </c>
      <c r="C154" s="784"/>
      <c r="G154"/>
      <c r="H154"/>
      <c r="I154"/>
    </row>
    <row r="155" spans="1:9">
      <c r="A155" s="783" t="s">
        <v>710</v>
      </c>
      <c r="B155" s="798">
        <v>194948</v>
      </c>
      <c r="C155" s="784"/>
    </row>
    <row r="156" spans="1:9" s="764" customFormat="1">
      <c r="A156" s="783" t="s">
        <v>711</v>
      </c>
      <c r="B156" s="798">
        <v>3008</v>
      </c>
      <c r="C156" s="784"/>
    </row>
    <row r="157" spans="1:9" s="764" customFormat="1">
      <c r="A157" s="783" t="s">
        <v>48</v>
      </c>
      <c r="B157" s="796">
        <v>85511.61</v>
      </c>
      <c r="C157" s="784"/>
    </row>
    <row r="158" spans="1:9">
      <c r="A158" s="783" t="s">
        <v>612</v>
      </c>
      <c r="B158" s="798">
        <v>30261.08</v>
      </c>
      <c r="C158" s="784"/>
    </row>
    <row r="159" spans="1:9" s="764" customFormat="1">
      <c r="A159" s="777" t="s">
        <v>46</v>
      </c>
      <c r="B159" s="765">
        <v>13592522.15</v>
      </c>
      <c r="C159" s="765">
        <f>B159</f>
        <v>13592522.15</v>
      </c>
    </row>
  </sheetData>
  <mergeCells count="6">
    <mergeCell ref="B6:C6"/>
    <mergeCell ref="A1:C1"/>
    <mergeCell ref="A2:C2"/>
    <mergeCell ref="A3:C3"/>
    <mergeCell ref="B4:C4"/>
    <mergeCell ref="B5:C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82CB-E151-4BCC-8297-699447842EAC}">
  <dimension ref="A1:G21"/>
  <sheetViews>
    <sheetView topLeftCell="A6" workbookViewId="0">
      <selection activeCell="E24" sqref="E24"/>
    </sheetView>
  </sheetViews>
  <sheetFormatPr defaultRowHeight="15"/>
  <cols>
    <col min="1" max="1" width="5.42578125" style="524" customWidth="1"/>
    <col min="2" max="2" width="39.7109375" style="524" bestFit="1" customWidth="1"/>
    <col min="3" max="3" width="9.5703125" style="524" bestFit="1" customWidth="1"/>
    <col min="4" max="4" width="12.140625" style="524" bestFit="1" customWidth="1"/>
    <col min="5" max="256" width="9.140625" style="524"/>
    <col min="257" max="257" width="5.42578125" style="524" customWidth="1"/>
    <col min="258" max="258" width="39.7109375" style="524" bestFit="1" customWidth="1"/>
    <col min="259" max="259" width="9.5703125" style="524" bestFit="1" customWidth="1"/>
    <col min="260" max="260" width="12.140625" style="524" bestFit="1" customWidth="1"/>
    <col min="261" max="512" width="9.140625" style="524"/>
    <col min="513" max="513" width="5.42578125" style="524" customWidth="1"/>
    <col min="514" max="514" width="39.7109375" style="524" bestFit="1" customWidth="1"/>
    <col min="515" max="515" width="9.5703125" style="524" bestFit="1" customWidth="1"/>
    <col min="516" max="516" width="12.140625" style="524" bestFit="1" customWidth="1"/>
    <col min="517" max="768" width="9.140625" style="524"/>
    <col min="769" max="769" width="5.42578125" style="524" customWidth="1"/>
    <col min="770" max="770" width="39.7109375" style="524" bestFit="1" customWidth="1"/>
    <col min="771" max="771" width="9.5703125" style="524" bestFit="1" customWidth="1"/>
    <col min="772" max="772" width="12.140625" style="524" bestFit="1" customWidth="1"/>
    <col min="773" max="1024" width="9.140625" style="524"/>
    <col min="1025" max="1025" width="5.42578125" style="524" customWidth="1"/>
    <col min="1026" max="1026" width="39.7109375" style="524" bestFit="1" customWidth="1"/>
    <col min="1027" max="1027" width="9.5703125" style="524" bestFit="1" customWidth="1"/>
    <col min="1028" max="1028" width="12.140625" style="524" bestFit="1" customWidth="1"/>
    <col min="1029" max="1280" width="9.140625" style="524"/>
    <col min="1281" max="1281" width="5.42578125" style="524" customWidth="1"/>
    <col min="1282" max="1282" width="39.7109375" style="524" bestFit="1" customWidth="1"/>
    <col min="1283" max="1283" width="9.5703125" style="524" bestFit="1" customWidth="1"/>
    <col min="1284" max="1284" width="12.140625" style="524" bestFit="1" customWidth="1"/>
    <col min="1285" max="1536" width="9.140625" style="524"/>
    <col min="1537" max="1537" width="5.42578125" style="524" customWidth="1"/>
    <col min="1538" max="1538" width="39.7109375" style="524" bestFit="1" customWidth="1"/>
    <col min="1539" max="1539" width="9.5703125" style="524" bestFit="1" customWidth="1"/>
    <col min="1540" max="1540" width="12.140625" style="524" bestFit="1" customWidth="1"/>
    <col min="1541" max="1792" width="9.140625" style="524"/>
    <col min="1793" max="1793" width="5.42578125" style="524" customWidth="1"/>
    <col min="1794" max="1794" width="39.7109375" style="524" bestFit="1" customWidth="1"/>
    <col min="1795" max="1795" width="9.5703125" style="524" bestFit="1" customWidth="1"/>
    <col min="1796" max="1796" width="12.140625" style="524" bestFit="1" customWidth="1"/>
    <col min="1797" max="2048" width="9.140625" style="524"/>
    <col min="2049" max="2049" width="5.42578125" style="524" customWidth="1"/>
    <col min="2050" max="2050" width="39.7109375" style="524" bestFit="1" customWidth="1"/>
    <col min="2051" max="2051" width="9.5703125" style="524" bestFit="1" customWidth="1"/>
    <col min="2052" max="2052" width="12.140625" style="524" bestFit="1" customWidth="1"/>
    <col min="2053" max="2304" width="9.140625" style="524"/>
    <col min="2305" max="2305" width="5.42578125" style="524" customWidth="1"/>
    <col min="2306" max="2306" width="39.7109375" style="524" bestFit="1" customWidth="1"/>
    <col min="2307" max="2307" width="9.5703125" style="524" bestFit="1" customWidth="1"/>
    <col min="2308" max="2308" width="12.140625" style="524" bestFit="1" customWidth="1"/>
    <col min="2309" max="2560" width="9.140625" style="524"/>
    <col min="2561" max="2561" width="5.42578125" style="524" customWidth="1"/>
    <col min="2562" max="2562" width="39.7109375" style="524" bestFit="1" customWidth="1"/>
    <col min="2563" max="2563" width="9.5703125" style="524" bestFit="1" customWidth="1"/>
    <col min="2564" max="2564" width="12.140625" style="524" bestFit="1" customWidth="1"/>
    <col min="2565" max="2816" width="9.140625" style="524"/>
    <col min="2817" max="2817" width="5.42578125" style="524" customWidth="1"/>
    <col min="2818" max="2818" width="39.7109375" style="524" bestFit="1" customWidth="1"/>
    <col min="2819" max="2819" width="9.5703125" style="524" bestFit="1" customWidth="1"/>
    <col min="2820" max="2820" width="12.140625" style="524" bestFit="1" customWidth="1"/>
    <col min="2821" max="3072" width="9.140625" style="524"/>
    <col min="3073" max="3073" width="5.42578125" style="524" customWidth="1"/>
    <col min="3074" max="3074" width="39.7109375" style="524" bestFit="1" customWidth="1"/>
    <col min="3075" max="3075" width="9.5703125" style="524" bestFit="1" customWidth="1"/>
    <col min="3076" max="3076" width="12.140625" style="524" bestFit="1" customWidth="1"/>
    <col min="3077" max="3328" width="9.140625" style="524"/>
    <col min="3329" max="3329" width="5.42578125" style="524" customWidth="1"/>
    <col min="3330" max="3330" width="39.7109375" style="524" bestFit="1" customWidth="1"/>
    <col min="3331" max="3331" width="9.5703125" style="524" bestFit="1" customWidth="1"/>
    <col min="3332" max="3332" width="12.140625" style="524" bestFit="1" customWidth="1"/>
    <col min="3333" max="3584" width="9.140625" style="524"/>
    <col min="3585" max="3585" width="5.42578125" style="524" customWidth="1"/>
    <col min="3586" max="3586" width="39.7109375" style="524" bestFit="1" customWidth="1"/>
    <col min="3587" max="3587" width="9.5703125" style="524" bestFit="1" customWidth="1"/>
    <col min="3588" max="3588" width="12.140625" style="524" bestFit="1" customWidth="1"/>
    <col min="3589" max="3840" width="9.140625" style="524"/>
    <col min="3841" max="3841" width="5.42578125" style="524" customWidth="1"/>
    <col min="3842" max="3842" width="39.7109375" style="524" bestFit="1" customWidth="1"/>
    <col min="3843" max="3843" width="9.5703125" style="524" bestFit="1" customWidth="1"/>
    <col min="3844" max="3844" width="12.140625" style="524" bestFit="1" customWidth="1"/>
    <col min="3845" max="4096" width="9.140625" style="524"/>
    <col min="4097" max="4097" width="5.42578125" style="524" customWidth="1"/>
    <col min="4098" max="4098" width="39.7109375" style="524" bestFit="1" customWidth="1"/>
    <col min="4099" max="4099" width="9.5703125" style="524" bestFit="1" customWidth="1"/>
    <col min="4100" max="4100" width="12.140625" style="524" bestFit="1" customWidth="1"/>
    <col min="4101" max="4352" width="9.140625" style="524"/>
    <col min="4353" max="4353" width="5.42578125" style="524" customWidth="1"/>
    <col min="4354" max="4354" width="39.7109375" style="524" bestFit="1" customWidth="1"/>
    <col min="4355" max="4355" width="9.5703125" style="524" bestFit="1" customWidth="1"/>
    <col min="4356" max="4356" width="12.140625" style="524" bestFit="1" customWidth="1"/>
    <col min="4357" max="4608" width="9.140625" style="524"/>
    <col min="4609" max="4609" width="5.42578125" style="524" customWidth="1"/>
    <col min="4610" max="4610" width="39.7109375" style="524" bestFit="1" customWidth="1"/>
    <col min="4611" max="4611" width="9.5703125" style="524" bestFit="1" customWidth="1"/>
    <col min="4612" max="4612" width="12.140625" style="524" bestFit="1" customWidth="1"/>
    <col min="4613" max="4864" width="9.140625" style="524"/>
    <col min="4865" max="4865" width="5.42578125" style="524" customWidth="1"/>
    <col min="4866" max="4866" width="39.7109375" style="524" bestFit="1" customWidth="1"/>
    <col min="4867" max="4867" width="9.5703125" style="524" bestFit="1" customWidth="1"/>
    <col min="4868" max="4868" width="12.140625" style="524" bestFit="1" customWidth="1"/>
    <col min="4869" max="5120" width="9.140625" style="524"/>
    <col min="5121" max="5121" width="5.42578125" style="524" customWidth="1"/>
    <col min="5122" max="5122" width="39.7109375" style="524" bestFit="1" customWidth="1"/>
    <col min="5123" max="5123" width="9.5703125" style="524" bestFit="1" customWidth="1"/>
    <col min="5124" max="5124" width="12.140625" style="524" bestFit="1" customWidth="1"/>
    <col min="5125" max="5376" width="9.140625" style="524"/>
    <col min="5377" max="5377" width="5.42578125" style="524" customWidth="1"/>
    <col min="5378" max="5378" width="39.7109375" style="524" bestFit="1" customWidth="1"/>
    <col min="5379" max="5379" width="9.5703125" style="524" bestFit="1" customWidth="1"/>
    <col min="5380" max="5380" width="12.140625" style="524" bestFit="1" customWidth="1"/>
    <col min="5381" max="5632" width="9.140625" style="524"/>
    <col min="5633" max="5633" width="5.42578125" style="524" customWidth="1"/>
    <col min="5634" max="5634" width="39.7109375" style="524" bestFit="1" customWidth="1"/>
    <col min="5635" max="5635" width="9.5703125" style="524" bestFit="1" customWidth="1"/>
    <col min="5636" max="5636" width="12.140625" style="524" bestFit="1" customWidth="1"/>
    <col min="5637" max="5888" width="9.140625" style="524"/>
    <col min="5889" max="5889" width="5.42578125" style="524" customWidth="1"/>
    <col min="5890" max="5890" width="39.7109375" style="524" bestFit="1" customWidth="1"/>
    <col min="5891" max="5891" width="9.5703125" style="524" bestFit="1" customWidth="1"/>
    <col min="5892" max="5892" width="12.140625" style="524" bestFit="1" customWidth="1"/>
    <col min="5893" max="6144" width="9.140625" style="524"/>
    <col min="6145" max="6145" width="5.42578125" style="524" customWidth="1"/>
    <col min="6146" max="6146" width="39.7109375" style="524" bestFit="1" customWidth="1"/>
    <col min="6147" max="6147" width="9.5703125" style="524" bestFit="1" customWidth="1"/>
    <col min="6148" max="6148" width="12.140625" style="524" bestFit="1" customWidth="1"/>
    <col min="6149" max="6400" width="9.140625" style="524"/>
    <col min="6401" max="6401" width="5.42578125" style="524" customWidth="1"/>
    <col min="6402" max="6402" width="39.7109375" style="524" bestFit="1" customWidth="1"/>
    <col min="6403" max="6403" width="9.5703125" style="524" bestFit="1" customWidth="1"/>
    <col min="6404" max="6404" width="12.140625" style="524" bestFit="1" customWidth="1"/>
    <col min="6405" max="6656" width="9.140625" style="524"/>
    <col min="6657" max="6657" width="5.42578125" style="524" customWidth="1"/>
    <col min="6658" max="6658" width="39.7109375" style="524" bestFit="1" customWidth="1"/>
    <col min="6659" max="6659" width="9.5703125" style="524" bestFit="1" customWidth="1"/>
    <col min="6660" max="6660" width="12.140625" style="524" bestFit="1" customWidth="1"/>
    <col min="6661" max="6912" width="9.140625" style="524"/>
    <col min="6913" max="6913" width="5.42578125" style="524" customWidth="1"/>
    <col min="6914" max="6914" width="39.7109375" style="524" bestFit="1" customWidth="1"/>
    <col min="6915" max="6915" width="9.5703125" style="524" bestFit="1" customWidth="1"/>
    <col min="6916" max="6916" width="12.140625" style="524" bestFit="1" customWidth="1"/>
    <col min="6917" max="7168" width="9.140625" style="524"/>
    <col min="7169" max="7169" width="5.42578125" style="524" customWidth="1"/>
    <col min="7170" max="7170" width="39.7109375" style="524" bestFit="1" customWidth="1"/>
    <col min="7171" max="7171" width="9.5703125" style="524" bestFit="1" customWidth="1"/>
    <col min="7172" max="7172" width="12.140625" style="524" bestFit="1" customWidth="1"/>
    <col min="7173" max="7424" width="9.140625" style="524"/>
    <col min="7425" max="7425" width="5.42578125" style="524" customWidth="1"/>
    <col min="7426" max="7426" width="39.7109375" style="524" bestFit="1" customWidth="1"/>
    <col min="7427" max="7427" width="9.5703125" style="524" bestFit="1" customWidth="1"/>
    <col min="7428" max="7428" width="12.140625" style="524" bestFit="1" customWidth="1"/>
    <col min="7429" max="7680" width="9.140625" style="524"/>
    <col min="7681" max="7681" width="5.42578125" style="524" customWidth="1"/>
    <col min="7682" max="7682" width="39.7109375" style="524" bestFit="1" customWidth="1"/>
    <col min="7683" max="7683" width="9.5703125" style="524" bestFit="1" customWidth="1"/>
    <col min="7684" max="7684" width="12.140625" style="524" bestFit="1" customWidth="1"/>
    <col min="7685" max="7936" width="9.140625" style="524"/>
    <col min="7937" max="7937" width="5.42578125" style="524" customWidth="1"/>
    <col min="7938" max="7938" width="39.7109375" style="524" bestFit="1" customWidth="1"/>
    <col min="7939" max="7939" width="9.5703125" style="524" bestFit="1" customWidth="1"/>
    <col min="7940" max="7940" width="12.140625" style="524" bestFit="1" customWidth="1"/>
    <col min="7941" max="8192" width="9.140625" style="524"/>
    <col min="8193" max="8193" width="5.42578125" style="524" customWidth="1"/>
    <col min="8194" max="8194" width="39.7109375" style="524" bestFit="1" customWidth="1"/>
    <col min="8195" max="8195" width="9.5703125" style="524" bestFit="1" customWidth="1"/>
    <col min="8196" max="8196" width="12.140625" style="524" bestFit="1" customWidth="1"/>
    <col min="8197" max="8448" width="9.140625" style="524"/>
    <col min="8449" max="8449" width="5.42578125" style="524" customWidth="1"/>
    <col min="8450" max="8450" width="39.7109375" style="524" bestFit="1" customWidth="1"/>
    <col min="8451" max="8451" width="9.5703125" style="524" bestFit="1" customWidth="1"/>
    <col min="8452" max="8452" width="12.140625" style="524" bestFit="1" customWidth="1"/>
    <col min="8453" max="8704" width="9.140625" style="524"/>
    <col min="8705" max="8705" width="5.42578125" style="524" customWidth="1"/>
    <col min="8706" max="8706" width="39.7109375" style="524" bestFit="1" customWidth="1"/>
    <col min="8707" max="8707" width="9.5703125" style="524" bestFit="1" customWidth="1"/>
    <col min="8708" max="8708" width="12.140625" style="524" bestFit="1" customWidth="1"/>
    <col min="8709" max="8960" width="9.140625" style="524"/>
    <col min="8961" max="8961" width="5.42578125" style="524" customWidth="1"/>
    <col min="8962" max="8962" width="39.7109375" style="524" bestFit="1" customWidth="1"/>
    <col min="8963" max="8963" width="9.5703125" style="524" bestFit="1" customWidth="1"/>
    <col min="8964" max="8964" width="12.140625" style="524" bestFit="1" customWidth="1"/>
    <col min="8965" max="9216" width="9.140625" style="524"/>
    <col min="9217" max="9217" width="5.42578125" style="524" customWidth="1"/>
    <col min="9218" max="9218" width="39.7109375" style="524" bestFit="1" customWidth="1"/>
    <col min="9219" max="9219" width="9.5703125" style="524" bestFit="1" customWidth="1"/>
    <col min="9220" max="9220" width="12.140625" style="524" bestFit="1" customWidth="1"/>
    <col min="9221" max="9472" width="9.140625" style="524"/>
    <col min="9473" max="9473" width="5.42578125" style="524" customWidth="1"/>
    <col min="9474" max="9474" width="39.7109375" style="524" bestFit="1" customWidth="1"/>
    <col min="9475" max="9475" width="9.5703125" style="524" bestFit="1" customWidth="1"/>
    <col min="9476" max="9476" width="12.140625" style="524" bestFit="1" customWidth="1"/>
    <col min="9477" max="9728" width="9.140625" style="524"/>
    <col min="9729" max="9729" width="5.42578125" style="524" customWidth="1"/>
    <col min="9730" max="9730" width="39.7109375" style="524" bestFit="1" customWidth="1"/>
    <col min="9731" max="9731" width="9.5703125" style="524" bestFit="1" customWidth="1"/>
    <col min="9732" max="9732" width="12.140625" style="524" bestFit="1" customWidth="1"/>
    <col min="9733" max="9984" width="9.140625" style="524"/>
    <col min="9985" max="9985" width="5.42578125" style="524" customWidth="1"/>
    <col min="9986" max="9986" width="39.7109375" style="524" bestFit="1" customWidth="1"/>
    <col min="9987" max="9987" width="9.5703125" style="524" bestFit="1" customWidth="1"/>
    <col min="9988" max="9988" width="12.140625" style="524" bestFit="1" customWidth="1"/>
    <col min="9989" max="10240" width="9.140625" style="524"/>
    <col min="10241" max="10241" width="5.42578125" style="524" customWidth="1"/>
    <col min="10242" max="10242" width="39.7109375" style="524" bestFit="1" customWidth="1"/>
    <col min="10243" max="10243" width="9.5703125" style="524" bestFit="1" customWidth="1"/>
    <col min="10244" max="10244" width="12.140625" style="524" bestFit="1" customWidth="1"/>
    <col min="10245" max="10496" width="9.140625" style="524"/>
    <col min="10497" max="10497" width="5.42578125" style="524" customWidth="1"/>
    <col min="10498" max="10498" width="39.7109375" style="524" bestFit="1" customWidth="1"/>
    <col min="10499" max="10499" width="9.5703125" style="524" bestFit="1" customWidth="1"/>
    <col min="10500" max="10500" width="12.140625" style="524" bestFit="1" customWidth="1"/>
    <col min="10501" max="10752" width="9.140625" style="524"/>
    <col min="10753" max="10753" width="5.42578125" style="524" customWidth="1"/>
    <col min="10754" max="10754" width="39.7109375" style="524" bestFit="1" customWidth="1"/>
    <col min="10755" max="10755" width="9.5703125" style="524" bestFit="1" customWidth="1"/>
    <col min="10756" max="10756" width="12.140625" style="524" bestFit="1" customWidth="1"/>
    <col min="10757" max="11008" width="9.140625" style="524"/>
    <col min="11009" max="11009" width="5.42578125" style="524" customWidth="1"/>
    <col min="11010" max="11010" width="39.7109375" style="524" bestFit="1" customWidth="1"/>
    <col min="11011" max="11011" width="9.5703125" style="524" bestFit="1" customWidth="1"/>
    <col min="11012" max="11012" width="12.140625" style="524" bestFit="1" customWidth="1"/>
    <col min="11013" max="11264" width="9.140625" style="524"/>
    <col min="11265" max="11265" width="5.42578125" style="524" customWidth="1"/>
    <col min="11266" max="11266" width="39.7109375" style="524" bestFit="1" customWidth="1"/>
    <col min="11267" max="11267" width="9.5703125" style="524" bestFit="1" customWidth="1"/>
    <col min="11268" max="11268" width="12.140625" style="524" bestFit="1" customWidth="1"/>
    <col min="11269" max="11520" width="9.140625" style="524"/>
    <col min="11521" max="11521" width="5.42578125" style="524" customWidth="1"/>
    <col min="11522" max="11522" width="39.7109375" style="524" bestFit="1" customWidth="1"/>
    <col min="11523" max="11523" width="9.5703125" style="524" bestFit="1" customWidth="1"/>
    <col min="11524" max="11524" width="12.140625" style="524" bestFit="1" customWidth="1"/>
    <col min="11525" max="11776" width="9.140625" style="524"/>
    <col min="11777" max="11777" width="5.42578125" style="524" customWidth="1"/>
    <col min="11778" max="11778" width="39.7109375" style="524" bestFit="1" customWidth="1"/>
    <col min="11779" max="11779" width="9.5703125" style="524" bestFit="1" customWidth="1"/>
    <col min="11780" max="11780" width="12.140625" style="524" bestFit="1" customWidth="1"/>
    <col min="11781" max="12032" width="9.140625" style="524"/>
    <col min="12033" max="12033" width="5.42578125" style="524" customWidth="1"/>
    <col min="12034" max="12034" width="39.7109375" style="524" bestFit="1" customWidth="1"/>
    <col min="12035" max="12035" width="9.5703125" style="524" bestFit="1" customWidth="1"/>
    <col min="12036" max="12036" width="12.140625" style="524" bestFit="1" customWidth="1"/>
    <col min="12037" max="12288" width="9.140625" style="524"/>
    <col min="12289" max="12289" width="5.42578125" style="524" customWidth="1"/>
    <col min="12290" max="12290" width="39.7109375" style="524" bestFit="1" customWidth="1"/>
    <col min="12291" max="12291" width="9.5703125" style="524" bestFit="1" customWidth="1"/>
    <col min="12292" max="12292" width="12.140625" style="524" bestFit="1" customWidth="1"/>
    <col min="12293" max="12544" width="9.140625" style="524"/>
    <col min="12545" max="12545" width="5.42578125" style="524" customWidth="1"/>
    <col min="12546" max="12546" width="39.7109375" style="524" bestFit="1" customWidth="1"/>
    <col min="12547" max="12547" width="9.5703125" style="524" bestFit="1" customWidth="1"/>
    <col min="12548" max="12548" width="12.140625" style="524" bestFit="1" customWidth="1"/>
    <col min="12549" max="12800" width="9.140625" style="524"/>
    <col min="12801" max="12801" width="5.42578125" style="524" customWidth="1"/>
    <col min="12802" max="12802" width="39.7109375" style="524" bestFit="1" customWidth="1"/>
    <col min="12803" max="12803" width="9.5703125" style="524" bestFit="1" customWidth="1"/>
    <col min="12804" max="12804" width="12.140625" style="524" bestFit="1" customWidth="1"/>
    <col min="12805" max="13056" width="9.140625" style="524"/>
    <col min="13057" max="13057" width="5.42578125" style="524" customWidth="1"/>
    <col min="13058" max="13058" width="39.7109375" style="524" bestFit="1" customWidth="1"/>
    <col min="13059" max="13059" width="9.5703125" style="524" bestFit="1" customWidth="1"/>
    <col min="13060" max="13060" width="12.140625" style="524" bestFit="1" customWidth="1"/>
    <col min="13061" max="13312" width="9.140625" style="524"/>
    <col min="13313" max="13313" width="5.42578125" style="524" customWidth="1"/>
    <col min="13314" max="13314" width="39.7109375" style="524" bestFit="1" customWidth="1"/>
    <col min="13315" max="13315" width="9.5703125" style="524" bestFit="1" customWidth="1"/>
    <col min="13316" max="13316" width="12.140625" style="524" bestFit="1" customWidth="1"/>
    <col min="13317" max="13568" width="9.140625" style="524"/>
    <col min="13569" max="13569" width="5.42578125" style="524" customWidth="1"/>
    <col min="13570" max="13570" width="39.7109375" style="524" bestFit="1" customWidth="1"/>
    <col min="13571" max="13571" width="9.5703125" style="524" bestFit="1" customWidth="1"/>
    <col min="13572" max="13572" width="12.140625" style="524" bestFit="1" customWidth="1"/>
    <col min="13573" max="13824" width="9.140625" style="524"/>
    <col min="13825" max="13825" width="5.42578125" style="524" customWidth="1"/>
    <col min="13826" max="13826" width="39.7109375" style="524" bestFit="1" customWidth="1"/>
    <col min="13827" max="13827" width="9.5703125" style="524" bestFit="1" customWidth="1"/>
    <col min="13828" max="13828" width="12.140625" style="524" bestFit="1" customWidth="1"/>
    <col min="13829" max="14080" width="9.140625" style="524"/>
    <col min="14081" max="14081" width="5.42578125" style="524" customWidth="1"/>
    <col min="14082" max="14082" width="39.7109375" style="524" bestFit="1" customWidth="1"/>
    <col min="14083" max="14083" width="9.5703125" style="524" bestFit="1" customWidth="1"/>
    <col min="14084" max="14084" width="12.140625" style="524" bestFit="1" customWidth="1"/>
    <col min="14085" max="14336" width="9.140625" style="524"/>
    <col min="14337" max="14337" width="5.42578125" style="524" customWidth="1"/>
    <col min="14338" max="14338" width="39.7109375" style="524" bestFit="1" customWidth="1"/>
    <col min="14339" max="14339" width="9.5703125" style="524" bestFit="1" customWidth="1"/>
    <col min="14340" max="14340" width="12.140625" style="524" bestFit="1" customWidth="1"/>
    <col min="14341" max="14592" width="9.140625" style="524"/>
    <col min="14593" max="14593" width="5.42578125" style="524" customWidth="1"/>
    <col min="14594" max="14594" width="39.7109375" style="524" bestFit="1" customWidth="1"/>
    <col min="14595" max="14595" width="9.5703125" style="524" bestFit="1" customWidth="1"/>
    <col min="14596" max="14596" width="12.140625" style="524" bestFit="1" customWidth="1"/>
    <col min="14597" max="14848" width="9.140625" style="524"/>
    <col min="14849" max="14849" width="5.42578125" style="524" customWidth="1"/>
    <col min="14850" max="14850" width="39.7109375" style="524" bestFit="1" customWidth="1"/>
    <col min="14851" max="14851" width="9.5703125" style="524" bestFit="1" customWidth="1"/>
    <col min="14852" max="14852" width="12.140625" style="524" bestFit="1" customWidth="1"/>
    <col min="14853" max="15104" width="9.140625" style="524"/>
    <col min="15105" max="15105" width="5.42578125" style="524" customWidth="1"/>
    <col min="15106" max="15106" width="39.7109375" style="524" bestFit="1" customWidth="1"/>
    <col min="15107" max="15107" width="9.5703125" style="524" bestFit="1" customWidth="1"/>
    <col min="15108" max="15108" width="12.140625" style="524" bestFit="1" customWidth="1"/>
    <col min="15109" max="15360" width="9.140625" style="524"/>
    <col min="15361" max="15361" width="5.42578125" style="524" customWidth="1"/>
    <col min="15362" max="15362" width="39.7109375" style="524" bestFit="1" customWidth="1"/>
    <col min="15363" max="15363" width="9.5703125" style="524" bestFit="1" customWidth="1"/>
    <col min="15364" max="15364" width="12.140625" style="524" bestFit="1" customWidth="1"/>
    <col min="15365" max="15616" width="9.140625" style="524"/>
    <col min="15617" max="15617" width="5.42578125" style="524" customWidth="1"/>
    <col min="15618" max="15618" width="39.7109375" style="524" bestFit="1" customWidth="1"/>
    <col min="15619" max="15619" width="9.5703125" style="524" bestFit="1" customWidth="1"/>
    <col min="15620" max="15620" width="12.140625" style="524" bestFit="1" customWidth="1"/>
    <col min="15621" max="15872" width="9.140625" style="524"/>
    <col min="15873" max="15873" width="5.42578125" style="524" customWidth="1"/>
    <col min="15874" max="15874" width="39.7109375" style="524" bestFit="1" customWidth="1"/>
    <col min="15875" max="15875" width="9.5703125" style="524" bestFit="1" customWidth="1"/>
    <col min="15876" max="15876" width="12.140625" style="524" bestFit="1" customWidth="1"/>
    <col min="15877" max="16128" width="9.140625" style="524"/>
    <col min="16129" max="16129" width="5.42578125" style="524" customWidth="1"/>
    <col min="16130" max="16130" width="39.7109375" style="524" bestFit="1" customWidth="1"/>
    <col min="16131" max="16131" width="9.5703125" style="524" bestFit="1" customWidth="1"/>
    <col min="16132" max="16132" width="12.140625" style="524" bestFit="1" customWidth="1"/>
    <col min="16133" max="16384" width="9.140625" style="524"/>
  </cols>
  <sheetData>
    <row r="1" spans="1:6" ht="15.75" thickBot="1"/>
    <row r="2" spans="1:6" ht="18.75">
      <c r="B2" s="902" t="s">
        <v>694</v>
      </c>
      <c r="C2" s="903"/>
      <c r="D2" s="904"/>
    </row>
    <row r="3" spans="1:6">
      <c r="A3" s="524">
        <v>1</v>
      </c>
      <c r="B3" s="736" t="s">
        <v>400</v>
      </c>
      <c r="C3" s="591"/>
      <c r="D3" s="744">
        <f>dep!H12</f>
        <v>284745</v>
      </c>
    </row>
    <row r="4" spans="1:6">
      <c r="B4" s="736" t="s">
        <v>401</v>
      </c>
      <c r="C4" s="745">
        <v>0</v>
      </c>
      <c r="D4" s="744">
        <f>'DEP IT'!G13</f>
        <v>203213.82500000001</v>
      </c>
    </row>
    <row r="5" spans="1:6">
      <c r="B5" s="736"/>
      <c r="C5" s="591"/>
      <c r="D5" s="746"/>
      <c r="F5" s="695"/>
    </row>
    <row r="6" spans="1:6">
      <c r="B6" s="736" t="s">
        <v>403</v>
      </c>
      <c r="C6" s="743">
        <f>C4-C3</f>
        <v>0</v>
      </c>
      <c r="D6" s="747">
        <f>D3-D4</f>
        <v>81531.174999999988</v>
      </c>
    </row>
    <row r="7" spans="1:6">
      <c r="B7" s="736" t="s">
        <v>650</v>
      </c>
      <c r="C7" s="748">
        <f>C6*30.9%</f>
        <v>0</v>
      </c>
      <c r="D7" s="749">
        <f>D6*26%</f>
        <v>21198.105499999998</v>
      </c>
    </row>
    <row r="8" spans="1:6">
      <c r="B8" s="736" t="s">
        <v>405</v>
      </c>
      <c r="C8" s="707" t="s">
        <v>668</v>
      </c>
      <c r="D8" s="746">
        <v>11777</v>
      </c>
    </row>
    <row r="9" spans="1:6" ht="15.75" thickBot="1">
      <c r="B9" s="750" t="s">
        <v>406</v>
      </c>
      <c r="C9" s="751" t="s">
        <v>668</v>
      </c>
      <c r="D9" s="752">
        <f>D7-D8</f>
        <v>9421.1054999999978</v>
      </c>
    </row>
    <row r="10" spans="1:6">
      <c r="D10" s="524" t="s">
        <v>695</v>
      </c>
    </row>
    <row r="11" spans="1:6" ht="15.75" thickBot="1"/>
    <row r="12" spans="1:6">
      <c r="A12" s="524">
        <v>2</v>
      </c>
      <c r="B12" s="753" t="s">
        <v>696</v>
      </c>
      <c r="C12" s="754"/>
      <c r="D12" s="700">
        <v>0</v>
      </c>
    </row>
    <row r="13" spans="1:6">
      <c r="B13" s="736" t="s">
        <v>697</v>
      </c>
      <c r="C13" s="591"/>
      <c r="D13" s="746">
        <v>5000</v>
      </c>
    </row>
    <row r="14" spans="1:6">
      <c r="B14" s="736"/>
      <c r="C14" s="591"/>
      <c r="D14" s="746"/>
    </row>
    <row r="15" spans="1:6">
      <c r="B15" s="736" t="s">
        <v>698</v>
      </c>
      <c r="C15" s="591"/>
      <c r="D15" s="746">
        <f>D12-D13</f>
        <v>-5000</v>
      </c>
    </row>
    <row r="16" spans="1:6">
      <c r="B16" s="736" t="s">
        <v>699</v>
      </c>
      <c r="C16" s="591"/>
      <c r="D16" s="746">
        <f>D15*26%</f>
        <v>-1300</v>
      </c>
    </row>
    <row r="17" spans="2:7">
      <c r="B17" s="736" t="s">
        <v>700</v>
      </c>
      <c r="C17" s="591"/>
      <c r="D17" s="746">
        <v>5150</v>
      </c>
    </row>
    <row r="18" spans="2:7" ht="15.75" thickBot="1">
      <c r="B18" s="750" t="s">
        <v>701</v>
      </c>
      <c r="C18" s="755"/>
      <c r="D18" s="756">
        <f>D16</f>
        <v>-1300</v>
      </c>
    </row>
    <row r="21" spans="2:7" ht="15.75">
      <c r="B21" s="757" t="s">
        <v>702</v>
      </c>
      <c r="C21" s="757"/>
      <c r="D21" s="758">
        <f>D9+D18</f>
        <v>8121.1054999999978</v>
      </c>
      <c r="F21" s="695">
        <f>D21+11777</f>
        <v>19898.105499999998</v>
      </c>
      <c r="G21" s="695" t="s">
        <v>289</v>
      </c>
    </row>
  </sheetData>
  <mergeCells count="1">
    <mergeCell ref="B2: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EFC29-235B-43CE-B29C-73B4C0BB3E2E}">
  <dimension ref="A2:O29"/>
  <sheetViews>
    <sheetView topLeftCell="A5" workbookViewId="0">
      <selection activeCell="K8" sqref="K8"/>
    </sheetView>
  </sheetViews>
  <sheetFormatPr defaultRowHeight="15"/>
  <cols>
    <col min="1" max="1" width="5.7109375" style="524" customWidth="1"/>
    <col min="2" max="2" width="18.5703125" style="524" customWidth="1"/>
    <col min="3" max="3" width="19.140625" style="524" customWidth="1"/>
    <col min="4" max="4" width="16.28515625" style="524" customWidth="1"/>
    <col min="5" max="5" width="13.7109375" style="524" customWidth="1"/>
    <col min="6" max="6" width="16.5703125" style="524" customWidth="1"/>
    <col min="7" max="7" width="17.28515625" style="524" customWidth="1"/>
    <col min="8" max="8" width="16.5703125" style="524" customWidth="1"/>
    <col min="9" max="9" width="14.42578125" style="669" customWidth="1"/>
    <col min="10" max="10" width="10.42578125" style="524" bestFit="1" customWidth="1"/>
    <col min="11" max="11" width="10.5703125" style="524" bestFit="1" customWidth="1"/>
    <col min="12" max="12" width="10.85546875" style="669" customWidth="1"/>
    <col min="13" max="13" width="10.28515625" style="524" bestFit="1" customWidth="1"/>
    <col min="14" max="14" width="9.5703125" style="524" bestFit="1" customWidth="1"/>
    <col min="15" max="256" width="9.140625" style="524"/>
    <col min="257" max="257" width="5.7109375" style="524" customWidth="1"/>
    <col min="258" max="258" width="18.5703125" style="524" customWidth="1"/>
    <col min="259" max="259" width="19.140625" style="524" customWidth="1"/>
    <col min="260" max="260" width="16.28515625" style="524" customWidth="1"/>
    <col min="261" max="261" width="13.7109375" style="524" customWidth="1"/>
    <col min="262" max="262" width="16.5703125" style="524" customWidth="1"/>
    <col min="263" max="263" width="17.28515625" style="524" customWidth="1"/>
    <col min="264" max="264" width="16.5703125" style="524" customWidth="1"/>
    <col min="265" max="265" width="14.42578125" style="524" customWidth="1"/>
    <col min="266" max="266" width="10.42578125" style="524" bestFit="1" customWidth="1"/>
    <col min="267" max="267" width="10.5703125" style="524" bestFit="1" customWidth="1"/>
    <col min="268" max="268" width="10.85546875" style="524" customWidth="1"/>
    <col min="269" max="269" width="10.28515625" style="524" bestFit="1" customWidth="1"/>
    <col min="270" max="270" width="9.5703125" style="524" bestFit="1" customWidth="1"/>
    <col min="271" max="512" width="9.140625" style="524"/>
    <col min="513" max="513" width="5.7109375" style="524" customWidth="1"/>
    <col min="514" max="514" width="18.5703125" style="524" customWidth="1"/>
    <col min="515" max="515" width="19.140625" style="524" customWidth="1"/>
    <col min="516" max="516" width="16.28515625" style="524" customWidth="1"/>
    <col min="517" max="517" width="13.7109375" style="524" customWidth="1"/>
    <col min="518" max="518" width="16.5703125" style="524" customWidth="1"/>
    <col min="519" max="519" width="17.28515625" style="524" customWidth="1"/>
    <col min="520" max="520" width="16.5703125" style="524" customWidth="1"/>
    <col min="521" max="521" width="14.42578125" style="524" customWidth="1"/>
    <col min="522" max="522" width="10.42578125" style="524" bestFit="1" customWidth="1"/>
    <col min="523" max="523" width="10.5703125" style="524" bestFit="1" customWidth="1"/>
    <col min="524" max="524" width="10.85546875" style="524" customWidth="1"/>
    <col min="525" max="525" width="10.28515625" style="524" bestFit="1" customWidth="1"/>
    <col min="526" max="526" width="9.5703125" style="524" bestFit="1" customWidth="1"/>
    <col min="527" max="768" width="9.140625" style="524"/>
    <col min="769" max="769" width="5.7109375" style="524" customWidth="1"/>
    <col min="770" max="770" width="18.5703125" style="524" customWidth="1"/>
    <col min="771" max="771" width="19.140625" style="524" customWidth="1"/>
    <col min="772" max="772" width="16.28515625" style="524" customWidth="1"/>
    <col min="773" max="773" width="13.7109375" style="524" customWidth="1"/>
    <col min="774" max="774" width="16.5703125" style="524" customWidth="1"/>
    <col min="775" max="775" width="17.28515625" style="524" customWidth="1"/>
    <col min="776" max="776" width="16.5703125" style="524" customWidth="1"/>
    <col min="777" max="777" width="14.42578125" style="524" customWidth="1"/>
    <col min="778" max="778" width="10.42578125" style="524" bestFit="1" customWidth="1"/>
    <col min="779" max="779" width="10.5703125" style="524" bestFit="1" customWidth="1"/>
    <col min="780" max="780" width="10.85546875" style="524" customWidth="1"/>
    <col min="781" max="781" width="10.28515625" style="524" bestFit="1" customWidth="1"/>
    <col min="782" max="782" width="9.5703125" style="524" bestFit="1" customWidth="1"/>
    <col min="783" max="1024" width="9.140625" style="524"/>
    <col min="1025" max="1025" width="5.7109375" style="524" customWidth="1"/>
    <col min="1026" max="1026" width="18.5703125" style="524" customWidth="1"/>
    <col min="1027" max="1027" width="19.140625" style="524" customWidth="1"/>
    <col min="1028" max="1028" width="16.28515625" style="524" customWidth="1"/>
    <col min="1029" max="1029" width="13.7109375" style="524" customWidth="1"/>
    <col min="1030" max="1030" width="16.5703125" style="524" customWidth="1"/>
    <col min="1031" max="1031" width="17.28515625" style="524" customWidth="1"/>
    <col min="1032" max="1032" width="16.5703125" style="524" customWidth="1"/>
    <col min="1033" max="1033" width="14.42578125" style="524" customWidth="1"/>
    <col min="1034" max="1034" width="10.42578125" style="524" bestFit="1" customWidth="1"/>
    <col min="1035" max="1035" width="10.5703125" style="524" bestFit="1" customWidth="1"/>
    <col min="1036" max="1036" width="10.85546875" style="524" customWidth="1"/>
    <col min="1037" max="1037" width="10.28515625" style="524" bestFit="1" customWidth="1"/>
    <col min="1038" max="1038" width="9.5703125" style="524" bestFit="1" customWidth="1"/>
    <col min="1039" max="1280" width="9.140625" style="524"/>
    <col min="1281" max="1281" width="5.7109375" style="524" customWidth="1"/>
    <col min="1282" max="1282" width="18.5703125" style="524" customWidth="1"/>
    <col min="1283" max="1283" width="19.140625" style="524" customWidth="1"/>
    <col min="1284" max="1284" width="16.28515625" style="524" customWidth="1"/>
    <col min="1285" max="1285" width="13.7109375" style="524" customWidth="1"/>
    <col min="1286" max="1286" width="16.5703125" style="524" customWidth="1"/>
    <col min="1287" max="1287" width="17.28515625" style="524" customWidth="1"/>
    <col min="1288" max="1288" width="16.5703125" style="524" customWidth="1"/>
    <col min="1289" max="1289" width="14.42578125" style="524" customWidth="1"/>
    <col min="1290" max="1290" width="10.42578125" style="524" bestFit="1" customWidth="1"/>
    <col min="1291" max="1291" width="10.5703125" style="524" bestFit="1" customWidth="1"/>
    <col min="1292" max="1292" width="10.85546875" style="524" customWidth="1"/>
    <col min="1293" max="1293" width="10.28515625" style="524" bestFit="1" customWidth="1"/>
    <col min="1294" max="1294" width="9.5703125" style="524" bestFit="1" customWidth="1"/>
    <col min="1295" max="1536" width="9.140625" style="524"/>
    <col min="1537" max="1537" width="5.7109375" style="524" customWidth="1"/>
    <col min="1538" max="1538" width="18.5703125" style="524" customWidth="1"/>
    <col min="1539" max="1539" width="19.140625" style="524" customWidth="1"/>
    <col min="1540" max="1540" width="16.28515625" style="524" customWidth="1"/>
    <col min="1541" max="1541" width="13.7109375" style="524" customWidth="1"/>
    <col min="1542" max="1542" width="16.5703125" style="524" customWidth="1"/>
    <col min="1543" max="1543" width="17.28515625" style="524" customWidth="1"/>
    <col min="1544" max="1544" width="16.5703125" style="524" customWidth="1"/>
    <col min="1545" max="1545" width="14.42578125" style="524" customWidth="1"/>
    <col min="1546" max="1546" width="10.42578125" style="524" bestFit="1" customWidth="1"/>
    <col min="1547" max="1547" width="10.5703125" style="524" bestFit="1" customWidth="1"/>
    <col min="1548" max="1548" width="10.85546875" style="524" customWidth="1"/>
    <col min="1549" max="1549" width="10.28515625" style="524" bestFit="1" customWidth="1"/>
    <col min="1550" max="1550" width="9.5703125" style="524" bestFit="1" customWidth="1"/>
    <col min="1551" max="1792" width="9.140625" style="524"/>
    <col min="1793" max="1793" width="5.7109375" style="524" customWidth="1"/>
    <col min="1794" max="1794" width="18.5703125" style="524" customWidth="1"/>
    <col min="1795" max="1795" width="19.140625" style="524" customWidth="1"/>
    <col min="1796" max="1796" width="16.28515625" style="524" customWidth="1"/>
    <col min="1797" max="1797" width="13.7109375" style="524" customWidth="1"/>
    <col min="1798" max="1798" width="16.5703125" style="524" customWidth="1"/>
    <col min="1799" max="1799" width="17.28515625" style="524" customWidth="1"/>
    <col min="1800" max="1800" width="16.5703125" style="524" customWidth="1"/>
    <col min="1801" max="1801" width="14.42578125" style="524" customWidth="1"/>
    <col min="1802" max="1802" width="10.42578125" style="524" bestFit="1" customWidth="1"/>
    <col min="1803" max="1803" width="10.5703125" style="524" bestFit="1" customWidth="1"/>
    <col min="1804" max="1804" width="10.85546875" style="524" customWidth="1"/>
    <col min="1805" max="1805" width="10.28515625" style="524" bestFit="1" customWidth="1"/>
    <col min="1806" max="1806" width="9.5703125" style="524" bestFit="1" customWidth="1"/>
    <col min="1807" max="2048" width="9.140625" style="524"/>
    <col min="2049" max="2049" width="5.7109375" style="524" customWidth="1"/>
    <col min="2050" max="2050" width="18.5703125" style="524" customWidth="1"/>
    <col min="2051" max="2051" width="19.140625" style="524" customWidth="1"/>
    <col min="2052" max="2052" width="16.28515625" style="524" customWidth="1"/>
    <col min="2053" max="2053" width="13.7109375" style="524" customWidth="1"/>
    <col min="2054" max="2054" width="16.5703125" style="524" customWidth="1"/>
    <col min="2055" max="2055" width="17.28515625" style="524" customWidth="1"/>
    <col min="2056" max="2056" width="16.5703125" style="524" customWidth="1"/>
    <col min="2057" max="2057" width="14.42578125" style="524" customWidth="1"/>
    <col min="2058" max="2058" width="10.42578125" style="524" bestFit="1" customWidth="1"/>
    <col min="2059" max="2059" width="10.5703125" style="524" bestFit="1" customWidth="1"/>
    <col min="2060" max="2060" width="10.85546875" style="524" customWidth="1"/>
    <col min="2061" max="2061" width="10.28515625" style="524" bestFit="1" customWidth="1"/>
    <col min="2062" max="2062" width="9.5703125" style="524" bestFit="1" customWidth="1"/>
    <col min="2063" max="2304" width="9.140625" style="524"/>
    <col min="2305" max="2305" width="5.7109375" style="524" customWidth="1"/>
    <col min="2306" max="2306" width="18.5703125" style="524" customWidth="1"/>
    <col min="2307" max="2307" width="19.140625" style="524" customWidth="1"/>
    <col min="2308" max="2308" width="16.28515625" style="524" customWidth="1"/>
    <col min="2309" max="2309" width="13.7109375" style="524" customWidth="1"/>
    <col min="2310" max="2310" width="16.5703125" style="524" customWidth="1"/>
    <col min="2311" max="2311" width="17.28515625" style="524" customWidth="1"/>
    <col min="2312" max="2312" width="16.5703125" style="524" customWidth="1"/>
    <col min="2313" max="2313" width="14.42578125" style="524" customWidth="1"/>
    <col min="2314" max="2314" width="10.42578125" style="524" bestFit="1" customWidth="1"/>
    <col min="2315" max="2315" width="10.5703125" style="524" bestFit="1" customWidth="1"/>
    <col min="2316" max="2316" width="10.85546875" style="524" customWidth="1"/>
    <col min="2317" max="2317" width="10.28515625" style="524" bestFit="1" customWidth="1"/>
    <col min="2318" max="2318" width="9.5703125" style="524" bestFit="1" customWidth="1"/>
    <col min="2319" max="2560" width="9.140625" style="524"/>
    <col min="2561" max="2561" width="5.7109375" style="524" customWidth="1"/>
    <col min="2562" max="2562" width="18.5703125" style="524" customWidth="1"/>
    <col min="2563" max="2563" width="19.140625" style="524" customWidth="1"/>
    <col min="2564" max="2564" width="16.28515625" style="524" customWidth="1"/>
    <col min="2565" max="2565" width="13.7109375" style="524" customWidth="1"/>
    <col min="2566" max="2566" width="16.5703125" style="524" customWidth="1"/>
    <col min="2567" max="2567" width="17.28515625" style="524" customWidth="1"/>
    <col min="2568" max="2568" width="16.5703125" style="524" customWidth="1"/>
    <col min="2569" max="2569" width="14.42578125" style="524" customWidth="1"/>
    <col min="2570" max="2570" width="10.42578125" style="524" bestFit="1" customWidth="1"/>
    <col min="2571" max="2571" width="10.5703125" style="524" bestFit="1" customWidth="1"/>
    <col min="2572" max="2572" width="10.85546875" style="524" customWidth="1"/>
    <col min="2573" max="2573" width="10.28515625" style="524" bestFit="1" customWidth="1"/>
    <col min="2574" max="2574" width="9.5703125" style="524" bestFit="1" customWidth="1"/>
    <col min="2575" max="2816" width="9.140625" style="524"/>
    <col min="2817" max="2817" width="5.7109375" style="524" customWidth="1"/>
    <col min="2818" max="2818" width="18.5703125" style="524" customWidth="1"/>
    <col min="2819" max="2819" width="19.140625" style="524" customWidth="1"/>
    <col min="2820" max="2820" width="16.28515625" style="524" customWidth="1"/>
    <col min="2821" max="2821" width="13.7109375" style="524" customWidth="1"/>
    <col min="2822" max="2822" width="16.5703125" style="524" customWidth="1"/>
    <col min="2823" max="2823" width="17.28515625" style="524" customWidth="1"/>
    <col min="2824" max="2824" width="16.5703125" style="524" customWidth="1"/>
    <col min="2825" max="2825" width="14.42578125" style="524" customWidth="1"/>
    <col min="2826" max="2826" width="10.42578125" style="524" bestFit="1" customWidth="1"/>
    <col min="2827" max="2827" width="10.5703125" style="524" bestFit="1" customWidth="1"/>
    <col min="2828" max="2828" width="10.85546875" style="524" customWidth="1"/>
    <col min="2829" max="2829" width="10.28515625" style="524" bestFit="1" customWidth="1"/>
    <col min="2830" max="2830" width="9.5703125" style="524" bestFit="1" customWidth="1"/>
    <col min="2831" max="3072" width="9.140625" style="524"/>
    <col min="3073" max="3073" width="5.7109375" style="524" customWidth="1"/>
    <col min="3074" max="3074" width="18.5703125" style="524" customWidth="1"/>
    <col min="3075" max="3075" width="19.140625" style="524" customWidth="1"/>
    <col min="3076" max="3076" width="16.28515625" style="524" customWidth="1"/>
    <col min="3077" max="3077" width="13.7109375" style="524" customWidth="1"/>
    <col min="3078" max="3078" width="16.5703125" style="524" customWidth="1"/>
    <col min="3079" max="3079" width="17.28515625" style="524" customWidth="1"/>
    <col min="3080" max="3080" width="16.5703125" style="524" customWidth="1"/>
    <col min="3081" max="3081" width="14.42578125" style="524" customWidth="1"/>
    <col min="3082" max="3082" width="10.42578125" style="524" bestFit="1" customWidth="1"/>
    <col min="3083" max="3083" width="10.5703125" style="524" bestFit="1" customWidth="1"/>
    <col min="3084" max="3084" width="10.85546875" style="524" customWidth="1"/>
    <col min="3085" max="3085" width="10.28515625" style="524" bestFit="1" customWidth="1"/>
    <col min="3086" max="3086" width="9.5703125" style="524" bestFit="1" customWidth="1"/>
    <col min="3087" max="3328" width="9.140625" style="524"/>
    <col min="3329" max="3329" width="5.7109375" style="524" customWidth="1"/>
    <col min="3330" max="3330" width="18.5703125" style="524" customWidth="1"/>
    <col min="3331" max="3331" width="19.140625" style="524" customWidth="1"/>
    <col min="3332" max="3332" width="16.28515625" style="524" customWidth="1"/>
    <col min="3333" max="3333" width="13.7109375" style="524" customWidth="1"/>
    <col min="3334" max="3334" width="16.5703125" style="524" customWidth="1"/>
    <col min="3335" max="3335" width="17.28515625" style="524" customWidth="1"/>
    <col min="3336" max="3336" width="16.5703125" style="524" customWidth="1"/>
    <col min="3337" max="3337" width="14.42578125" style="524" customWidth="1"/>
    <col min="3338" max="3338" width="10.42578125" style="524" bestFit="1" customWidth="1"/>
    <col min="3339" max="3339" width="10.5703125" style="524" bestFit="1" customWidth="1"/>
    <col min="3340" max="3340" width="10.85546875" style="524" customWidth="1"/>
    <col min="3341" max="3341" width="10.28515625" style="524" bestFit="1" customWidth="1"/>
    <col min="3342" max="3342" width="9.5703125" style="524" bestFit="1" customWidth="1"/>
    <col min="3343" max="3584" width="9.140625" style="524"/>
    <col min="3585" max="3585" width="5.7109375" style="524" customWidth="1"/>
    <col min="3586" max="3586" width="18.5703125" style="524" customWidth="1"/>
    <col min="3587" max="3587" width="19.140625" style="524" customWidth="1"/>
    <col min="3588" max="3588" width="16.28515625" style="524" customWidth="1"/>
    <col min="3589" max="3589" width="13.7109375" style="524" customWidth="1"/>
    <col min="3590" max="3590" width="16.5703125" style="524" customWidth="1"/>
    <col min="3591" max="3591" width="17.28515625" style="524" customWidth="1"/>
    <col min="3592" max="3592" width="16.5703125" style="524" customWidth="1"/>
    <col min="3593" max="3593" width="14.42578125" style="524" customWidth="1"/>
    <col min="3594" max="3594" width="10.42578125" style="524" bestFit="1" customWidth="1"/>
    <col min="3595" max="3595" width="10.5703125" style="524" bestFit="1" customWidth="1"/>
    <col min="3596" max="3596" width="10.85546875" style="524" customWidth="1"/>
    <col min="3597" max="3597" width="10.28515625" style="524" bestFit="1" customWidth="1"/>
    <col min="3598" max="3598" width="9.5703125" style="524" bestFit="1" customWidth="1"/>
    <col min="3599" max="3840" width="9.140625" style="524"/>
    <col min="3841" max="3841" width="5.7109375" style="524" customWidth="1"/>
    <col min="3842" max="3842" width="18.5703125" style="524" customWidth="1"/>
    <col min="3843" max="3843" width="19.140625" style="524" customWidth="1"/>
    <col min="3844" max="3844" width="16.28515625" style="524" customWidth="1"/>
    <col min="3845" max="3845" width="13.7109375" style="524" customWidth="1"/>
    <col min="3846" max="3846" width="16.5703125" style="524" customWidth="1"/>
    <col min="3847" max="3847" width="17.28515625" style="524" customWidth="1"/>
    <col min="3848" max="3848" width="16.5703125" style="524" customWidth="1"/>
    <col min="3849" max="3849" width="14.42578125" style="524" customWidth="1"/>
    <col min="3850" max="3850" width="10.42578125" style="524" bestFit="1" customWidth="1"/>
    <col min="3851" max="3851" width="10.5703125" style="524" bestFit="1" customWidth="1"/>
    <col min="3852" max="3852" width="10.85546875" style="524" customWidth="1"/>
    <col min="3853" max="3853" width="10.28515625" style="524" bestFit="1" customWidth="1"/>
    <col min="3854" max="3854" width="9.5703125" style="524" bestFit="1" customWidth="1"/>
    <col min="3855" max="4096" width="9.140625" style="524"/>
    <col min="4097" max="4097" width="5.7109375" style="524" customWidth="1"/>
    <col min="4098" max="4098" width="18.5703125" style="524" customWidth="1"/>
    <col min="4099" max="4099" width="19.140625" style="524" customWidth="1"/>
    <col min="4100" max="4100" width="16.28515625" style="524" customWidth="1"/>
    <col min="4101" max="4101" width="13.7109375" style="524" customWidth="1"/>
    <col min="4102" max="4102" width="16.5703125" style="524" customWidth="1"/>
    <col min="4103" max="4103" width="17.28515625" style="524" customWidth="1"/>
    <col min="4104" max="4104" width="16.5703125" style="524" customWidth="1"/>
    <col min="4105" max="4105" width="14.42578125" style="524" customWidth="1"/>
    <col min="4106" max="4106" width="10.42578125" style="524" bestFit="1" customWidth="1"/>
    <col min="4107" max="4107" width="10.5703125" style="524" bestFit="1" customWidth="1"/>
    <col min="4108" max="4108" width="10.85546875" style="524" customWidth="1"/>
    <col min="4109" max="4109" width="10.28515625" style="524" bestFit="1" customWidth="1"/>
    <col min="4110" max="4110" width="9.5703125" style="524" bestFit="1" customWidth="1"/>
    <col min="4111" max="4352" width="9.140625" style="524"/>
    <col min="4353" max="4353" width="5.7109375" style="524" customWidth="1"/>
    <col min="4354" max="4354" width="18.5703125" style="524" customWidth="1"/>
    <col min="4355" max="4355" width="19.140625" style="524" customWidth="1"/>
    <col min="4356" max="4356" width="16.28515625" style="524" customWidth="1"/>
    <col min="4357" max="4357" width="13.7109375" style="524" customWidth="1"/>
    <col min="4358" max="4358" width="16.5703125" style="524" customWidth="1"/>
    <col min="4359" max="4359" width="17.28515625" style="524" customWidth="1"/>
    <col min="4360" max="4360" width="16.5703125" style="524" customWidth="1"/>
    <col min="4361" max="4361" width="14.42578125" style="524" customWidth="1"/>
    <col min="4362" max="4362" width="10.42578125" style="524" bestFit="1" customWidth="1"/>
    <col min="4363" max="4363" width="10.5703125" style="524" bestFit="1" customWidth="1"/>
    <col min="4364" max="4364" width="10.85546875" style="524" customWidth="1"/>
    <col min="4365" max="4365" width="10.28515625" style="524" bestFit="1" customWidth="1"/>
    <col min="4366" max="4366" width="9.5703125" style="524" bestFit="1" customWidth="1"/>
    <col min="4367" max="4608" width="9.140625" style="524"/>
    <col min="4609" max="4609" width="5.7109375" style="524" customWidth="1"/>
    <col min="4610" max="4610" width="18.5703125" style="524" customWidth="1"/>
    <col min="4611" max="4611" width="19.140625" style="524" customWidth="1"/>
    <col min="4612" max="4612" width="16.28515625" style="524" customWidth="1"/>
    <col min="4613" max="4613" width="13.7109375" style="524" customWidth="1"/>
    <col min="4614" max="4614" width="16.5703125" style="524" customWidth="1"/>
    <col min="4615" max="4615" width="17.28515625" style="524" customWidth="1"/>
    <col min="4616" max="4616" width="16.5703125" style="524" customWidth="1"/>
    <col min="4617" max="4617" width="14.42578125" style="524" customWidth="1"/>
    <col min="4618" max="4618" width="10.42578125" style="524" bestFit="1" customWidth="1"/>
    <col min="4619" max="4619" width="10.5703125" style="524" bestFit="1" customWidth="1"/>
    <col min="4620" max="4620" width="10.85546875" style="524" customWidth="1"/>
    <col min="4621" max="4621" width="10.28515625" style="524" bestFit="1" customWidth="1"/>
    <col min="4622" max="4622" width="9.5703125" style="524" bestFit="1" customWidth="1"/>
    <col min="4623" max="4864" width="9.140625" style="524"/>
    <col min="4865" max="4865" width="5.7109375" style="524" customWidth="1"/>
    <col min="4866" max="4866" width="18.5703125" style="524" customWidth="1"/>
    <col min="4867" max="4867" width="19.140625" style="524" customWidth="1"/>
    <col min="4868" max="4868" width="16.28515625" style="524" customWidth="1"/>
    <col min="4869" max="4869" width="13.7109375" style="524" customWidth="1"/>
    <col min="4870" max="4870" width="16.5703125" style="524" customWidth="1"/>
    <col min="4871" max="4871" width="17.28515625" style="524" customWidth="1"/>
    <col min="4872" max="4872" width="16.5703125" style="524" customWidth="1"/>
    <col min="4873" max="4873" width="14.42578125" style="524" customWidth="1"/>
    <col min="4874" max="4874" width="10.42578125" style="524" bestFit="1" customWidth="1"/>
    <col min="4875" max="4875" width="10.5703125" style="524" bestFit="1" customWidth="1"/>
    <col min="4876" max="4876" width="10.85546875" style="524" customWidth="1"/>
    <col min="4877" max="4877" width="10.28515625" style="524" bestFit="1" customWidth="1"/>
    <col min="4878" max="4878" width="9.5703125" style="524" bestFit="1" customWidth="1"/>
    <col min="4879" max="5120" width="9.140625" style="524"/>
    <col min="5121" max="5121" width="5.7109375" style="524" customWidth="1"/>
    <col min="5122" max="5122" width="18.5703125" style="524" customWidth="1"/>
    <col min="5123" max="5123" width="19.140625" style="524" customWidth="1"/>
    <col min="5124" max="5124" width="16.28515625" style="524" customWidth="1"/>
    <col min="5125" max="5125" width="13.7109375" style="524" customWidth="1"/>
    <col min="5126" max="5126" width="16.5703125" style="524" customWidth="1"/>
    <col min="5127" max="5127" width="17.28515625" style="524" customWidth="1"/>
    <col min="5128" max="5128" width="16.5703125" style="524" customWidth="1"/>
    <col min="5129" max="5129" width="14.42578125" style="524" customWidth="1"/>
    <col min="5130" max="5130" width="10.42578125" style="524" bestFit="1" customWidth="1"/>
    <col min="5131" max="5131" width="10.5703125" style="524" bestFit="1" customWidth="1"/>
    <col min="5132" max="5132" width="10.85546875" style="524" customWidth="1"/>
    <col min="5133" max="5133" width="10.28515625" style="524" bestFit="1" customWidth="1"/>
    <col min="5134" max="5134" width="9.5703125" style="524" bestFit="1" customWidth="1"/>
    <col min="5135" max="5376" width="9.140625" style="524"/>
    <col min="5377" max="5377" width="5.7109375" style="524" customWidth="1"/>
    <col min="5378" max="5378" width="18.5703125" style="524" customWidth="1"/>
    <col min="5379" max="5379" width="19.140625" style="524" customWidth="1"/>
    <col min="5380" max="5380" width="16.28515625" style="524" customWidth="1"/>
    <col min="5381" max="5381" width="13.7109375" style="524" customWidth="1"/>
    <col min="5382" max="5382" width="16.5703125" style="524" customWidth="1"/>
    <col min="5383" max="5383" width="17.28515625" style="524" customWidth="1"/>
    <col min="5384" max="5384" width="16.5703125" style="524" customWidth="1"/>
    <col min="5385" max="5385" width="14.42578125" style="524" customWidth="1"/>
    <col min="5386" max="5386" width="10.42578125" style="524" bestFit="1" customWidth="1"/>
    <col min="5387" max="5387" width="10.5703125" style="524" bestFit="1" customWidth="1"/>
    <col min="5388" max="5388" width="10.85546875" style="524" customWidth="1"/>
    <col min="5389" max="5389" width="10.28515625" style="524" bestFit="1" customWidth="1"/>
    <col min="5390" max="5390" width="9.5703125" style="524" bestFit="1" customWidth="1"/>
    <col min="5391" max="5632" width="9.140625" style="524"/>
    <col min="5633" max="5633" width="5.7109375" style="524" customWidth="1"/>
    <col min="5634" max="5634" width="18.5703125" style="524" customWidth="1"/>
    <col min="5635" max="5635" width="19.140625" style="524" customWidth="1"/>
    <col min="5636" max="5636" width="16.28515625" style="524" customWidth="1"/>
    <col min="5637" max="5637" width="13.7109375" style="524" customWidth="1"/>
    <col min="5638" max="5638" width="16.5703125" style="524" customWidth="1"/>
    <col min="5639" max="5639" width="17.28515625" style="524" customWidth="1"/>
    <col min="5640" max="5640" width="16.5703125" style="524" customWidth="1"/>
    <col min="5641" max="5641" width="14.42578125" style="524" customWidth="1"/>
    <col min="5642" max="5642" width="10.42578125" style="524" bestFit="1" customWidth="1"/>
    <col min="5643" max="5643" width="10.5703125" style="524" bestFit="1" customWidth="1"/>
    <col min="5644" max="5644" width="10.85546875" style="524" customWidth="1"/>
    <col min="5645" max="5645" width="10.28515625" style="524" bestFit="1" customWidth="1"/>
    <col min="5646" max="5646" width="9.5703125" style="524" bestFit="1" customWidth="1"/>
    <col min="5647" max="5888" width="9.140625" style="524"/>
    <col min="5889" max="5889" width="5.7109375" style="524" customWidth="1"/>
    <col min="5890" max="5890" width="18.5703125" style="524" customWidth="1"/>
    <col min="5891" max="5891" width="19.140625" style="524" customWidth="1"/>
    <col min="5892" max="5892" width="16.28515625" style="524" customWidth="1"/>
    <col min="5893" max="5893" width="13.7109375" style="524" customWidth="1"/>
    <col min="5894" max="5894" width="16.5703125" style="524" customWidth="1"/>
    <col min="5895" max="5895" width="17.28515625" style="524" customWidth="1"/>
    <col min="5896" max="5896" width="16.5703125" style="524" customWidth="1"/>
    <col min="5897" max="5897" width="14.42578125" style="524" customWidth="1"/>
    <col min="5898" max="5898" width="10.42578125" style="524" bestFit="1" customWidth="1"/>
    <col min="5899" max="5899" width="10.5703125" style="524" bestFit="1" customWidth="1"/>
    <col min="5900" max="5900" width="10.85546875" style="524" customWidth="1"/>
    <col min="5901" max="5901" width="10.28515625" style="524" bestFit="1" customWidth="1"/>
    <col min="5902" max="5902" width="9.5703125" style="524" bestFit="1" customWidth="1"/>
    <col min="5903" max="6144" width="9.140625" style="524"/>
    <col min="6145" max="6145" width="5.7109375" style="524" customWidth="1"/>
    <col min="6146" max="6146" width="18.5703125" style="524" customWidth="1"/>
    <col min="6147" max="6147" width="19.140625" style="524" customWidth="1"/>
    <col min="6148" max="6148" width="16.28515625" style="524" customWidth="1"/>
    <col min="6149" max="6149" width="13.7109375" style="524" customWidth="1"/>
    <col min="6150" max="6150" width="16.5703125" style="524" customWidth="1"/>
    <col min="6151" max="6151" width="17.28515625" style="524" customWidth="1"/>
    <col min="6152" max="6152" width="16.5703125" style="524" customWidth="1"/>
    <col min="6153" max="6153" width="14.42578125" style="524" customWidth="1"/>
    <col min="6154" max="6154" width="10.42578125" style="524" bestFit="1" customWidth="1"/>
    <col min="6155" max="6155" width="10.5703125" style="524" bestFit="1" customWidth="1"/>
    <col min="6156" max="6156" width="10.85546875" style="524" customWidth="1"/>
    <col min="6157" max="6157" width="10.28515625" style="524" bestFit="1" customWidth="1"/>
    <col min="6158" max="6158" width="9.5703125" style="524" bestFit="1" customWidth="1"/>
    <col min="6159" max="6400" width="9.140625" style="524"/>
    <col min="6401" max="6401" width="5.7109375" style="524" customWidth="1"/>
    <col min="6402" max="6402" width="18.5703125" style="524" customWidth="1"/>
    <col min="6403" max="6403" width="19.140625" style="524" customWidth="1"/>
    <col min="6404" max="6404" width="16.28515625" style="524" customWidth="1"/>
    <col min="6405" max="6405" width="13.7109375" style="524" customWidth="1"/>
    <col min="6406" max="6406" width="16.5703125" style="524" customWidth="1"/>
    <col min="6407" max="6407" width="17.28515625" style="524" customWidth="1"/>
    <col min="6408" max="6408" width="16.5703125" style="524" customWidth="1"/>
    <col min="6409" max="6409" width="14.42578125" style="524" customWidth="1"/>
    <col min="6410" max="6410" width="10.42578125" style="524" bestFit="1" customWidth="1"/>
    <col min="6411" max="6411" width="10.5703125" style="524" bestFit="1" customWidth="1"/>
    <col min="6412" max="6412" width="10.85546875" style="524" customWidth="1"/>
    <col min="6413" max="6413" width="10.28515625" style="524" bestFit="1" customWidth="1"/>
    <col min="6414" max="6414" width="9.5703125" style="524" bestFit="1" customWidth="1"/>
    <col min="6415" max="6656" width="9.140625" style="524"/>
    <col min="6657" max="6657" width="5.7109375" style="524" customWidth="1"/>
    <col min="6658" max="6658" width="18.5703125" style="524" customWidth="1"/>
    <col min="6659" max="6659" width="19.140625" style="524" customWidth="1"/>
    <col min="6660" max="6660" width="16.28515625" style="524" customWidth="1"/>
    <col min="6661" max="6661" width="13.7109375" style="524" customWidth="1"/>
    <col min="6662" max="6662" width="16.5703125" style="524" customWidth="1"/>
    <col min="6663" max="6663" width="17.28515625" style="524" customWidth="1"/>
    <col min="6664" max="6664" width="16.5703125" style="524" customWidth="1"/>
    <col min="6665" max="6665" width="14.42578125" style="524" customWidth="1"/>
    <col min="6666" max="6666" width="10.42578125" style="524" bestFit="1" customWidth="1"/>
    <col min="6667" max="6667" width="10.5703125" style="524" bestFit="1" customWidth="1"/>
    <col min="6668" max="6668" width="10.85546875" style="524" customWidth="1"/>
    <col min="6669" max="6669" width="10.28515625" style="524" bestFit="1" customWidth="1"/>
    <col min="6670" max="6670" width="9.5703125" style="524" bestFit="1" customWidth="1"/>
    <col min="6671" max="6912" width="9.140625" style="524"/>
    <col min="6913" max="6913" width="5.7109375" style="524" customWidth="1"/>
    <col min="6914" max="6914" width="18.5703125" style="524" customWidth="1"/>
    <col min="6915" max="6915" width="19.140625" style="524" customWidth="1"/>
    <col min="6916" max="6916" width="16.28515625" style="524" customWidth="1"/>
    <col min="6917" max="6917" width="13.7109375" style="524" customWidth="1"/>
    <col min="6918" max="6918" width="16.5703125" style="524" customWidth="1"/>
    <col min="6919" max="6919" width="17.28515625" style="524" customWidth="1"/>
    <col min="6920" max="6920" width="16.5703125" style="524" customWidth="1"/>
    <col min="6921" max="6921" width="14.42578125" style="524" customWidth="1"/>
    <col min="6922" max="6922" width="10.42578125" style="524" bestFit="1" customWidth="1"/>
    <col min="6923" max="6923" width="10.5703125" style="524" bestFit="1" customWidth="1"/>
    <col min="6924" max="6924" width="10.85546875" style="524" customWidth="1"/>
    <col min="6925" max="6925" width="10.28515625" style="524" bestFit="1" customWidth="1"/>
    <col min="6926" max="6926" width="9.5703125" style="524" bestFit="1" customWidth="1"/>
    <col min="6927" max="7168" width="9.140625" style="524"/>
    <col min="7169" max="7169" width="5.7109375" style="524" customWidth="1"/>
    <col min="7170" max="7170" width="18.5703125" style="524" customWidth="1"/>
    <col min="7171" max="7171" width="19.140625" style="524" customWidth="1"/>
    <col min="7172" max="7172" width="16.28515625" style="524" customWidth="1"/>
    <col min="7173" max="7173" width="13.7109375" style="524" customWidth="1"/>
    <col min="7174" max="7174" width="16.5703125" style="524" customWidth="1"/>
    <col min="7175" max="7175" width="17.28515625" style="524" customWidth="1"/>
    <col min="7176" max="7176" width="16.5703125" style="524" customWidth="1"/>
    <col min="7177" max="7177" width="14.42578125" style="524" customWidth="1"/>
    <col min="7178" max="7178" width="10.42578125" style="524" bestFit="1" customWidth="1"/>
    <col min="7179" max="7179" width="10.5703125" style="524" bestFit="1" customWidth="1"/>
    <col min="7180" max="7180" width="10.85546875" style="524" customWidth="1"/>
    <col min="7181" max="7181" width="10.28515625" style="524" bestFit="1" customWidth="1"/>
    <col min="7182" max="7182" width="9.5703125" style="524" bestFit="1" customWidth="1"/>
    <col min="7183" max="7424" width="9.140625" style="524"/>
    <col min="7425" max="7425" width="5.7109375" style="524" customWidth="1"/>
    <col min="7426" max="7426" width="18.5703125" style="524" customWidth="1"/>
    <col min="7427" max="7427" width="19.140625" style="524" customWidth="1"/>
    <col min="7428" max="7428" width="16.28515625" style="524" customWidth="1"/>
    <col min="7429" max="7429" width="13.7109375" style="524" customWidth="1"/>
    <col min="7430" max="7430" width="16.5703125" style="524" customWidth="1"/>
    <col min="7431" max="7431" width="17.28515625" style="524" customWidth="1"/>
    <col min="7432" max="7432" width="16.5703125" style="524" customWidth="1"/>
    <col min="7433" max="7433" width="14.42578125" style="524" customWidth="1"/>
    <col min="7434" max="7434" width="10.42578125" style="524" bestFit="1" customWidth="1"/>
    <col min="7435" max="7435" width="10.5703125" style="524" bestFit="1" customWidth="1"/>
    <col min="7436" max="7436" width="10.85546875" style="524" customWidth="1"/>
    <col min="7437" max="7437" width="10.28515625" style="524" bestFit="1" customWidth="1"/>
    <col min="7438" max="7438" width="9.5703125" style="524" bestFit="1" customWidth="1"/>
    <col min="7439" max="7680" width="9.140625" style="524"/>
    <col min="7681" max="7681" width="5.7109375" style="524" customWidth="1"/>
    <col min="7682" max="7682" width="18.5703125" style="524" customWidth="1"/>
    <col min="7683" max="7683" width="19.140625" style="524" customWidth="1"/>
    <col min="7684" max="7684" width="16.28515625" style="524" customWidth="1"/>
    <col min="7685" max="7685" width="13.7109375" style="524" customWidth="1"/>
    <col min="7686" max="7686" width="16.5703125" style="524" customWidth="1"/>
    <col min="7687" max="7687" width="17.28515625" style="524" customWidth="1"/>
    <col min="7688" max="7688" width="16.5703125" style="524" customWidth="1"/>
    <col min="7689" max="7689" width="14.42578125" style="524" customWidth="1"/>
    <col min="7690" max="7690" width="10.42578125" style="524" bestFit="1" customWidth="1"/>
    <col min="7691" max="7691" width="10.5703125" style="524" bestFit="1" customWidth="1"/>
    <col min="7692" max="7692" width="10.85546875" style="524" customWidth="1"/>
    <col min="7693" max="7693" width="10.28515625" style="524" bestFit="1" customWidth="1"/>
    <col min="7694" max="7694" width="9.5703125" style="524" bestFit="1" customWidth="1"/>
    <col min="7695" max="7936" width="9.140625" style="524"/>
    <col min="7937" max="7937" width="5.7109375" style="524" customWidth="1"/>
    <col min="7938" max="7938" width="18.5703125" style="524" customWidth="1"/>
    <col min="7939" max="7939" width="19.140625" style="524" customWidth="1"/>
    <col min="7940" max="7940" width="16.28515625" style="524" customWidth="1"/>
    <col min="7941" max="7941" width="13.7109375" style="524" customWidth="1"/>
    <col min="7942" max="7942" width="16.5703125" style="524" customWidth="1"/>
    <col min="7943" max="7943" width="17.28515625" style="524" customWidth="1"/>
    <col min="7944" max="7944" width="16.5703125" style="524" customWidth="1"/>
    <col min="7945" max="7945" width="14.42578125" style="524" customWidth="1"/>
    <col min="7946" max="7946" width="10.42578125" style="524" bestFit="1" customWidth="1"/>
    <col min="7947" max="7947" width="10.5703125" style="524" bestFit="1" customWidth="1"/>
    <col min="7948" max="7948" width="10.85546875" style="524" customWidth="1"/>
    <col min="7949" max="7949" width="10.28515625" style="524" bestFit="1" customWidth="1"/>
    <col min="7950" max="7950" width="9.5703125" style="524" bestFit="1" customWidth="1"/>
    <col min="7951" max="8192" width="9.140625" style="524"/>
    <col min="8193" max="8193" width="5.7109375" style="524" customWidth="1"/>
    <col min="8194" max="8194" width="18.5703125" style="524" customWidth="1"/>
    <col min="8195" max="8195" width="19.140625" style="524" customWidth="1"/>
    <col min="8196" max="8196" width="16.28515625" style="524" customWidth="1"/>
    <col min="8197" max="8197" width="13.7109375" style="524" customWidth="1"/>
    <col min="8198" max="8198" width="16.5703125" style="524" customWidth="1"/>
    <col min="8199" max="8199" width="17.28515625" style="524" customWidth="1"/>
    <col min="8200" max="8200" width="16.5703125" style="524" customWidth="1"/>
    <col min="8201" max="8201" width="14.42578125" style="524" customWidth="1"/>
    <col min="8202" max="8202" width="10.42578125" style="524" bestFit="1" customWidth="1"/>
    <col min="8203" max="8203" width="10.5703125" style="524" bestFit="1" customWidth="1"/>
    <col min="8204" max="8204" width="10.85546875" style="524" customWidth="1"/>
    <col min="8205" max="8205" width="10.28515625" style="524" bestFit="1" customWidth="1"/>
    <col min="8206" max="8206" width="9.5703125" style="524" bestFit="1" customWidth="1"/>
    <col min="8207" max="8448" width="9.140625" style="524"/>
    <col min="8449" max="8449" width="5.7109375" style="524" customWidth="1"/>
    <col min="8450" max="8450" width="18.5703125" style="524" customWidth="1"/>
    <col min="8451" max="8451" width="19.140625" style="524" customWidth="1"/>
    <col min="8452" max="8452" width="16.28515625" style="524" customWidth="1"/>
    <col min="8453" max="8453" width="13.7109375" style="524" customWidth="1"/>
    <col min="8454" max="8454" width="16.5703125" style="524" customWidth="1"/>
    <col min="8455" max="8455" width="17.28515625" style="524" customWidth="1"/>
    <col min="8456" max="8456" width="16.5703125" style="524" customWidth="1"/>
    <col min="8457" max="8457" width="14.42578125" style="524" customWidth="1"/>
    <col min="8458" max="8458" width="10.42578125" style="524" bestFit="1" customWidth="1"/>
    <col min="8459" max="8459" width="10.5703125" style="524" bestFit="1" customWidth="1"/>
    <col min="8460" max="8460" width="10.85546875" style="524" customWidth="1"/>
    <col min="8461" max="8461" width="10.28515625" style="524" bestFit="1" customWidth="1"/>
    <col min="8462" max="8462" width="9.5703125" style="524" bestFit="1" customWidth="1"/>
    <col min="8463" max="8704" width="9.140625" style="524"/>
    <col min="8705" max="8705" width="5.7109375" style="524" customWidth="1"/>
    <col min="8706" max="8706" width="18.5703125" style="524" customWidth="1"/>
    <col min="8707" max="8707" width="19.140625" style="524" customWidth="1"/>
    <col min="8708" max="8708" width="16.28515625" style="524" customWidth="1"/>
    <col min="8709" max="8709" width="13.7109375" style="524" customWidth="1"/>
    <col min="8710" max="8710" width="16.5703125" style="524" customWidth="1"/>
    <col min="8711" max="8711" width="17.28515625" style="524" customWidth="1"/>
    <col min="8712" max="8712" width="16.5703125" style="524" customWidth="1"/>
    <col min="8713" max="8713" width="14.42578125" style="524" customWidth="1"/>
    <col min="8714" max="8714" width="10.42578125" style="524" bestFit="1" customWidth="1"/>
    <col min="8715" max="8715" width="10.5703125" style="524" bestFit="1" customWidth="1"/>
    <col min="8716" max="8716" width="10.85546875" style="524" customWidth="1"/>
    <col min="8717" max="8717" width="10.28515625" style="524" bestFit="1" customWidth="1"/>
    <col min="8718" max="8718" width="9.5703125" style="524" bestFit="1" customWidth="1"/>
    <col min="8719" max="8960" width="9.140625" style="524"/>
    <col min="8961" max="8961" width="5.7109375" style="524" customWidth="1"/>
    <col min="8962" max="8962" width="18.5703125" style="524" customWidth="1"/>
    <col min="8963" max="8963" width="19.140625" style="524" customWidth="1"/>
    <col min="8964" max="8964" width="16.28515625" style="524" customWidth="1"/>
    <col min="8965" max="8965" width="13.7109375" style="524" customWidth="1"/>
    <col min="8966" max="8966" width="16.5703125" style="524" customWidth="1"/>
    <col min="8967" max="8967" width="17.28515625" style="524" customWidth="1"/>
    <col min="8968" max="8968" width="16.5703125" style="524" customWidth="1"/>
    <col min="8969" max="8969" width="14.42578125" style="524" customWidth="1"/>
    <col min="8970" max="8970" width="10.42578125" style="524" bestFit="1" customWidth="1"/>
    <col min="8971" max="8971" width="10.5703125" style="524" bestFit="1" customWidth="1"/>
    <col min="8972" max="8972" width="10.85546875" style="524" customWidth="1"/>
    <col min="8973" max="8973" width="10.28515625" style="524" bestFit="1" customWidth="1"/>
    <col min="8974" max="8974" width="9.5703125" style="524" bestFit="1" customWidth="1"/>
    <col min="8975" max="9216" width="9.140625" style="524"/>
    <col min="9217" max="9217" width="5.7109375" style="524" customWidth="1"/>
    <col min="9218" max="9218" width="18.5703125" style="524" customWidth="1"/>
    <col min="9219" max="9219" width="19.140625" style="524" customWidth="1"/>
    <col min="9220" max="9220" width="16.28515625" style="524" customWidth="1"/>
    <col min="9221" max="9221" width="13.7109375" style="524" customWidth="1"/>
    <col min="9222" max="9222" width="16.5703125" style="524" customWidth="1"/>
    <col min="9223" max="9223" width="17.28515625" style="524" customWidth="1"/>
    <col min="9224" max="9224" width="16.5703125" style="524" customWidth="1"/>
    <col min="9225" max="9225" width="14.42578125" style="524" customWidth="1"/>
    <col min="9226" max="9226" width="10.42578125" style="524" bestFit="1" customWidth="1"/>
    <col min="9227" max="9227" width="10.5703125" style="524" bestFit="1" customWidth="1"/>
    <col min="9228" max="9228" width="10.85546875" style="524" customWidth="1"/>
    <col min="9229" max="9229" width="10.28515625" style="524" bestFit="1" customWidth="1"/>
    <col min="9230" max="9230" width="9.5703125" style="524" bestFit="1" customWidth="1"/>
    <col min="9231" max="9472" width="9.140625" style="524"/>
    <col min="9473" max="9473" width="5.7109375" style="524" customWidth="1"/>
    <col min="9474" max="9474" width="18.5703125" style="524" customWidth="1"/>
    <col min="9475" max="9475" width="19.140625" style="524" customWidth="1"/>
    <col min="9476" max="9476" width="16.28515625" style="524" customWidth="1"/>
    <col min="9477" max="9477" width="13.7109375" style="524" customWidth="1"/>
    <col min="9478" max="9478" width="16.5703125" style="524" customWidth="1"/>
    <col min="9479" max="9479" width="17.28515625" style="524" customWidth="1"/>
    <col min="9480" max="9480" width="16.5703125" style="524" customWidth="1"/>
    <col min="9481" max="9481" width="14.42578125" style="524" customWidth="1"/>
    <col min="9482" max="9482" width="10.42578125" style="524" bestFit="1" customWidth="1"/>
    <col min="9483" max="9483" width="10.5703125" style="524" bestFit="1" customWidth="1"/>
    <col min="9484" max="9484" width="10.85546875" style="524" customWidth="1"/>
    <col min="9485" max="9485" width="10.28515625" style="524" bestFit="1" customWidth="1"/>
    <col min="9486" max="9486" width="9.5703125" style="524" bestFit="1" customWidth="1"/>
    <col min="9487" max="9728" width="9.140625" style="524"/>
    <col min="9729" max="9729" width="5.7109375" style="524" customWidth="1"/>
    <col min="9730" max="9730" width="18.5703125" style="524" customWidth="1"/>
    <col min="9731" max="9731" width="19.140625" style="524" customWidth="1"/>
    <col min="9732" max="9732" width="16.28515625" style="524" customWidth="1"/>
    <col min="9733" max="9733" width="13.7109375" style="524" customWidth="1"/>
    <col min="9734" max="9734" width="16.5703125" style="524" customWidth="1"/>
    <col min="9735" max="9735" width="17.28515625" style="524" customWidth="1"/>
    <col min="9736" max="9736" width="16.5703125" style="524" customWidth="1"/>
    <col min="9737" max="9737" width="14.42578125" style="524" customWidth="1"/>
    <col min="9738" max="9738" width="10.42578125" style="524" bestFit="1" customWidth="1"/>
    <col min="9739" max="9739" width="10.5703125" style="524" bestFit="1" customWidth="1"/>
    <col min="9740" max="9740" width="10.85546875" style="524" customWidth="1"/>
    <col min="9741" max="9741" width="10.28515625" style="524" bestFit="1" customWidth="1"/>
    <col min="9742" max="9742" width="9.5703125" style="524" bestFit="1" customWidth="1"/>
    <col min="9743" max="9984" width="9.140625" style="524"/>
    <col min="9985" max="9985" width="5.7109375" style="524" customWidth="1"/>
    <col min="9986" max="9986" width="18.5703125" style="524" customWidth="1"/>
    <col min="9987" max="9987" width="19.140625" style="524" customWidth="1"/>
    <col min="9988" max="9988" width="16.28515625" style="524" customWidth="1"/>
    <col min="9989" max="9989" width="13.7109375" style="524" customWidth="1"/>
    <col min="9990" max="9990" width="16.5703125" style="524" customWidth="1"/>
    <col min="9991" max="9991" width="17.28515625" style="524" customWidth="1"/>
    <col min="9992" max="9992" width="16.5703125" style="524" customWidth="1"/>
    <col min="9993" max="9993" width="14.42578125" style="524" customWidth="1"/>
    <col min="9994" max="9994" width="10.42578125" style="524" bestFit="1" customWidth="1"/>
    <col min="9995" max="9995" width="10.5703125" style="524" bestFit="1" customWidth="1"/>
    <col min="9996" max="9996" width="10.85546875" style="524" customWidth="1"/>
    <col min="9997" max="9997" width="10.28515625" style="524" bestFit="1" customWidth="1"/>
    <col min="9998" max="9998" width="9.5703125" style="524" bestFit="1" customWidth="1"/>
    <col min="9999" max="10240" width="9.140625" style="524"/>
    <col min="10241" max="10241" width="5.7109375" style="524" customWidth="1"/>
    <col min="10242" max="10242" width="18.5703125" style="524" customWidth="1"/>
    <col min="10243" max="10243" width="19.140625" style="524" customWidth="1"/>
    <col min="10244" max="10244" width="16.28515625" style="524" customWidth="1"/>
    <col min="10245" max="10245" width="13.7109375" style="524" customWidth="1"/>
    <col min="10246" max="10246" width="16.5703125" style="524" customWidth="1"/>
    <col min="10247" max="10247" width="17.28515625" style="524" customWidth="1"/>
    <col min="10248" max="10248" width="16.5703125" style="524" customWidth="1"/>
    <col min="10249" max="10249" width="14.42578125" style="524" customWidth="1"/>
    <col min="10250" max="10250" width="10.42578125" style="524" bestFit="1" customWidth="1"/>
    <col min="10251" max="10251" width="10.5703125" style="524" bestFit="1" customWidth="1"/>
    <col min="10252" max="10252" width="10.85546875" style="524" customWidth="1"/>
    <col min="10253" max="10253" width="10.28515625" style="524" bestFit="1" customWidth="1"/>
    <col min="10254" max="10254" width="9.5703125" style="524" bestFit="1" customWidth="1"/>
    <col min="10255" max="10496" width="9.140625" style="524"/>
    <col min="10497" max="10497" width="5.7109375" style="524" customWidth="1"/>
    <col min="10498" max="10498" width="18.5703125" style="524" customWidth="1"/>
    <col min="10499" max="10499" width="19.140625" style="524" customWidth="1"/>
    <col min="10500" max="10500" width="16.28515625" style="524" customWidth="1"/>
    <col min="10501" max="10501" width="13.7109375" style="524" customWidth="1"/>
    <col min="10502" max="10502" width="16.5703125" style="524" customWidth="1"/>
    <col min="10503" max="10503" width="17.28515625" style="524" customWidth="1"/>
    <col min="10504" max="10504" width="16.5703125" style="524" customWidth="1"/>
    <col min="10505" max="10505" width="14.42578125" style="524" customWidth="1"/>
    <col min="10506" max="10506" width="10.42578125" style="524" bestFit="1" customWidth="1"/>
    <col min="10507" max="10507" width="10.5703125" style="524" bestFit="1" customWidth="1"/>
    <col min="10508" max="10508" width="10.85546875" style="524" customWidth="1"/>
    <col min="10509" max="10509" width="10.28515625" style="524" bestFit="1" customWidth="1"/>
    <col min="10510" max="10510" width="9.5703125" style="524" bestFit="1" customWidth="1"/>
    <col min="10511" max="10752" width="9.140625" style="524"/>
    <col min="10753" max="10753" width="5.7109375" style="524" customWidth="1"/>
    <col min="10754" max="10754" width="18.5703125" style="524" customWidth="1"/>
    <col min="10755" max="10755" width="19.140625" style="524" customWidth="1"/>
    <col min="10756" max="10756" width="16.28515625" style="524" customWidth="1"/>
    <col min="10757" max="10757" width="13.7109375" style="524" customWidth="1"/>
    <col min="10758" max="10758" width="16.5703125" style="524" customWidth="1"/>
    <col min="10759" max="10759" width="17.28515625" style="524" customWidth="1"/>
    <col min="10760" max="10760" width="16.5703125" style="524" customWidth="1"/>
    <col min="10761" max="10761" width="14.42578125" style="524" customWidth="1"/>
    <col min="10762" max="10762" width="10.42578125" style="524" bestFit="1" customWidth="1"/>
    <col min="10763" max="10763" width="10.5703125" style="524" bestFit="1" customWidth="1"/>
    <col min="10764" max="10764" width="10.85546875" style="524" customWidth="1"/>
    <col min="10765" max="10765" width="10.28515625" style="524" bestFit="1" customWidth="1"/>
    <col min="10766" max="10766" width="9.5703125" style="524" bestFit="1" customWidth="1"/>
    <col min="10767" max="11008" width="9.140625" style="524"/>
    <col min="11009" max="11009" width="5.7109375" style="524" customWidth="1"/>
    <col min="11010" max="11010" width="18.5703125" style="524" customWidth="1"/>
    <col min="11011" max="11011" width="19.140625" style="524" customWidth="1"/>
    <col min="11012" max="11012" width="16.28515625" style="524" customWidth="1"/>
    <col min="11013" max="11013" width="13.7109375" style="524" customWidth="1"/>
    <col min="11014" max="11014" width="16.5703125" style="524" customWidth="1"/>
    <col min="11015" max="11015" width="17.28515625" style="524" customWidth="1"/>
    <col min="11016" max="11016" width="16.5703125" style="524" customWidth="1"/>
    <col min="11017" max="11017" width="14.42578125" style="524" customWidth="1"/>
    <col min="11018" max="11018" width="10.42578125" style="524" bestFit="1" customWidth="1"/>
    <col min="11019" max="11019" width="10.5703125" style="524" bestFit="1" customWidth="1"/>
    <col min="11020" max="11020" width="10.85546875" style="524" customWidth="1"/>
    <col min="11021" max="11021" width="10.28515625" style="524" bestFit="1" customWidth="1"/>
    <col min="11022" max="11022" width="9.5703125" style="524" bestFit="1" customWidth="1"/>
    <col min="11023" max="11264" width="9.140625" style="524"/>
    <col min="11265" max="11265" width="5.7109375" style="524" customWidth="1"/>
    <col min="11266" max="11266" width="18.5703125" style="524" customWidth="1"/>
    <col min="11267" max="11267" width="19.140625" style="524" customWidth="1"/>
    <col min="11268" max="11268" width="16.28515625" style="524" customWidth="1"/>
    <col min="11269" max="11269" width="13.7109375" style="524" customWidth="1"/>
    <col min="11270" max="11270" width="16.5703125" style="524" customWidth="1"/>
    <col min="11271" max="11271" width="17.28515625" style="524" customWidth="1"/>
    <col min="11272" max="11272" width="16.5703125" style="524" customWidth="1"/>
    <col min="11273" max="11273" width="14.42578125" style="524" customWidth="1"/>
    <col min="11274" max="11274" width="10.42578125" style="524" bestFit="1" customWidth="1"/>
    <col min="11275" max="11275" width="10.5703125" style="524" bestFit="1" customWidth="1"/>
    <col min="11276" max="11276" width="10.85546875" style="524" customWidth="1"/>
    <col min="11277" max="11277" width="10.28515625" style="524" bestFit="1" customWidth="1"/>
    <col min="11278" max="11278" width="9.5703125" style="524" bestFit="1" customWidth="1"/>
    <col min="11279" max="11520" width="9.140625" style="524"/>
    <col min="11521" max="11521" width="5.7109375" style="524" customWidth="1"/>
    <col min="11522" max="11522" width="18.5703125" style="524" customWidth="1"/>
    <col min="11523" max="11523" width="19.140625" style="524" customWidth="1"/>
    <col min="11524" max="11524" width="16.28515625" style="524" customWidth="1"/>
    <col min="11525" max="11525" width="13.7109375" style="524" customWidth="1"/>
    <col min="11526" max="11526" width="16.5703125" style="524" customWidth="1"/>
    <col min="11527" max="11527" width="17.28515625" style="524" customWidth="1"/>
    <col min="11528" max="11528" width="16.5703125" style="524" customWidth="1"/>
    <col min="11529" max="11529" width="14.42578125" style="524" customWidth="1"/>
    <col min="11530" max="11530" width="10.42578125" style="524" bestFit="1" customWidth="1"/>
    <col min="11531" max="11531" width="10.5703125" style="524" bestFit="1" customWidth="1"/>
    <col min="11532" max="11532" width="10.85546875" style="524" customWidth="1"/>
    <col min="11533" max="11533" width="10.28515625" style="524" bestFit="1" customWidth="1"/>
    <col min="11534" max="11534" width="9.5703125" style="524" bestFit="1" customWidth="1"/>
    <col min="11535" max="11776" width="9.140625" style="524"/>
    <col min="11777" max="11777" width="5.7109375" style="524" customWidth="1"/>
    <col min="11778" max="11778" width="18.5703125" style="524" customWidth="1"/>
    <col min="11779" max="11779" width="19.140625" style="524" customWidth="1"/>
    <col min="11780" max="11780" width="16.28515625" style="524" customWidth="1"/>
    <col min="11781" max="11781" width="13.7109375" style="524" customWidth="1"/>
    <col min="11782" max="11782" width="16.5703125" style="524" customWidth="1"/>
    <col min="11783" max="11783" width="17.28515625" style="524" customWidth="1"/>
    <col min="11784" max="11784" width="16.5703125" style="524" customWidth="1"/>
    <col min="11785" max="11785" width="14.42578125" style="524" customWidth="1"/>
    <col min="11786" max="11786" width="10.42578125" style="524" bestFit="1" customWidth="1"/>
    <col min="11787" max="11787" width="10.5703125" style="524" bestFit="1" customWidth="1"/>
    <col min="11788" max="11788" width="10.85546875" style="524" customWidth="1"/>
    <col min="11789" max="11789" width="10.28515625" style="524" bestFit="1" customWidth="1"/>
    <col min="11790" max="11790" width="9.5703125" style="524" bestFit="1" customWidth="1"/>
    <col min="11791" max="12032" width="9.140625" style="524"/>
    <col min="12033" max="12033" width="5.7109375" style="524" customWidth="1"/>
    <col min="12034" max="12034" width="18.5703125" style="524" customWidth="1"/>
    <col min="12035" max="12035" width="19.140625" style="524" customWidth="1"/>
    <col min="12036" max="12036" width="16.28515625" style="524" customWidth="1"/>
    <col min="12037" max="12037" width="13.7109375" style="524" customWidth="1"/>
    <col min="12038" max="12038" width="16.5703125" style="524" customWidth="1"/>
    <col min="12039" max="12039" width="17.28515625" style="524" customWidth="1"/>
    <col min="12040" max="12040" width="16.5703125" style="524" customWidth="1"/>
    <col min="12041" max="12041" width="14.42578125" style="524" customWidth="1"/>
    <col min="12042" max="12042" width="10.42578125" style="524" bestFit="1" customWidth="1"/>
    <col min="12043" max="12043" width="10.5703125" style="524" bestFit="1" customWidth="1"/>
    <col min="12044" max="12044" width="10.85546875" style="524" customWidth="1"/>
    <col min="12045" max="12045" width="10.28515625" style="524" bestFit="1" customWidth="1"/>
    <col min="12046" max="12046" width="9.5703125" style="524" bestFit="1" customWidth="1"/>
    <col min="12047" max="12288" width="9.140625" style="524"/>
    <col min="12289" max="12289" width="5.7109375" style="524" customWidth="1"/>
    <col min="12290" max="12290" width="18.5703125" style="524" customWidth="1"/>
    <col min="12291" max="12291" width="19.140625" style="524" customWidth="1"/>
    <col min="12292" max="12292" width="16.28515625" style="524" customWidth="1"/>
    <col min="12293" max="12293" width="13.7109375" style="524" customWidth="1"/>
    <col min="12294" max="12294" width="16.5703125" style="524" customWidth="1"/>
    <col min="12295" max="12295" width="17.28515625" style="524" customWidth="1"/>
    <col min="12296" max="12296" width="16.5703125" style="524" customWidth="1"/>
    <col min="12297" max="12297" width="14.42578125" style="524" customWidth="1"/>
    <col min="12298" max="12298" width="10.42578125" style="524" bestFit="1" customWidth="1"/>
    <col min="12299" max="12299" width="10.5703125" style="524" bestFit="1" customWidth="1"/>
    <col min="12300" max="12300" width="10.85546875" style="524" customWidth="1"/>
    <col min="12301" max="12301" width="10.28515625" style="524" bestFit="1" customWidth="1"/>
    <col min="12302" max="12302" width="9.5703125" style="524" bestFit="1" customWidth="1"/>
    <col min="12303" max="12544" width="9.140625" style="524"/>
    <col min="12545" max="12545" width="5.7109375" style="524" customWidth="1"/>
    <col min="12546" max="12546" width="18.5703125" style="524" customWidth="1"/>
    <col min="12547" max="12547" width="19.140625" style="524" customWidth="1"/>
    <col min="12548" max="12548" width="16.28515625" style="524" customWidth="1"/>
    <col min="12549" max="12549" width="13.7109375" style="524" customWidth="1"/>
    <col min="12550" max="12550" width="16.5703125" style="524" customWidth="1"/>
    <col min="12551" max="12551" width="17.28515625" style="524" customWidth="1"/>
    <col min="12552" max="12552" width="16.5703125" style="524" customWidth="1"/>
    <col min="12553" max="12553" width="14.42578125" style="524" customWidth="1"/>
    <col min="12554" max="12554" width="10.42578125" style="524" bestFit="1" customWidth="1"/>
    <col min="12555" max="12555" width="10.5703125" style="524" bestFit="1" customWidth="1"/>
    <col min="12556" max="12556" width="10.85546875" style="524" customWidth="1"/>
    <col min="12557" max="12557" width="10.28515625" style="524" bestFit="1" customWidth="1"/>
    <col min="12558" max="12558" width="9.5703125" style="524" bestFit="1" customWidth="1"/>
    <col min="12559" max="12800" width="9.140625" style="524"/>
    <col min="12801" max="12801" width="5.7109375" style="524" customWidth="1"/>
    <col min="12802" max="12802" width="18.5703125" style="524" customWidth="1"/>
    <col min="12803" max="12803" width="19.140625" style="524" customWidth="1"/>
    <col min="12804" max="12804" width="16.28515625" style="524" customWidth="1"/>
    <col min="12805" max="12805" width="13.7109375" style="524" customWidth="1"/>
    <col min="12806" max="12806" width="16.5703125" style="524" customWidth="1"/>
    <col min="12807" max="12807" width="17.28515625" style="524" customWidth="1"/>
    <col min="12808" max="12808" width="16.5703125" style="524" customWidth="1"/>
    <col min="12809" max="12809" width="14.42578125" style="524" customWidth="1"/>
    <col min="12810" max="12810" width="10.42578125" style="524" bestFit="1" customWidth="1"/>
    <col min="12811" max="12811" width="10.5703125" style="524" bestFit="1" customWidth="1"/>
    <col min="12812" max="12812" width="10.85546875" style="524" customWidth="1"/>
    <col min="12813" max="12813" width="10.28515625" style="524" bestFit="1" customWidth="1"/>
    <col min="12814" max="12814" width="9.5703125" style="524" bestFit="1" customWidth="1"/>
    <col min="12815" max="13056" width="9.140625" style="524"/>
    <col min="13057" max="13057" width="5.7109375" style="524" customWidth="1"/>
    <col min="13058" max="13058" width="18.5703125" style="524" customWidth="1"/>
    <col min="13059" max="13059" width="19.140625" style="524" customWidth="1"/>
    <col min="13060" max="13060" width="16.28515625" style="524" customWidth="1"/>
    <col min="13061" max="13061" width="13.7109375" style="524" customWidth="1"/>
    <col min="13062" max="13062" width="16.5703125" style="524" customWidth="1"/>
    <col min="13063" max="13063" width="17.28515625" style="524" customWidth="1"/>
    <col min="13064" max="13064" width="16.5703125" style="524" customWidth="1"/>
    <col min="13065" max="13065" width="14.42578125" style="524" customWidth="1"/>
    <col min="13066" max="13066" width="10.42578125" style="524" bestFit="1" customWidth="1"/>
    <col min="13067" max="13067" width="10.5703125" style="524" bestFit="1" customWidth="1"/>
    <col min="13068" max="13068" width="10.85546875" style="524" customWidth="1"/>
    <col min="13069" max="13069" width="10.28515625" style="524" bestFit="1" customWidth="1"/>
    <col min="13070" max="13070" width="9.5703125" style="524" bestFit="1" customWidth="1"/>
    <col min="13071" max="13312" width="9.140625" style="524"/>
    <col min="13313" max="13313" width="5.7109375" style="524" customWidth="1"/>
    <col min="13314" max="13314" width="18.5703125" style="524" customWidth="1"/>
    <col min="13315" max="13315" width="19.140625" style="524" customWidth="1"/>
    <col min="13316" max="13316" width="16.28515625" style="524" customWidth="1"/>
    <col min="13317" max="13317" width="13.7109375" style="524" customWidth="1"/>
    <col min="13318" max="13318" width="16.5703125" style="524" customWidth="1"/>
    <col min="13319" max="13319" width="17.28515625" style="524" customWidth="1"/>
    <col min="13320" max="13320" width="16.5703125" style="524" customWidth="1"/>
    <col min="13321" max="13321" width="14.42578125" style="524" customWidth="1"/>
    <col min="13322" max="13322" width="10.42578125" style="524" bestFit="1" customWidth="1"/>
    <col min="13323" max="13323" width="10.5703125" style="524" bestFit="1" customWidth="1"/>
    <col min="13324" max="13324" width="10.85546875" style="524" customWidth="1"/>
    <col min="13325" max="13325" width="10.28515625" style="524" bestFit="1" customWidth="1"/>
    <col min="13326" max="13326" width="9.5703125" style="524" bestFit="1" customWidth="1"/>
    <col min="13327" max="13568" width="9.140625" style="524"/>
    <col min="13569" max="13569" width="5.7109375" style="524" customWidth="1"/>
    <col min="13570" max="13570" width="18.5703125" style="524" customWidth="1"/>
    <col min="13571" max="13571" width="19.140625" style="524" customWidth="1"/>
    <col min="13572" max="13572" width="16.28515625" style="524" customWidth="1"/>
    <col min="13573" max="13573" width="13.7109375" style="524" customWidth="1"/>
    <col min="13574" max="13574" width="16.5703125" style="524" customWidth="1"/>
    <col min="13575" max="13575" width="17.28515625" style="524" customWidth="1"/>
    <col min="13576" max="13576" width="16.5703125" style="524" customWidth="1"/>
    <col min="13577" max="13577" width="14.42578125" style="524" customWidth="1"/>
    <col min="13578" max="13578" width="10.42578125" style="524" bestFit="1" customWidth="1"/>
    <col min="13579" max="13579" width="10.5703125" style="524" bestFit="1" customWidth="1"/>
    <col min="13580" max="13580" width="10.85546875" style="524" customWidth="1"/>
    <col min="13581" max="13581" width="10.28515625" style="524" bestFit="1" customWidth="1"/>
    <col min="13582" max="13582" width="9.5703125" style="524" bestFit="1" customWidth="1"/>
    <col min="13583" max="13824" width="9.140625" style="524"/>
    <col min="13825" max="13825" width="5.7109375" style="524" customWidth="1"/>
    <col min="13826" max="13826" width="18.5703125" style="524" customWidth="1"/>
    <col min="13827" max="13827" width="19.140625" style="524" customWidth="1"/>
    <col min="13828" max="13828" width="16.28515625" style="524" customWidth="1"/>
    <col min="13829" max="13829" width="13.7109375" style="524" customWidth="1"/>
    <col min="13830" max="13830" width="16.5703125" style="524" customWidth="1"/>
    <col min="13831" max="13831" width="17.28515625" style="524" customWidth="1"/>
    <col min="13832" max="13832" width="16.5703125" style="524" customWidth="1"/>
    <col min="13833" max="13833" width="14.42578125" style="524" customWidth="1"/>
    <col min="13834" max="13834" width="10.42578125" style="524" bestFit="1" customWidth="1"/>
    <col min="13835" max="13835" width="10.5703125" style="524" bestFit="1" customWidth="1"/>
    <col min="13836" max="13836" width="10.85546875" style="524" customWidth="1"/>
    <col min="13837" max="13837" width="10.28515625" style="524" bestFit="1" customWidth="1"/>
    <col min="13838" max="13838" width="9.5703125" style="524" bestFit="1" customWidth="1"/>
    <col min="13839" max="14080" width="9.140625" style="524"/>
    <col min="14081" max="14081" width="5.7109375" style="524" customWidth="1"/>
    <col min="14082" max="14082" width="18.5703125" style="524" customWidth="1"/>
    <col min="14083" max="14083" width="19.140625" style="524" customWidth="1"/>
    <col min="14084" max="14084" width="16.28515625" style="524" customWidth="1"/>
    <col min="14085" max="14085" width="13.7109375" style="524" customWidth="1"/>
    <col min="14086" max="14086" width="16.5703125" style="524" customWidth="1"/>
    <col min="14087" max="14087" width="17.28515625" style="524" customWidth="1"/>
    <col min="14088" max="14088" width="16.5703125" style="524" customWidth="1"/>
    <col min="14089" max="14089" width="14.42578125" style="524" customWidth="1"/>
    <col min="14090" max="14090" width="10.42578125" style="524" bestFit="1" customWidth="1"/>
    <col min="14091" max="14091" width="10.5703125" style="524" bestFit="1" customWidth="1"/>
    <col min="14092" max="14092" width="10.85546875" style="524" customWidth="1"/>
    <col min="14093" max="14093" width="10.28515625" style="524" bestFit="1" customWidth="1"/>
    <col min="14094" max="14094" width="9.5703125" style="524" bestFit="1" customWidth="1"/>
    <col min="14095" max="14336" width="9.140625" style="524"/>
    <col min="14337" max="14337" width="5.7109375" style="524" customWidth="1"/>
    <col min="14338" max="14338" width="18.5703125" style="524" customWidth="1"/>
    <col min="14339" max="14339" width="19.140625" style="524" customWidth="1"/>
    <col min="14340" max="14340" width="16.28515625" style="524" customWidth="1"/>
    <col min="14341" max="14341" width="13.7109375" style="524" customWidth="1"/>
    <col min="14342" max="14342" width="16.5703125" style="524" customWidth="1"/>
    <col min="14343" max="14343" width="17.28515625" style="524" customWidth="1"/>
    <col min="14344" max="14344" width="16.5703125" style="524" customWidth="1"/>
    <col min="14345" max="14345" width="14.42578125" style="524" customWidth="1"/>
    <col min="14346" max="14346" width="10.42578125" style="524" bestFit="1" customWidth="1"/>
    <col min="14347" max="14347" width="10.5703125" style="524" bestFit="1" customWidth="1"/>
    <col min="14348" max="14348" width="10.85546875" style="524" customWidth="1"/>
    <col min="14349" max="14349" width="10.28515625" style="524" bestFit="1" customWidth="1"/>
    <col min="14350" max="14350" width="9.5703125" style="524" bestFit="1" customWidth="1"/>
    <col min="14351" max="14592" width="9.140625" style="524"/>
    <col min="14593" max="14593" width="5.7109375" style="524" customWidth="1"/>
    <col min="14594" max="14594" width="18.5703125" style="524" customWidth="1"/>
    <col min="14595" max="14595" width="19.140625" style="524" customWidth="1"/>
    <col min="14596" max="14596" width="16.28515625" style="524" customWidth="1"/>
    <col min="14597" max="14597" width="13.7109375" style="524" customWidth="1"/>
    <col min="14598" max="14598" width="16.5703125" style="524" customWidth="1"/>
    <col min="14599" max="14599" width="17.28515625" style="524" customWidth="1"/>
    <col min="14600" max="14600" width="16.5703125" style="524" customWidth="1"/>
    <col min="14601" max="14601" width="14.42578125" style="524" customWidth="1"/>
    <col min="14602" max="14602" width="10.42578125" style="524" bestFit="1" customWidth="1"/>
    <col min="14603" max="14603" width="10.5703125" style="524" bestFit="1" customWidth="1"/>
    <col min="14604" max="14604" width="10.85546875" style="524" customWidth="1"/>
    <col min="14605" max="14605" width="10.28515625" style="524" bestFit="1" customWidth="1"/>
    <col min="14606" max="14606" width="9.5703125" style="524" bestFit="1" customWidth="1"/>
    <col min="14607" max="14848" width="9.140625" style="524"/>
    <col min="14849" max="14849" width="5.7109375" style="524" customWidth="1"/>
    <col min="14850" max="14850" width="18.5703125" style="524" customWidth="1"/>
    <col min="14851" max="14851" width="19.140625" style="524" customWidth="1"/>
    <col min="14852" max="14852" width="16.28515625" style="524" customWidth="1"/>
    <col min="14853" max="14853" width="13.7109375" style="524" customWidth="1"/>
    <col min="14854" max="14854" width="16.5703125" style="524" customWidth="1"/>
    <col min="14855" max="14855" width="17.28515625" style="524" customWidth="1"/>
    <col min="14856" max="14856" width="16.5703125" style="524" customWidth="1"/>
    <col min="14857" max="14857" width="14.42578125" style="524" customWidth="1"/>
    <col min="14858" max="14858" width="10.42578125" style="524" bestFit="1" customWidth="1"/>
    <col min="14859" max="14859" width="10.5703125" style="524" bestFit="1" customWidth="1"/>
    <col min="14860" max="14860" width="10.85546875" style="524" customWidth="1"/>
    <col min="14861" max="14861" width="10.28515625" style="524" bestFit="1" customWidth="1"/>
    <col min="14862" max="14862" width="9.5703125" style="524" bestFit="1" customWidth="1"/>
    <col min="14863" max="15104" width="9.140625" style="524"/>
    <col min="15105" max="15105" width="5.7109375" style="524" customWidth="1"/>
    <col min="15106" max="15106" width="18.5703125" style="524" customWidth="1"/>
    <col min="15107" max="15107" width="19.140625" style="524" customWidth="1"/>
    <col min="15108" max="15108" width="16.28515625" style="524" customWidth="1"/>
    <col min="15109" max="15109" width="13.7109375" style="524" customWidth="1"/>
    <col min="15110" max="15110" width="16.5703125" style="524" customWidth="1"/>
    <col min="15111" max="15111" width="17.28515625" style="524" customWidth="1"/>
    <col min="15112" max="15112" width="16.5703125" style="524" customWidth="1"/>
    <col min="15113" max="15113" width="14.42578125" style="524" customWidth="1"/>
    <col min="15114" max="15114" width="10.42578125" style="524" bestFit="1" customWidth="1"/>
    <col min="15115" max="15115" width="10.5703125" style="524" bestFit="1" customWidth="1"/>
    <col min="15116" max="15116" width="10.85546875" style="524" customWidth="1"/>
    <col min="15117" max="15117" width="10.28515625" style="524" bestFit="1" customWidth="1"/>
    <col min="15118" max="15118" width="9.5703125" style="524" bestFit="1" customWidth="1"/>
    <col min="15119" max="15360" width="9.140625" style="524"/>
    <col min="15361" max="15361" width="5.7109375" style="524" customWidth="1"/>
    <col min="15362" max="15362" width="18.5703125" style="524" customWidth="1"/>
    <col min="15363" max="15363" width="19.140625" style="524" customWidth="1"/>
    <col min="15364" max="15364" width="16.28515625" style="524" customWidth="1"/>
    <col min="15365" max="15365" width="13.7109375" style="524" customWidth="1"/>
    <col min="15366" max="15366" width="16.5703125" style="524" customWidth="1"/>
    <col min="15367" max="15367" width="17.28515625" style="524" customWidth="1"/>
    <col min="15368" max="15368" width="16.5703125" style="524" customWidth="1"/>
    <col min="15369" max="15369" width="14.42578125" style="524" customWidth="1"/>
    <col min="15370" max="15370" width="10.42578125" style="524" bestFit="1" customWidth="1"/>
    <col min="15371" max="15371" width="10.5703125" style="524" bestFit="1" customWidth="1"/>
    <col min="15372" max="15372" width="10.85546875" style="524" customWidth="1"/>
    <col min="15373" max="15373" width="10.28515625" style="524" bestFit="1" customWidth="1"/>
    <col min="15374" max="15374" width="9.5703125" style="524" bestFit="1" customWidth="1"/>
    <col min="15375" max="15616" width="9.140625" style="524"/>
    <col min="15617" max="15617" width="5.7109375" style="524" customWidth="1"/>
    <col min="15618" max="15618" width="18.5703125" style="524" customWidth="1"/>
    <col min="15619" max="15619" width="19.140625" style="524" customWidth="1"/>
    <col min="15620" max="15620" width="16.28515625" style="524" customWidth="1"/>
    <col min="15621" max="15621" width="13.7109375" style="524" customWidth="1"/>
    <col min="15622" max="15622" width="16.5703125" style="524" customWidth="1"/>
    <col min="15623" max="15623" width="17.28515625" style="524" customWidth="1"/>
    <col min="15624" max="15624" width="16.5703125" style="524" customWidth="1"/>
    <col min="15625" max="15625" width="14.42578125" style="524" customWidth="1"/>
    <col min="15626" max="15626" width="10.42578125" style="524" bestFit="1" customWidth="1"/>
    <col min="15627" max="15627" width="10.5703125" style="524" bestFit="1" customWidth="1"/>
    <col min="15628" max="15628" width="10.85546875" style="524" customWidth="1"/>
    <col min="15629" max="15629" width="10.28515625" style="524" bestFit="1" customWidth="1"/>
    <col min="15630" max="15630" width="9.5703125" style="524" bestFit="1" customWidth="1"/>
    <col min="15631" max="15872" width="9.140625" style="524"/>
    <col min="15873" max="15873" width="5.7109375" style="524" customWidth="1"/>
    <col min="15874" max="15874" width="18.5703125" style="524" customWidth="1"/>
    <col min="15875" max="15875" width="19.140625" style="524" customWidth="1"/>
    <col min="15876" max="15876" width="16.28515625" style="524" customWidth="1"/>
    <col min="15877" max="15877" width="13.7109375" style="524" customWidth="1"/>
    <col min="15878" max="15878" width="16.5703125" style="524" customWidth="1"/>
    <col min="15879" max="15879" width="17.28515625" style="524" customWidth="1"/>
    <col min="15880" max="15880" width="16.5703125" style="524" customWidth="1"/>
    <col min="15881" max="15881" width="14.42578125" style="524" customWidth="1"/>
    <col min="15882" max="15882" width="10.42578125" style="524" bestFit="1" customWidth="1"/>
    <col min="15883" max="15883" width="10.5703125" style="524" bestFit="1" customWidth="1"/>
    <col min="15884" max="15884" width="10.85546875" style="524" customWidth="1"/>
    <col min="15885" max="15885" width="10.28515625" style="524" bestFit="1" customWidth="1"/>
    <col min="15886" max="15886" width="9.5703125" style="524" bestFit="1" customWidth="1"/>
    <col min="15887" max="16128" width="9.140625" style="524"/>
    <col min="16129" max="16129" width="5.7109375" style="524" customWidth="1"/>
    <col min="16130" max="16130" width="18.5703125" style="524" customWidth="1"/>
    <col min="16131" max="16131" width="19.140625" style="524" customWidth="1"/>
    <col min="16132" max="16132" width="16.28515625" style="524" customWidth="1"/>
    <col min="16133" max="16133" width="13.7109375" style="524" customWidth="1"/>
    <col min="16134" max="16134" width="16.5703125" style="524" customWidth="1"/>
    <col min="16135" max="16135" width="17.28515625" style="524" customWidth="1"/>
    <col min="16136" max="16136" width="16.5703125" style="524" customWidth="1"/>
    <col min="16137" max="16137" width="14.42578125" style="524" customWidth="1"/>
    <col min="16138" max="16138" width="10.42578125" style="524" bestFit="1" customWidth="1"/>
    <col min="16139" max="16139" width="10.5703125" style="524" bestFit="1" customWidth="1"/>
    <col min="16140" max="16140" width="10.85546875" style="524" customWidth="1"/>
    <col min="16141" max="16141" width="10.28515625" style="524" bestFit="1" customWidth="1"/>
    <col min="16142" max="16142" width="9.5703125" style="524" bestFit="1" customWidth="1"/>
    <col min="16143" max="16384" width="9.140625" style="524"/>
  </cols>
  <sheetData>
    <row r="2" spans="1:15" ht="18.75">
      <c r="A2" s="905" t="s">
        <v>692</v>
      </c>
      <c r="B2" s="905"/>
      <c r="C2" s="905"/>
      <c r="D2" s="905"/>
      <c r="E2" s="905"/>
      <c r="F2" s="905"/>
      <c r="G2" s="905"/>
      <c r="H2" s="905"/>
      <c r="I2" s="905"/>
      <c r="J2" s="905"/>
      <c r="K2" s="905"/>
      <c r="L2" s="905"/>
    </row>
    <row r="3" spans="1:15" ht="15.75">
      <c r="A3" s="664" t="s">
        <v>655</v>
      </c>
      <c r="B3" s="665" t="s">
        <v>656</v>
      </c>
      <c r="C3" s="666"/>
      <c r="D3" s="667"/>
      <c r="E3" s="667"/>
      <c r="F3" s="667"/>
      <c r="G3" s="667"/>
      <c r="H3" s="667"/>
      <c r="I3" s="668"/>
      <c r="J3" s="667"/>
      <c r="K3" s="667"/>
      <c r="L3" s="668"/>
    </row>
    <row r="4" spans="1:15" ht="16.5" thickBot="1">
      <c r="A4" s="664" t="s">
        <v>703</v>
      </c>
      <c r="B4" s="667"/>
      <c r="C4" s="666"/>
      <c r="D4" s="667"/>
      <c r="E4" s="667"/>
      <c r="F4" s="667"/>
      <c r="G4" s="667"/>
      <c r="H4" s="667"/>
      <c r="K4" s="667"/>
      <c r="L4" s="670" t="s">
        <v>657</v>
      </c>
    </row>
    <row r="5" spans="1:15" ht="15.75">
      <c r="A5" s="906" t="s">
        <v>658</v>
      </c>
      <c r="B5" s="908" t="s">
        <v>5</v>
      </c>
      <c r="C5" s="910" t="s">
        <v>659</v>
      </c>
      <c r="D5" s="910"/>
      <c r="E5" s="910"/>
      <c r="F5" s="910"/>
      <c r="G5" s="910" t="s">
        <v>660</v>
      </c>
      <c r="H5" s="910"/>
      <c r="I5" s="910"/>
      <c r="J5" s="910"/>
      <c r="K5" s="910" t="s">
        <v>661</v>
      </c>
      <c r="L5" s="911"/>
    </row>
    <row r="6" spans="1:15" ht="24">
      <c r="A6" s="907"/>
      <c r="B6" s="909"/>
      <c r="C6" s="671" t="s">
        <v>662</v>
      </c>
      <c r="D6" s="671" t="s">
        <v>663</v>
      </c>
      <c r="E6" s="671" t="s">
        <v>664</v>
      </c>
      <c r="F6" s="671" t="s">
        <v>665</v>
      </c>
      <c r="G6" s="671" t="s">
        <v>662</v>
      </c>
      <c r="H6" s="672" t="s">
        <v>663</v>
      </c>
      <c r="I6" s="671" t="s">
        <v>664</v>
      </c>
      <c r="J6" s="671" t="s">
        <v>665</v>
      </c>
      <c r="K6" s="672" t="s">
        <v>666</v>
      </c>
      <c r="L6" s="673" t="s">
        <v>289</v>
      </c>
    </row>
    <row r="7" spans="1:15">
      <c r="A7" s="674" t="s">
        <v>667</v>
      </c>
      <c r="B7" s="675" t="s">
        <v>298</v>
      </c>
      <c r="C7" s="676"/>
      <c r="D7" s="676"/>
      <c r="E7" s="676"/>
      <c r="F7" s="676"/>
      <c r="G7" s="676"/>
      <c r="H7" s="676"/>
      <c r="I7" s="676"/>
      <c r="J7" s="676"/>
      <c r="K7" s="677"/>
      <c r="L7" s="678"/>
    </row>
    <row r="8" spans="1:15">
      <c r="A8" s="679"/>
      <c r="B8" s="591" t="s">
        <v>596</v>
      </c>
      <c r="C8" s="680">
        <v>733750</v>
      </c>
      <c r="D8" s="680">
        <v>125000</v>
      </c>
      <c r="E8" s="680">
        <v>0</v>
      </c>
      <c r="F8" s="680">
        <f>C8+D8-E8</f>
        <v>858750</v>
      </c>
      <c r="G8" s="680">
        <v>205451</v>
      </c>
      <c r="H8" s="680">
        <f>SUM(I18:I21)</f>
        <v>265360</v>
      </c>
      <c r="I8" s="680">
        <v>0</v>
      </c>
      <c r="J8" s="680">
        <f>+G8+H8-I8</f>
        <v>470811</v>
      </c>
      <c r="K8" s="680">
        <f>F8-J8</f>
        <v>387939</v>
      </c>
      <c r="L8" s="681" t="s">
        <v>668</v>
      </c>
      <c r="M8" s="682"/>
      <c r="N8" s="682"/>
      <c r="O8" s="683"/>
    </row>
    <row r="9" spans="1:15">
      <c r="A9" s="679"/>
      <c r="B9" s="591" t="s">
        <v>681</v>
      </c>
      <c r="C9" s="680"/>
      <c r="D9" s="680">
        <f>10500+22649+43999</f>
        <v>77148</v>
      </c>
      <c r="E9" s="680"/>
      <c r="F9" s="680">
        <f>C9+D9-E9</f>
        <v>77148</v>
      </c>
      <c r="G9" s="680">
        <v>0</v>
      </c>
      <c r="H9" s="680">
        <f>I22+I23+I24</f>
        <v>15152</v>
      </c>
      <c r="I9" s="680">
        <v>0</v>
      </c>
      <c r="J9" s="680">
        <f>+G9+H9-I9</f>
        <v>15152</v>
      </c>
      <c r="K9" s="680">
        <f>F9-J9</f>
        <v>61996</v>
      </c>
      <c r="L9" s="681"/>
      <c r="M9" s="682"/>
      <c r="N9" s="682"/>
      <c r="O9" s="683"/>
    </row>
    <row r="10" spans="1:15">
      <c r="A10" s="679" t="s">
        <v>669</v>
      </c>
      <c r="B10" s="723" t="s">
        <v>670</v>
      </c>
      <c r="C10" s="591"/>
      <c r="D10" s="591"/>
      <c r="E10" s="591"/>
      <c r="F10" s="591"/>
      <c r="G10" s="591"/>
      <c r="H10" s="591"/>
      <c r="I10" s="684"/>
      <c r="J10" s="591"/>
      <c r="K10" s="591"/>
      <c r="L10" s="685"/>
      <c r="M10" s="682"/>
      <c r="N10" s="682"/>
      <c r="O10" s="683"/>
    </row>
    <row r="11" spans="1:15">
      <c r="A11" s="679"/>
      <c r="B11" s="686" t="s">
        <v>671</v>
      </c>
      <c r="C11" s="680">
        <v>12700</v>
      </c>
      <c r="D11" s="680">
        <v>0</v>
      </c>
      <c r="E11" s="680">
        <v>0</v>
      </c>
      <c r="F11" s="680">
        <f>C11+D11-E11</f>
        <v>12700</v>
      </c>
      <c r="G11" s="680">
        <v>12</v>
      </c>
      <c r="H11" s="680">
        <f>I25</f>
        <v>4233</v>
      </c>
      <c r="I11" s="680"/>
      <c r="J11" s="680">
        <f>H11+G11-I11</f>
        <v>4245</v>
      </c>
      <c r="K11" s="680">
        <f>F11-J11</f>
        <v>8455</v>
      </c>
      <c r="L11" s="681"/>
      <c r="M11" s="682"/>
      <c r="N11" s="682"/>
      <c r="O11" s="683"/>
    </row>
    <row r="12" spans="1:15" ht="15.75" thickBot="1">
      <c r="A12" s="687"/>
      <c r="B12" s="688" t="s">
        <v>672</v>
      </c>
      <c r="C12" s="689">
        <f t="shared" ref="C12:K12" si="0">SUM(C8:C11)</f>
        <v>746450</v>
      </c>
      <c r="D12" s="689">
        <f t="shared" si="0"/>
        <v>202148</v>
      </c>
      <c r="E12" s="689">
        <f t="shared" si="0"/>
        <v>0</v>
      </c>
      <c r="F12" s="689">
        <f t="shared" si="0"/>
        <v>948598</v>
      </c>
      <c r="G12" s="689">
        <f t="shared" si="0"/>
        <v>205463</v>
      </c>
      <c r="H12" s="690">
        <f t="shared" si="0"/>
        <v>284745</v>
      </c>
      <c r="I12" s="689">
        <f t="shared" si="0"/>
        <v>0</v>
      </c>
      <c r="J12" s="689">
        <f t="shared" si="0"/>
        <v>490208</v>
      </c>
      <c r="K12" s="689">
        <f t="shared" si="0"/>
        <v>458390</v>
      </c>
      <c r="L12" s="691" t="s">
        <v>668</v>
      </c>
    </row>
    <row r="13" spans="1:15">
      <c r="A13" s="759"/>
      <c r="B13" s="760"/>
      <c r="C13" s="761"/>
      <c r="D13" s="761"/>
      <c r="E13" s="761"/>
      <c r="F13" s="761"/>
      <c r="G13" s="761"/>
      <c r="H13" s="762"/>
      <c r="I13" s="761"/>
      <c r="J13" s="761"/>
      <c r="K13" s="761"/>
      <c r="L13" s="763"/>
    </row>
    <row r="14" spans="1:15">
      <c r="D14" s="692"/>
      <c r="E14" s="692"/>
      <c r="F14" s="692"/>
      <c r="G14" s="693"/>
      <c r="H14" s="692"/>
      <c r="I14" s="694"/>
      <c r="J14" s="692"/>
      <c r="K14" s="693"/>
      <c r="L14" s="694"/>
    </row>
    <row r="15" spans="1:15" ht="15.75" thickBot="1">
      <c r="E15" s="695"/>
      <c r="G15" s="695"/>
      <c r="M15" s="696"/>
    </row>
    <row r="16" spans="1:15">
      <c r="B16" s="697"/>
      <c r="C16" s="698"/>
      <c r="D16" s="698"/>
      <c r="E16" s="698"/>
      <c r="F16" s="698"/>
      <c r="G16" s="698"/>
      <c r="H16" s="699">
        <v>43555</v>
      </c>
      <c r="I16" s="700"/>
      <c r="K16" s="695"/>
      <c r="M16" s="669"/>
    </row>
    <row r="17" spans="2:14">
      <c r="B17" s="701" t="s">
        <v>673</v>
      </c>
      <c r="C17" s="702" t="s">
        <v>674</v>
      </c>
      <c r="D17" s="702" t="s">
        <v>59</v>
      </c>
      <c r="E17" s="702" t="s">
        <v>675</v>
      </c>
      <c r="F17" s="702" t="s">
        <v>676</v>
      </c>
      <c r="G17" s="702" t="s">
        <v>677</v>
      </c>
      <c r="H17" s="703" t="s">
        <v>108</v>
      </c>
      <c r="I17" s="704"/>
      <c r="N17" s="669"/>
    </row>
    <row r="18" spans="2:14">
      <c r="B18" s="705">
        <v>42739</v>
      </c>
      <c r="C18" s="591" t="s">
        <v>596</v>
      </c>
      <c r="D18" s="706">
        <v>483750</v>
      </c>
      <c r="E18" s="707">
        <v>3</v>
      </c>
      <c r="F18" s="708">
        <f t="shared" ref="F18:F25" si="1">D18*0.95-0.05</f>
        <v>459562.45</v>
      </c>
      <c r="G18" s="708">
        <f t="shared" ref="G18:G25" si="2">D18*1/3</f>
        <v>161250</v>
      </c>
      <c r="H18" s="709">
        <f>(G18/365)*365</f>
        <v>161250</v>
      </c>
      <c r="I18" s="710">
        <f t="shared" ref="I18:I25" si="3">+ROUND(H18,0)</f>
        <v>161250</v>
      </c>
      <c r="N18" s="669"/>
    </row>
    <row r="19" spans="2:14">
      <c r="B19" s="705" t="s">
        <v>678</v>
      </c>
      <c r="C19" s="591" t="s">
        <v>596</v>
      </c>
      <c r="D19" s="706">
        <v>200000</v>
      </c>
      <c r="E19" s="707">
        <v>3</v>
      </c>
      <c r="F19" s="708">
        <f t="shared" si="1"/>
        <v>189999.95</v>
      </c>
      <c r="G19" s="708">
        <f t="shared" si="2"/>
        <v>66666.666666666672</v>
      </c>
      <c r="H19" s="709">
        <f>(G19/365)*365</f>
        <v>66666.666666666672</v>
      </c>
      <c r="I19" s="710">
        <f t="shared" si="3"/>
        <v>66667</v>
      </c>
      <c r="N19" s="669"/>
    </row>
    <row r="20" spans="2:14">
      <c r="B20" s="705" t="s">
        <v>679</v>
      </c>
      <c r="C20" s="591" t="s">
        <v>596</v>
      </c>
      <c r="D20" s="706">
        <v>50000</v>
      </c>
      <c r="E20" s="711">
        <v>3</v>
      </c>
      <c r="F20" s="708">
        <f t="shared" si="1"/>
        <v>47499.95</v>
      </c>
      <c r="G20" s="708">
        <f t="shared" si="2"/>
        <v>16666.666666666668</v>
      </c>
      <c r="H20" s="712">
        <f>(G20/365)*365</f>
        <v>16666.666666666668</v>
      </c>
      <c r="I20" s="710">
        <f t="shared" si="3"/>
        <v>16667</v>
      </c>
      <c r="J20" s="713"/>
      <c r="K20" s="669"/>
      <c r="L20" s="696"/>
      <c r="N20" s="669"/>
    </row>
    <row r="21" spans="2:14">
      <c r="B21" s="714">
        <v>43374</v>
      </c>
      <c r="C21" s="591" t="s">
        <v>596</v>
      </c>
      <c r="D21" s="715">
        <v>125000</v>
      </c>
      <c r="E21" s="716">
        <v>3</v>
      </c>
      <c r="F21" s="708">
        <f t="shared" si="1"/>
        <v>118749.95</v>
      </c>
      <c r="G21" s="708">
        <f t="shared" si="2"/>
        <v>41666.666666666664</v>
      </c>
      <c r="H21" s="717">
        <f>((H16-B21)+1)*G21/365</f>
        <v>20776.255707762557</v>
      </c>
      <c r="I21" s="710">
        <f t="shared" si="3"/>
        <v>20776</v>
      </c>
      <c r="J21" s="713"/>
      <c r="K21" s="669"/>
      <c r="L21" s="696"/>
      <c r="N21" s="669"/>
    </row>
    <row r="22" spans="2:14">
      <c r="B22" s="714">
        <v>43555</v>
      </c>
      <c r="C22" s="718" t="s">
        <v>680</v>
      </c>
      <c r="D22" s="715">
        <v>10500</v>
      </c>
      <c r="E22" s="716">
        <v>3</v>
      </c>
      <c r="F22" s="719">
        <f t="shared" si="1"/>
        <v>9974.9500000000007</v>
      </c>
      <c r="G22" s="719">
        <f t="shared" si="2"/>
        <v>3500</v>
      </c>
      <c r="H22" s="717">
        <f>((H16-B22)+1)*G22/365</f>
        <v>9.5890410958904102</v>
      </c>
      <c r="I22" s="710">
        <f t="shared" si="3"/>
        <v>10</v>
      </c>
      <c r="J22" s="713"/>
      <c r="K22" s="669"/>
      <c r="L22" s="696"/>
      <c r="N22" s="669"/>
    </row>
    <row r="23" spans="2:14">
      <c r="B23" s="714">
        <v>43228</v>
      </c>
      <c r="C23" s="718" t="s">
        <v>680</v>
      </c>
      <c r="D23" s="715">
        <v>22649</v>
      </c>
      <c r="E23" s="716">
        <v>3</v>
      </c>
      <c r="F23" s="719">
        <f t="shared" si="1"/>
        <v>21516.5</v>
      </c>
      <c r="G23" s="719">
        <f t="shared" si="2"/>
        <v>7549.666666666667</v>
      </c>
      <c r="H23" s="717">
        <f>((H16-B23)+1)*G23/365</f>
        <v>6784.3579908675811</v>
      </c>
      <c r="I23" s="710">
        <f t="shared" si="3"/>
        <v>6784</v>
      </c>
      <c r="J23" s="713"/>
      <c r="K23" s="669"/>
      <c r="L23" s="696"/>
      <c r="N23" s="669"/>
    </row>
    <row r="24" spans="2:14">
      <c r="B24" s="714">
        <v>43348</v>
      </c>
      <c r="C24" s="718" t="s">
        <v>680</v>
      </c>
      <c r="D24" s="715">
        <v>43999</v>
      </c>
      <c r="E24" s="716">
        <v>3</v>
      </c>
      <c r="F24" s="719">
        <f t="shared" si="1"/>
        <v>41798.999999999993</v>
      </c>
      <c r="G24" s="719">
        <f t="shared" si="2"/>
        <v>14666.333333333334</v>
      </c>
      <c r="H24" s="717">
        <f>((H16-B24)+1)*G24/365</f>
        <v>8357.8009132420102</v>
      </c>
      <c r="I24" s="710">
        <f t="shared" si="3"/>
        <v>8358</v>
      </c>
      <c r="J24" s="713"/>
      <c r="K24" s="669"/>
      <c r="L24" s="696"/>
      <c r="N24" s="669"/>
    </row>
    <row r="25" spans="2:14">
      <c r="B25" s="714">
        <v>43190</v>
      </c>
      <c r="C25" s="718" t="s">
        <v>671</v>
      </c>
      <c r="D25" s="715">
        <v>12700</v>
      </c>
      <c r="E25" s="720">
        <v>3</v>
      </c>
      <c r="F25" s="719">
        <f t="shared" si="1"/>
        <v>12064.95</v>
      </c>
      <c r="G25" s="719">
        <f t="shared" si="2"/>
        <v>4233.333333333333</v>
      </c>
      <c r="H25" s="717">
        <f>(G25/365)*365</f>
        <v>4233.333333333333</v>
      </c>
      <c r="I25" s="721">
        <f t="shared" si="3"/>
        <v>4233</v>
      </c>
      <c r="J25" s="713"/>
      <c r="K25" s="669"/>
      <c r="L25" s="696"/>
      <c r="N25" s="669"/>
    </row>
    <row r="26" spans="2:14">
      <c r="B26" s="591"/>
      <c r="C26" s="591" t="s">
        <v>20</v>
      </c>
      <c r="D26" s="722">
        <f>SUM(D18:D25)</f>
        <v>948598</v>
      </c>
      <c r="E26" s="591"/>
      <c r="F26" s="722">
        <f>SUM(F18:F25)</f>
        <v>901167.69999999984</v>
      </c>
      <c r="G26" s="722">
        <f>SUM(G18:G25)</f>
        <v>316199.33333333331</v>
      </c>
      <c r="H26" s="722">
        <f>SUM(H18:H25)</f>
        <v>284744.67031963466</v>
      </c>
      <c r="I26" s="722">
        <f>SUM(I18:I25)</f>
        <v>284745</v>
      </c>
      <c r="J26" s="669"/>
      <c r="L26" s="696"/>
      <c r="M26" s="669"/>
    </row>
    <row r="27" spans="2:14">
      <c r="B27" s="682"/>
      <c r="G27" s="713"/>
      <c r="H27" s="713"/>
      <c r="I27" s="524"/>
      <c r="J27" s="669"/>
      <c r="K27" s="565"/>
      <c r="L27" s="696"/>
      <c r="M27" s="669"/>
    </row>
    <row r="28" spans="2:14">
      <c r="B28" s="682"/>
      <c r="G28" s="713"/>
      <c r="H28" s="713"/>
      <c r="I28" s="524"/>
      <c r="J28" s="669"/>
      <c r="K28" s="565"/>
      <c r="L28" s="696"/>
      <c r="M28" s="669"/>
    </row>
    <row r="29" spans="2:14">
      <c r="B29" s="682"/>
      <c r="G29" s="713"/>
      <c r="H29" s="713"/>
      <c r="I29" s="524"/>
      <c r="J29" s="669"/>
      <c r="K29" s="565"/>
      <c r="L29" s="696"/>
      <c r="M29" s="669"/>
    </row>
  </sheetData>
  <mergeCells count="6">
    <mergeCell ref="A2:L2"/>
    <mergeCell ref="A5:A6"/>
    <mergeCell ref="B5:B6"/>
    <mergeCell ref="C5:F5"/>
    <mergeCell ref="G5:J5"/>
    <mergeCell ref="K5:L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1AF6D-8A7E-4A09-BA82-CF42FC0A53FE}">
  <dimension ref="A1:J14"/>
  <sheetViews>
    <sheetView workbookViewId="0">
      <selection activeCell="G13" sqref="G13"/>
    </sheetView>
  </sheetViews>
  <sheetFormatPr defaultRowHeight="15"/>
  <cols>
    <col min="1" max="1" width="20.85546875" customWidth="1"/>
    <col min="2" max="2" width="9.5703125" bestFit="1" customWidth="1"/>
    <col min="3" max="3" width="23.85546875" customWidth="1"/>
    <col min="4" max="4" width="21" customWidth="1"/>
    <col min="5" max="5" width="11.140625" customWidth="1"/>
    <col min="7" max="7" width="12.140625" customWidth="1"/>
    <col min="8" max="8" width="12.42578125" customWidth="1"/>
  </cols>
  <sheetData>
    <row r="1" spans="1:10" ht="15.75">
      <c r="A1" s="912" t="s">
        <v>693</v>
      </c>
      <c r="B1" s="912"/>
      <c r="C1" s="912"/>
      <c r="D1" s="912"/>
      <c r="E1" s="912"/>
      <c r="F1" s="912"/>
      <c r="G1" s="912"/>
      <c r="H1" s="912"/>
    </row>
    <row r="2" spans="1:10">
      <c r="A2" s="524"/>
      <c r="B2" s="524"/>
      <c r="C2" s="524"/>
      <c r="D2" s="524"/>
      <c r="E2" s="524"/>
      <c r="F2" s="524"/>
      <c r="G2" s="524"/>
      <c r="H2" s="669"/>
    </row>
    <row r="3" spans="1:10" ht="15.75" thickBot="1">
      <c r="A3" s="524"/>
      <c r="B3" s="524"/>
      <c r="C3" s="524"/>
      <c r="D3" s="524"/>
      <c r="E3" s="524"/>
      <c r="F3" s="524"/>
      <c r="G3" s="524"/>
      <c r="H3" s="669"/>
    </row>
    <row r="4" spans="1:10" ht="75">
      <c r="A4" s="724" t="s">
        <v>5</v>
      </c>
      <c r="B4" s="725" t="s">
        <v>682</v>
      </c>
      <c r="C4" s="726" t="s">
        <v>691</v>
      </c>
      <c r="D4" s="727" t="s">
        <v>683</v>
      </c>
      <c r="E4" s="728" t="s">
        <v>684</v>
      </c>
      <c r="F4" s="728" t="s">
        <v>685</v>
      </c>
      <c r="G4" s="728" t="s">
        <v>686</v>
      </c>
      <c r="H4" s="729" t="s">
        <v>687</v>
      </c>
    </row>
    <row r="5" spans="1:10">
      <c r="A5" s="730" t="s">
        <v>688</v>
      </c>
      <c r="B5" s="731">
        <v>0.4</v>
      </c>
      <c r="C5" s="732"/>
      <c r="D5" s="733"/>
      <c r="E5" s="733"/>
      <c r="F5" s="733"/>
      <c r="G5" s="733"/>
      <c r="H5" s="734"/>
    </row>
    <row r="6" spans="1:10">
      <c r="A6" s="735" t="s">
        <v>680</v>
      </c>
      <c r="B6" s="731"/>
      <c r="C6" s="732"/>
      <c r="D6" s="733">
        <v>66648</v>
      </c>
      <c r="E6" s="733">
        <v>10500</v>
      </c>
      <c r="F6" s="733"/>
      <c r="G6" s="733">
        <f>E6*B5/2+(D6*B5)</f>
        <v>28759.200000000001</v>
      </c>
      <c r="H6" s="734">
        <f>E6+D6-G6</f>
        <v>48388.800000000003</v>
      </c>
      <c r="J6" t="s">
        <v>289</v>
      </c>
    </row>
    <row r="7" spans="1:10">
      <c r="A7" s="736" t="s">
        <v>671</v>
      </c>
      <c r="B7" s="731"/>
      <c r="C7" s="732">
        <v>10160</v>
      </c>
      <c r="D7" s="733">
        <v>0</v>
      </c>
      <c r="E7" s="733">
        <v>0</v>
      </c>
      <c r="F7" s="733">
        <v>0</v>
      </c>
      <c r="G7" s="733">
        <f>((C7+D7)*B5)+(E7*B5)-F7</f>
        <v>4064</v>
      </c>
      <c r="H7" s="734">
        <f>C7+D7+E7-F7-G7</f>
        <v>6096</v>
      </c>
    </row>
    <row r="8" spans="1:10">
      <c r="A8" s="736"/>
      <c r="B8" s="731"/>
      <c r="C8" s="732"/>
      <c r="D8" s="733"/>
      <c r="E8" s="733"/>
      <c r="F8" s="733"/>
      <c r="G8" s="733"/>
      <c r="H8" s="734"/>
    </row>
    <row r="9" spans="1:10">
      <c r="A9" s="730" t="s">
        <v>689</v>
      </c>
      <c r="B9" s="731">
        <v>0.25</v>
      </c>
      <c r="C9" s="732"/>
      <c r="D9" s="733"/>
      <c r="E9" s="733"/>
      <c r="F9" s="733"/>
      <c r="G9" s="733"/>
      <c r="H9" s="734"/>
    </row>
    <row r="10" spans="1:10">
      <c r="A10" s="737" t="s">
        <v>690</v>
      </c>
      <c r="B10" s="731"/>
      <c r="C10" s="732"/>
      <c r="D10" s="733"/>
      <c r="E10" s="733"/>
      <c r="F10" s="733"/>
      <c r="G10" s="733"/>
      <c r="H10" s="734"/>
    </row>
    <row r="11" spans="1:10">
      <c r="A11" s="735" t="s">
        <v>596</v>
      </c>
      <c r="B11" s="731"/>
      <c r="C11" s="738">
        <v>556562.5</v>
      </c>
      <c r="D11" s="733">
        <v>125000</v>
      </c>
      <c r="E11" s="733">
        <v>0</v>
      </c>
      <c r="F11" s="733">
        <v>0</v>
      </c>
      <c r="G11" s="733">
        <f>((C11+D11)*B9)+(E11*B9*0.5)-F11</f>
        <v>170390.625</v>
      </c>
      <c r="H11" s="734">
        <f>C11+D11+E11-F11-G11</f>
        <v>511171.875</v>
      </c>
    </row>
    <row r="12" spans="1:10">
      <c r="A12" s="735"/>
      <c r="B12" s="731"/>
      <c r="C12" s="732"/>
      <c r="D12" s="733"/>
      <c r="E12" s="733"/>
      <c r="F12" s="733"/>
      <c r="G12" s="733"/>
      <c r="H12" s="734"/>
    </row>
    <row r="13" spans="1:10" ht="15.75" thickBot="1">
      <c r="A13" s="739" t="s">
        <v>672</v>
      </c>
      <c r="B13" s="740"/>
      <c r="C13" s="741">
        <f t="shared" ref="C13:H13" si="0">SUM(C5:C12)</f>
        <v>566722.5</v>
      </c>
      <c r="D13" s="741">
        <f t="shared" si="0"/>
        <v>191648</v>
      </c>
      <c r="E13" s="741">
        <f t="shared" si="0"/>
        <v>10500</v>
      </c>
      <c r="F13" s="741">
        <f t="shared" si="0"/>
        <v>0</v>
      </c>
      <c r="G13" s="741">
        <f t="shared" si="0"/>
        <v>203213.82500000001</v>
      </c>
      <c r="H13" s="742">
        <f t="shared" si="0"/>
        <v>565656.67500000005</v>
      </c>
    </row>
    <row r="14" spans="1:10">
      <c r="A14" s="524"/>
      <c r="B14" s="524"/>
      <c r="C14" s="524"/>
      <c r="D14" s="524"/>
      <c r="E14" s="524"/>
      <c r="F14" s="524"/>
      <c r="G14" s="524"/>
      <c r="H14" s="524"/>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2140A-D330-485A-8E2B-34F455A714EA}">
  <dimension ref="A1:D3"/>
  <sheetViews>
    <sheetView workbookViewId="0">
      <selection activeCell="A2" sqref="A2"/>
    </sheetView>
  </sheetViews>
  <sheetFormatPr defaultRowHeight="15"/>
  <sheetData>
    <row r="1" spans="1:4">
      <c r="A1" t="s">
        <v>722</v>
      </c>
    </row>
    <row r="2" spans="1:4">
      <c r="A2" t="s">
        <v>723</v>
      </c>
      <c r="C2">
        <v>37500</v>
      </c>
      <c r="D2" t="s">
        <v>724</v>
      </c>
    </row>
    <row r="3" spans="1:4">
      <c r="A3" t="s">
        <v>725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M79"/>
  <sheetViews>
    <sheetView workbookViewId="0">
      <selection activeCell="G21" sqref="G21"/>
    </sheetView>
  </sheetViews>
  <sheetFormatPr defaultRowHeight="15"/>
  <cols>
    <col min="1" max="1" width="9.140625" style="524"/>
    <col min="2" max="2" width="4.140625" style="524" customWidth="1"/>
    <col min="3" max="3" width="6.42578125" style="524" customWidth="1"/>
    <col min="4" max="4" width="9.140625" style="524"/>
    <col min="5" max="5" width="10.42578125" style="524" customWidth="1"/>
    <col min="6" max="6" width="50.7109375" style="524" bestFit="1" customWidth="1"/>
    <col min="7" max="7" width="29.42578125" style="524" bestFit="1" customWidth="1"/>
    <col min="8" max="8" width="17.28515625" style="524" bestFit="1" customWidth="1"/>
    <col min="9" max="9" width="20.5703125" style="524" bestFit="1" customWidth="1"/>
    <col min="10" max="10" width="25.28515625" style="524" bestFit="1" customWidth="1"/>
    <col min="11" max="11" width="37.42578125" style="524" bestFit="1" customWidth="1"/>
    <col min="12" max="12" width="13.42578125" style="524" bestFit="1" customWidth="1"/>
    <col min="13" max="13" width="9.85546875" style="524" bestFit="1" customWidth="1"/>
    <col min="14" max="14" width="14.85546875" style="524" bestFit="1" customWidth="1"/>
    <col min="15" max="15" width="15.7109375" style="524" bestFit="1" customWidth="1"/>
    <col min="16" max="259" width="9.140625" style="524"/>
    <col min="260" max="260" width="6.42578125" style="524" customWidth="1"/>
    <col min="261" max="261" width="9.140625" style="524"/>
    <col min="262" max="262" width="10.42578125" style="524" customWidth="1"/>
    <col min="263" max="263" width="50.7109375" style="524" bestFit="1" customWidth="1"/>
    <col min="264" max="264" width="12.28515625" style="524" bestFit="1" customWidth="1"/>
    <col min="265" max="265" width="17.28515625" style="524" bestFit="1" customWidth="1"/>
    <col min="266" max="266" width="20.5703125" style="524" bestFit="1" customWidth="1"/>
    <col min="267" max="267" width="9.140625" style="524"/>
    <col min="268" max="269" width="9.85546875" style="524" bestFit="1" customWidth="1"/>
    <col min="270" max="270" width="14.85546875" style="524" bestFit="1" customWidth="1"/>
    <col min="271" max="271" width="15.7109375" style="524" bestFit="1" customWidth="1"/>
    <col min="272" max="515" width="9.140625" style="524"/>
    <col min="516" max="516" width="6.42578125" style="524" customWidth="1"/>
    <col min="517" max="517" width="9.140625" style="524"/>
    <col min="518" max="518" width="10.42578125" style="524" customWidth="1"/>
    <col min="519" max="519" width="50.7109375" style="524" bestFit="1" customWidth="1"/>
    <col min="520" max="520" width="12.28515625" style="524" bestFit="1" customWidth="1"/>
    <col min="521" max="521" width="17.28515625" style="524" bestFit="1" customWidth="1"/>
    <col min="522" max="522" width="20.5703125" style="524" bestFit="1" customWidth="1"/>
    <col min="523" max="523" width="9.140625" style="524"/>
    <col min="524" max="525" width="9.85546875" style="524" bestFit="1" customWidth="1"/>
    <col min="526" max="526" width="14.85546875" style="524" bestFit="1" customWidth="1"/>
    <col min="527" max="527" width="15.7109375" style="524" bestFit="1" customWidth="1"/>
    <col min="528" max="771" width="9.140625" style="524"/>
    <col min="772" max="772" width="6.42578125" style="524" customWidth="1"/>
    <col min="773" max="773" width="9.140625" style="524"/>
    <col min="774" max="774" width="10.42578125" style="524" customWidth="1"/>
    <col min="775" max="775" width="50.7109375" style="524" bestFit="1" customWidth="1"/>
    <col min="776" max="776" width="12.28515625" style="524" bestFit="1" customWidth="1"/>
    <col min="777" max="777" width="17.28515625" style="524" bestFit="1" customWidth="1"/>
    <col min="778" max="778" width="20.5703125" style="524" bestFit="1" customWidth="1"/>
    <col min="779" max="779" width="9.140625" style="524"/>
    <col min="780" max="781" width="9.85546875" style="524" bestFit="1" customWidth="1"/>
    <col min="782" max="782" width="14.85546875" style="524" bestFit="1" customWidth="1"/>
    <col min="783" max="783" width="15.7109375" style="524" bestFit="1" customWidth="1"/>
    <col min="784" max="1027" width="9.140625" style="524"/>
    <col min="1028" max="1028" width="6.42578125" style="524" customWidth="1"/>
    <col min="1029" max="1029" width="9.140625" style="524"/>
    <col min="1030" max="1030" width="10.42578125" style="524" customWidth="1"/>
    <col min="1031" max="1031" width="50.7109375" style="524" bestFit="1" customWidth="1"/>
    <col min="1032" max="1032" width="12.28515625" style="524" bestFit="1" customWidth="1"/>
    <col min="1033" max="1033" width="17.28515625" style="524" bestFit="1" customWidth="1"/>
    <col min="1034" max="1034" width="20.5703125" style="524" bestFit="1" customWidth="1"/>
    <col min="1035" max="1035" width="9.140625" style="524"/>
    <col min="1036" max="1037" width="9.85546875" style="524" bestFit="1" customWidth="1"/>
    <col min="1038" max="1038" width="14.85546875" style="524" bestFit="1" customWidth="1"/>
    <col min="1039" max="1039" width="15.7109375" style="524" bestFit="1" customWidth="1"/>
    <col min="1040" max="1283" width="9.140625" style="524"/>
    <col min="1284" max="1284" width="6.42578125" style="524" customWidth="1"/>
    <col min="1285" max="1285" width="9.140625" style="524"/>
    <col min="1286" max="1286" width="10.42578125" style="524" customWidth="1"/>
    <col min="1287" max="1287" width="50.7109375" style="524" bestFit="1" customWidth="1"/>
    <col min="1288" max="1288" width="12.28515625" style="524" bestFit="1" customWidth="1"/>
    <col min="1289" max="1289" width="17.28515625" style="524" bestFit="1" customWidth="1"/>
    <col min="1290" max="1290" width="20.5703125" style="524" bestFit="1" customWidth="1"/>
    <col min="1291" max="1291" width="9.140625" style="524"/>
    <col min="1292" max="1293" width="9.85546875" style="524" bestFit="1" customWidth="1"/>
    <col min="1294" max="1294" width="14.85546875" style="524" bestFit="1" customWidth="1"/>
    <col min="1295" max="1295" width="15.7109375" style="524" bestFit="1" customWidth="1"/>
    <col min="1296" max="1539" width="9.140625" style="524"/>
    <col min="1540" max="1540" width="6.42578125" style="524" customWidth="1"/>
    <col min="1541" max="1541" width="9.140625" style="524"/>
    <col min="1542" max="1542" width="10.42578125" style="524" customWidth="1"/>
    <col min="1543" max="1543" width="50.7109375" style="524" bestFit="1" customWidth="1"/>
    <col min="1544" max="1544" width="12.28515625" style="524" bestFit="1" customWidth="1"/>
    <col min="1545" max="1545" width="17.28515625" style="524" bestFit="1" customWidth="1"/>
    <col min="1546" max="1546" width="20.5703125" style="524" bestFit="1" customWidth="1"/>
    <col min="1547" max="1547" width="9.140625" style="524"/>
    <col min="1548" max="1549" width="9.85546875" style="524" bestFit="1" customWidth="1"/>
    <col min="1550" max="1550" width="14.85546875" style="524" bestFit="1" customWidth="1"/>
    <col min="1551" max="1551" width="15.7109375" style="524" bestFit="1" customWidth="1"/>
    <col min="1552" max="1795" width="9.140625" style="524"/>
    <col min="1796" max="1796" width="6.42578125" style="524" customWidth="1"/>
    <col min="1797" max="1797" width="9.140625" style="524"/>
    <col min="1798" max="1798" width="10.42578125" style="524" customWidth="1"/>
    <col min="1799" max="1799" width="50.7109375" style="524" bestFit="1" customWidth="1"/>
    <col min="1800" max="1800" width="12.28515625" style="524" bestFit="1" customWidth="1"/>
    <col min="1801" max="1801" width="17.28515625" style="524" bestFit="1" customWidth="1"/>
    <col min="1802" max="1802" width="20.5703125" style="524" bestFit="1" customWidth="1"/>
    <col min="1803" max="1803" width="9.140625" style="524"/>
    <col min="1804" max="1805" width="9.85546875" style="524" bestFit="1" customWidth="1"/>
    <col min="1806" max="1806" width="14.85546875" style="524" bestFit="1" customWidth="1"/>
    <col min="1807" max="1807" width="15.7109375" style="524" bestFit="1" customWidth="1"/>
    <col min="1808" max="2051" width="9.140625" style="524"/>
    <col min="2052" max="2052" width="6.42578125" style="524" customWidth="1"/>
    <col min="2053" max="2053" width="9.140625" style="524"/>
    <col min="2054" max="2054" width="10.42578125" style="524" customWidth="1"/>
    <col min="2055" max="2055" width="50.7109375" style="524" bestFit="1" customWidth="1"/>
    <col min="2056" max="2056" width="12.28515625" style="524" bestFit="1" customWidth="1"/>
    <col min="2057" max="2057" width="17.28515625" style="524" bestFit="1" customWidth="1"/>
    <col min="2058" max="2058" width="20.5703125" style="524" bestFit="1" customWidth="1"/>
    <col min="2059" max="2059" width="9.140625" style="524"/>
    <col min="2060" max="2061" width="9.85546875" style="524" bestFit="1" customWidth="1"/>
    <col min="2062" max="2062" width="14.85546875" style="524" bestFit="1" customWidth="1"/>
    <col min="2063" max="2063" width="15.7109375" style="524" bestFit="1" customWidth="1"/>
    <col min="2064" max="2307" width="9.140625" style="524"/>
    <col min="2308" max="2308" width="6.42578125" style="524" customWidth="1"/>
    <col min="2309" max="2309" width="9.140625" style="524"/>
    <col min="2310" max="2310" width="10.42578125" style="524" customWidth="1"/>
    <col min="2311" max="2311" width="50.7109375" style="524" bestFit="1" customWidth="1"/>
    <col min="2312" max="2312" width="12.28515625" style="524" bestFit="1" customWidth="1"/>
    <col min="2313" max="2313" width="17.28515625" style="524" bestFit="1" customWidth="1"/>
    <col min="2314" max="2314" width="20.5703125" style="524" bestFit="1" customWidth="1"/>
    <col min="2315" max="2315" width="9.140625" style="524"/>
    <col min="2316" max="2317" width="9.85546875" style="524" bestFit="1" customWidth="1"/>
    <col min="2318" max="2318" width="14.85546875" style="524" bestFit="1" customWidth="1"/>
    <col min="2319" max="2319" width="15.7109375" style="524" bestFit="1" customWidth="1"/>
    <col min="2320" max="2563" width="9.140625" style="524"/>
    <col min="2564" max="2564" width="6.42578125" style="524" customWidth="1"/>
    <col min="2565" max="2565" width="9.140625" style="524"/>
    <col min="2566" max="2566" width="10.42578125" style="524" customWidth="1"/>
    <col min="2567" max="2567" width="50.7109375" style="524" bestFit="1" customWidth="1"/>
    <col min="2568" max="2568" width="12.28515625" style="524" bestFit="1" customWidth="1"/>
    <col min="2569" max="2569" width="17.28515625" style="524" bestFit="1" customWidth="1"/>
    <col min="2570" max="2570" width="20.5703125" style="524" bestFit="1" customWidth="1"/>
    <col min="2571" max="2571" width="9.140625" style="524"/>
    <col min="2572" max="2573" width="9.85546875" style="524" bestFit="1" customWidth="1"/>
    <col min="2574" max="2574" width="14.85546875" style="524" bestFit="1" customWidth="1"/>
    <col min="2575" max="2575" width="15.7109375" style="524" bestFit="1" customWidth="1"/>
    <col min="2576" max="2819" width="9.140625" style="524"/>
    <col min="2820" max="2820" width="6.42578125" style="524" customWidth="1"/>
    <col min="2821" max="2821" width="9.140625" style="524"/>
    <col min="2822" max="2822" width="10.42578125" style="524" customWidth="1"/>
    <col min="2823" max="2823" width="50.7109375" style="524" bestFit="1" customWidth="1"/>
    <col min="2824" max="2824" width="12.28515625" style="524" bestFit="1" customWidth="1"/>
    <col min="2825" max="2825" width="17.28515625" style="524" bestFit="1" customWidth="1"/>
    <col min="2826" max="2826" width="20.5703125" style="524" bestFit="1" customWidth="1"/>
    <col min="2827" max="2827" width="9.140625" style="524"/>
    <col min="2828" max="2829" width="9.85546875" style="524" bestFit="1" customWidth="1"/>
    <col min="2830" max="2830" width="14.85546875" style="524" bestFit="1" customWidth="1"/>
    <col min="2831" max="2831" width="15.7109375" style="524" bestFit="1" customWidth="1"/>
    <col min="2832" max="3075" width="9.140625" style="524"/>
    <col min="3076" max="3076" width="6.42578125" style="524" customWidth="1"/>
    <col min="3077" max="3077" width="9.140625" style="524"/>
    <col min="3078" max="3078" width="10.42578125" style="524" customWidth="1"/>
    <col min="3079" max="3079" width="50.7109375" style="524" bestFit="1" customWidth="1"/>
    <col min="3080" max="3080" width="12.28515625" style="524" bestFit="1" customWidth="1"/>
    <col min="3081" max="3081" width="17.28515625" style="524" bestFit="1" customWidth="1"/>
    <col min="3082" max="3082" width="20.5703125" style="524" bestFit="1" customWidth="1"/>
    <col min="3083" max="3083" width="9.140625" style="524"/>
    <col min="3084" max="3085" width="9.85546875" style="524" bestFit="1" customWidth="1"/>
    <col min="3086" max="3086" width="14.85546875" style="524" bestFit="1" customWidth="1"/>
    <col min="3087" max="3087" width="15.7109375" style="524" bestFit="1" customWidth="1"/>
    <col min="3088" max="3331" width="9.140625" style="524"/>
    <col min="3332" max="3332" width="6.42578125" style="524" customWidth="1"/>
    <col min="3333" max="3333" width="9.140625" style="524"/>
    <col min="3334" max="3334" width="10.42578125" style="524" customWidth="1"/>
    <col min="3335" max="3335" width="50.7109375" style="524" bestFit="1" customWidth="1"/>
    <col min="3336" max="3336" width="12.28515625" style="524" bestFit="1" customWidth="1"/>
    <col min="3337" max="3337" width="17.28515625" style="524" bestFit="1" customWidth="1"/>
    <col min="3338" max="3338" width="20.5703125" style="524" bestFit="1" customWidth="1"/>
    <col min="3339" max="3339" width="9.140625" style="524"/>
    <col min="3340" max="3341" width="9.85546875" style="524" bestFit="1" customWidth="1"/>
    <col min="3342" max="3342" width="14.85546875" style="524" bestFit="1" customWidth="1"/>
    <col min="3343" max="3343" width="15.7109375" style="524" bestFit="1" customWidth="1"/>
    <col min="3344" max="3587" width="9.140625" style="524"/>
    <col min="3588" max="3588" width="6.42578125" style="524" customWidth="1"/>
    <col min="3589" max="3589" width="9.140625" style="524"/>
    <col min="3590" max="3590" width="10.42578125" style="524" customWidth="1"/>
    <col min="3591" max="3591" width="50.7109375" style="524" bestFit="1" customWidth="1"/>
    <col min="3592" max="3592" width="12.28515625" style="524" bestFit="1" customWidth="1"/>
    <col min="3593" max="3593" width="17.28515625" style="524" bestFit="1" customWidth="1"/>
    <col min="3594" max="3594" width="20.5703125" style="524" bestFit="1" customWidth="1"/>
    <col min="3595" max="3595" width="9.140625" style="524"/>
    <col min="3596" max="3597" width="9.85546875" style="524" bestFit="1" customWidth="1"/>
    <col min="3598" max="3598" width="14.85546875" style="524" bestFit="1" customWidth="1"/>
    <col min="3599" max="3599" width="15.7109375" style="524" bestFit="1" customWidth="1"/>
    <col min="3600" max="3843" width="9.140625" style="524"/>
    <col min="3844" max="3844" width="6.42578125" style="524" customWidth="1"/>
    <col min="3845" max="3845" width="9.140625" style="524"/>
    <col min="3846" max="3846" width="10.42578125" style="524" customWidth="1"/>
    <col min="3847" max="3847" width="50.7109375" style="524" bestFit="1" customWidth="1"/>
    <col min="3848" max="3848" width="12.28515625" style="524" bestFit="1" customWidth="1"/>
    <col min="3849" max="3849" width="17.28515625" style="524" bestFit="1" customWidth="1"/>
    <col min="3850" max="3850" width="20.5703125" style="524" bestFit="1" customWidth="1"/>
    <col min="3851" max="3851" width="9.140625" style="524"/>
    <col min="3852" max="3853" width="9.85546875" style="524" bestFit="1" customWidth="1"/>
    <col min="3854" max="3854" width="14.85546875" style="524" bestFit="1" customWidth="1"/>
    <col min="3855" max="3855" width="15.7109375" style="524" bestFit="1" customWidth="1"/>
    <col min="3856" max="4099" width="9.140625" style="524"/>
    <col min="4100" max="4100" width="6.42578125" style="524" customWidth="1"/>
    <col min="4101" max="4101" width="9.140625" style="524"/>
    <col min="4102" max="4102" width="10.42578125" style="524" customWidth="1"/>
    <col min="4103" max="4103" width="50.7109375" style="524" bestFit="1" customWidth="1"/>
    <col min="4104" max="4104" width="12.28515625" style="524" bestFit="1" customWidth="1"/>
    <col min="4105" max="4105" width="17.28515625" style="524" bestFit="1" customWidth="1"/>
    <col min="4106" max="4106" width="20.5703125" style="524" bestFit="1" customWidth="1"/>
    <col min="4107" max="4107" width="9.140625" style="524"/>
    <col min="4108" max="4109" width="9.85546875" style="524" bestFit="1" customWidth="1"/>
    <col min="4110" max="4110" width="14.85546875" style="524" bestFit="1" customWidth="1"/>
    <col min="4111" max="4111" width="15.7109375" style="524" bestFit="1" customWidth="1"/>
    <col min="4112" max="4355" width="9.140625" style="524"/>
    <col min="4356" max="4356" width="6.42578125" style="524" customWidth="1"/>
    <col min="4357" max="4357" width="9.140625" style="524"/>
    <col min="4358" max="4358" width="10.42578125" style="524" customWidth="1"/>
    <col min="4359" max="4359" width="50.7109375" style="524" bestFit="1" customWidth="1"/>
    <col min="4360" max="4360" width="12.28515625" style="524" bestFit="1" customWidth="1"/>
    <col min="4361" max="4361" width="17.28515625" style="524" bestFit="1" customWidth="1"/>
    <col min="4362" max="4362" width="20.5703125" style="524" bestFit="1" customWidth="1"/>
    <col min="4363" max="4363" width="9.140625" style="524"/>
    <col min="4364" max="4365" width="9.85546875" style="524" bestFit="1" customWidth="1"/>
    <col min="4366" max="4366" width="14.85546875" style="524" bestFit="1" customWidth="1"/>
    <col min="4367" max="4367" width="15.7109375" style="524" bestFit="1" customWidth="1"/>
    <col min="4368" max="4611" width="9.140625" style="524"/>
    <col min="4612" max="4612" width="6.42578125" style="524" customWidth="1"/>
    <col min="4613" max="4613" width="9.140625" style="524"/>
    <col min="4614" max="4614" width="10.42578125" style="524" customWidth="1"/>
    <col min="4615" max="4615" width="50.7109375" style="524" bestFit="1" customWidth="1"/>
    <col min="4616" max="4616" width="12.28515625" style="524" bestFit="1" customWidth="1"/>
    <col min="4617" max="4617" width="17.28515625" style="524" bestFit="1" customWidth="1"/>
    <col min="4618" max="4618" width="20.5703125" style="524" bestFit="1" customWidth="1"/>
    <col min="4619" max="4619" width="9.140625" style="524"/>
    <col min="4620" max="4621" width="9.85546875" style="524" bestFit="1" customWidth="1"/>
    <col min="4622" max="4622" width="14.85546875" style="524" bestFit="1" customWidth="1"/>
    <col min="4623" max="4623" width="15.7109375" style="524" bestFit="1" customWidth="1"/>
    <col min="4624" max="4867" width="9.140625" style="524"/>
    <col min="4868" max="4868" width="6.42578125" style="524" customWidth="1"/>
    <col min="4869" max="4869" width="9.140625" style="524"/>
    <col min="4870" max="4870" width="10.42578125" style="524" customWidth="1"/>
    <col min="4871" max="4871" width="50.7109375" style="524" bestFit="1" customWidth="1"/>
    <col min="4872" max="4872" width="12.28515625" style="524" bestFit="1" customWidth="1"/>
    <col min="4873" max="4873" width="17.28515625" style="524" bestFit="1" customWidth="1"/>
    <col min="4874" max="4874" width="20.5703125" style="524" bestFit="1" customWidth="1"/>
    <col min="4875" max="4875" width="9.140625" style="524"/>
    <col min="4876" max="4877" width="9.85546875" style="524" bestFit="1" customWidth="1"/>
    <col min="4878" max="4878" width="14.85546875" style="524" bestFit="1" customWidth="1"/>
    <col min="4879" max="4879" width="15.7109375" style="524" bestFit="1" customWidth="1"/>
    <col min="4880" max="5123" width="9.140625" style="524"/>
    <col min="5124" max="5124" width="6.42578125" style="524" customWidth="1"/>
    <col min="5125" max="5125" width="9.140625" style="524"/>
    <col min="5126" max="5126" width="10.42578125" style="524" customWidth="1"/>
    <col min="5127" max="5127" width="50.7109375" style="524" bestFit="1" customWidth="1"/>
    <col min="5128" max="5128" width="12.28515625" style="524" bestFit="1" customWidth="1"/>
    <col min="5129" max="5129" width="17.28515625" style="524" bestFit="1" customWidth="1"/>
    <col min="5130" max="5130" width="20.5703125" style="524" bestFit="1" customWidth="1"/>
    <col min="5131" max="5131" width="9.140625" style="524"/>
    <col min="5132" max="5133" width="9.85546875" style="524" bestFit="1" customWidth="1"/>
    <col min="5134" max="5134" width="14.85546875" style="524" bestFit="1" customWidth="1"/>
    <col min="5135" max="5135" width="15.7109375" style="524" bestFit="1" customWidth="1"/>
    <col min="5136" max="5379" width="9.140625" style="524"/>
    <col min="5380" max="5380" width="6.42578125" style="524" customWidth="1"/>
    <col min="5381" max="5381" width="9.140625" style="524"/>
    <col min="5382" max="5382" width="10.42578125" style="524" customWidth="1"/>
    <col min="5383" max="5383" width="50.7109375" style="524" bestFit="1" customWidth="1"/>
    <col min="5384" max="5384" width="12.28515625" style="524" bestFit="1" customWidth="1"/>
    <col min="5385" max="5385" width="17.28515625" style="524" bestFit="1" customWidth="1"/>
    <col min="5386" max="5386" width="20.5703125" style="524" bestFit="1" customWidth="1"/>
    <col min="5387" max="5387" width="9.140625" style="524"/>
    <col min="5388" max="5389" width="9.85546875" style="524" bestFit="1" customWidth="1"/>
    <col min="5390" max="5390" width="14.85546875" style="524" bestFit="1" customWidth="1"/>
    <col min="5391" max="5391" width="15.7109375" style="524" bestFit="1" customWidth="1"/>
    <col min="5392" max="5635" width="9.140625" style="524"/>
    <col min="5636" max="5636" width="6.42578125" style="524" customWidth="1"/>
    <col min="5637" max="5637" width="9.140625" style="524"/>
    <col min="5638" max="5638" width="10.42578125" style="524" customWidth="1"/>
    <col min="5639" max="5639" width="50.7109375" style="524" bestFit="1" customWidth="1"/>
    <col min="5640" max="5640" width="12.28515625" style="524" bestFit="1" customWidth="1"/>
    <col min="5641" max="5641" width="17.28515625" style="524" bestFit="1" customWidth="1"/>
    <col min="5642" max="5642" width="20.5703125" style="524" bestFit="1" customWidth="1"/>
    <col min="5643" max="5643" width="9.140625" style="524"/>
    <col min="5644" max="5645" width="9.85546875" style="524" bestFit="1" customWidth="1"/>
    <col min="5646" max="5646" width="14.85546875" style="524" bestFit="1" customWidth="1"/>
    <col min="5647" max="5647" width="15.7109375" style="524" bestFit="1" customWidth="1"/>
    <col min="5648" max="5891" width="9.140625" style="524"/>
    <col min="5892" max="5892" width="6.42578125" style="524" customWidth="1"/>
    <col min="5893" max="5893" width="9.140625" style="524"/>
    <col min="5894" max="5894" width="10.42578125" style="524" customWidth="1"/>
    <col min="5895" max="5895" width="50.7109375" style="524" bestFit="1" customWidth="1"/>
    <col min="5896" max="5896" width="12.28515625" style="524" bestFit="1" customWidth="1"/>
    <col min="5897" max="5897" width="17.28515625" style="524" bestFit="1" customWidth="1"/>
    <col min="5898" max="5898" width="20.5703125" style="524" bestFit="1" customWidth="1"/>
    <col min="5899" max="5899" width="9.140625" style="524"/>
    <col min="5900" max="5901" width="9.85546875" style="524" bestFit="1" customWidth="1"/>
    <col min="5902" max="5902" width="14.85546875" style="524" bestFit="1" customWidth="1"/>
    <col min="5903" max="5903" width="15.7109375" style="524" bestFit="1" customWidth="1"/>
    <col min="5904" max="6147" width="9.140625" style="524"/>
    <col min="6148" max="6148" width="6.42578125" style="524" customWidth="1"/>
    <col min="6149" max="6149" width="9.140625" style="524"/>
    <col min="6150" max="6150" width="10.42578125" style="524" customWidth="1"/>
    <col min="6151" max="6151" width="50.7109375" style="524" bestFit="1" customWidth="1"/>
    <col min="6152" max="6152" width="12.28515625" style="524" bestFit="1" customWidth="1"/>
    <col min="6153" max="6153" width="17.28515625" style="524" bestFit="1" customWidth="1"/>
    <col min="6154" max="6154" width="20.5703125" style="524" bestFit="1" customWidth="1"/>
    <col min="6155" max="6155" width="9.140625" style="524"/>
    <col min="6156" max="6157" width="9.85546875" style="524" bestFit="1" customWidth="1"/>
    <col min="6158" max="6158" width="14.85546875" style="524" bestFit="1" customWidth="1"/>
    <col min="6159" max="6159" width="15.7109375" style="524" bestFit="1" customWidth="1"/>
    <col min="6160" max="6403" width="9.140625" style="524"/>
    <col min="6404" max="6404" width="6.42578125" style="524" customWidth="1"/>
    <col min="6405" max="6405" width="9.140625" style="524"/>
    <col min="6406" max="6406" width="10.42578125" style="524" customWidth="1"/>
    <col min="6407" max="6407" width="50.7109375" style="524" bestFit="1" customWidth="1"/>
    <col min="6408" max="6408" width="12.28515625" style="524" bestFit="1" customWidth="1"/>
    <col min="6409" max="6409" width="17.28515625" style="524" bestFit="1" customWidth="1"/>
    <col min="6410" max="6410" width="20.5703125" style="524" bestFit="1" customWidth="1"/>
    <col min="6411" max="6411" width="9.140625" style="524"/>
    <col min="6412" max="6413" width="9.85546875" style="524" bestFit="1" customWidth="1"/>
    <col min="6414" max="6414" width="14.85546875" style="524" bestFit="1" customWidth="1"/>
    <col min="6415" max="6415" width="15.7109375" style="524" bestFit="1" customWidth="1"/>
    <col min="6416" max="6659" width="9.140625" style="524"/>
    <col min="6660" max="6660" width="6.42578125" style="524" customWidth="1"/>
    <col min="6661" max="6661" width="9.140625" style="524"/>
    <col min="6662" max="6662" width="10.42578125" style="524" customWidth="1"/>
    <col min="6663" max="6663" width="50.7109375" style="524" bestFit="1" customWidth="1"/>
    <col min="6664" max="6664" width="12.28515625" style="524" bestFit="1" customWidth="1"/>
    <col min="6665" max="6665" width="17.28515625" style="524" bestFit="1" customWidth="1"/>
    <col min="6666" max="6666" width="20.5703125" style="524" bestFit="1" customWidth="1"/>
    <col min="6667" max="6667" width="9.140625" style="524"/>
    <col min="6668" max="6669" width="9.85546875" style="524" bestFit="1" customWidth="1"/>
    <col min="6670" max="6670" width="14.85546875" style="524" bestFit="1" customWidth="1"/>
    <col min="6671" max="6671" width="15.7109375" style="524" bestFit="1" customWidth="1"/>
    <col min="6672" max="6915" width="9.140625" style="524"/>
    <col min="6916" max="6916" width="6.42578125" style="524" customWidth="1"/>
    <col min="6917" max="6917" width="9.140625" style="524"/>
    <col min="6918" max="6918" width="10.42578125" style="524" customWidth="1"/>
    <col min="6919" max="6919" width="50.7109375" style="524" bestFit="1" customWidth="1"/>
    <col min="6920" max="6920" width="12.28515625" style="524" bestFit="1" customWidth="1"/>
    <col min="6921" max="6921" width="17.28515625" style="524" bestFit="1" customWidth="1"/>
    <col min="6922" max="6922" width="20.5703125" style="524" bestFit="1" customWidth="1"/>
    <col min="6923" max="6923" width="9.140625" style="524"/>
    <col min="6924" max="6925" width="9.85546875" style="524" bestFit="1" customWidth="1"/>
    <col min="6926" max="6926" width="14.85546875" style="524" bestFit="1" customWidth="1"/>
    <col min="6927" max="6927" width="15.7109375" style="524" bestFit="1" customWidth="1"/>
    <col min="6928" max="7171" width="9.140625" style="524"/>
    <col min="7172" max="7172" width="6.42578125" style="524" customWidth="1"/>
    <col min="7173" max="7173" width="9.140625" style="524"/>
    <col min="7174" max="7174" width="10.42578125" style="524" customWidth="1"/>
    <col min="7175" max="7175" width="50.7109375" style="524" bestFit="1" customWidth="1"/>
    <col min="7176" max="7176" width="12.28515625" style="524" bestFit="1" customWidth="1"/>
    <col min="7177" max="7177" width="17.28515625" style="524" bestFit="1" customWidth="1"/>
    <col min="7178" max="7178" width="20.5703125" style="524" bestFit="1" customWidth="1"/>
    <col min="7179" max="7179" width="9.140625" style="524"/>
    <col min="7180" max="7181" width="9.85546875" style="524" bestFit="1" customWidth="1"/>
    <col min="7182" max="7182" width="14.85546875" style="524" bestFit="1" customWidth="1"/>
    <col min="7183" max="7183" width="15.7109375" style="524" bestFit="1" customWidth="1"/>
    <col min="7184" max="7427" width="9.140625" style="524"/>
    <col min="7428" max="7428" width="6.42578125" style="524" customWidth="1"/>
    <col min="7429" max="7429" width="9.140625" style="524"/>
    <col min="7430" max="7430" width="10.42578125" style="524" customWidth="1"/>
    <col min="7431" max="7431" width="50.7109375" style="524" bestFit="1" customWidth="1"/>
    <col min="7432" max="7432" width="12.28515625" style="524" bestFit="1" customWidth="1"/>
    <col min="7433" max="7433" width="17.28515625" style="524" bestFit="1" customWidth="1"/>
    <col min="7434" max="7434" width="20.5703125" style="524" bestFit="1" customWidth="1"/>
    <col min="7435" max="7435" width="9.140625" style="524"/>
    <col min="7436" max="7437" width="9.85546875" style="524" bestFit="1" customWidth="1"/>
    <col min="7438" max="7438" width="14.85546875" style="524" bestFit="1" customWidth="1"/>
    <col min="7439" max="7439" width="15.7109375" style="524" bestFit="1" customWidth="1"/>
    <col min="7440" max="7683" width="9.140625" style="524"/>
    <col min="7684" max="7684" width="6.42578125" style="524" customWidth="1"/>
    <col min="7685" max="7685" width="9.140625" style="524"/>
    <col min="7686" max="7686" width="10.42578125" style="524" customWidth="1"/>
    <col min="7687" max="7687" width="50.7109375" style="524" bestFit="1" customWidth="1"/>
    <col min="7688" max="7688" width="12.28515625" style="524" bestFit="1" customWidth="1"/>
    <col min="7689" max="7689" width="17.28515625" style="524" bestFit="1" customWidth="1"/>
    <col min="7690" max="7690" width="20.5703125" style="524" bestFit="1" customWidth="1"/>
    <col min="7691" max="7691" width="9.140625" style="524"/>
    <col min="7692" max="7693" width="9.85546875" style="524" bestFit="1" customWidth="1"/>
    <col min="7694" max="7694" width="14.85546875" style="524" bestFit="1" customWidth="1"/>
    <col min="7695" max="7695" width="15.7109375" style="524" bestFit="1" customWidth="1"/>
    <col min="7696" max="7939" width="9.140625" style="524"/>
    <col min="7940" max="7940" width="6.42578125" style="524" customWidth="1"/>
    <col min="7941" max="7941" width="9.140625" style="524"/>
    <col min="7942" max="7942" width="10.42578125" style="524" customWidth="1"/>
    <col min="7943" max="7943" width="50.7109375" style="524" bestFit="1" customWidth="1"/>
    <col min="7944" max="7944" width="12.28515625" style="524" bestFit="1" customWidth="1"/>
    <col min="7945" max="7945" width="17.28515625" style="524" bestFit="1" customWidth="1"/>
    <col min="7946" max="7946" width="20.5703125" style="524" bestFit="1" customWidth="1"/>
    <col min="7947" max="7947" width="9.140625" style="524"/>
    <col min="7948" max="7949" width="9.85546875" style="524" bestFit="1" customWidth="1"/>
    <col min="7950" max="7950" width="14.85546875" style="524" bestFit="1" customWidth="1"/>
    <col min="7951" max="7951" width="15.7109375" style="524" bestFit="1" customWidth="1"/>
    <col min="7952" max="8195" width="9.140625" style="524"/>
    <col min="8196" max="8196" width="6.42578125" style="524" customWidth="1"/>
    <col min="8197" max="8197" width="9.140625" style="524"/>
    <col min="8198" max="8198" width="10.42578125" style="524" customWidth="1"/>
    <col min="8199" max="8199" width="50.7109375" style="524" bestFit="1" customWidth="1"/>
    <col min="8200" max="8200" width="12.28515625" style="524" bestFit="1" customWidth="1"/>
    <col min="8201" max="8201" width="17.28515625" style="524" bestFit="1" customWidth="1"/>
    <col min="8202" max="8202" width="20.5703125" style="524" bestFit="1" customWidth="1"/>
    <col min="8203" max="8203" width="9.140625" style="524"/>
    <col min="8204" max="8205" width="9.85546875" style="524" bestFit="1" customWidth="1"/>
    <col min="8206" max="8206" width="14.85546875" style="524" bestFit="1" customWidth="1"/>
    <col min="8207" max="8207" width="15.7109375" style="524" bestFit="1" customWidth="1"/>
    <col min="8208" max="8451" width="9.140625" style="524"/>
    <col min="8452" max="8452" width="6.42578125" style="524" customWidth="1"/>
    <col min="8453" max="8453" width="9.140625" style="524"/>
    <col min="8454" max="8454" width="10.42578125" style="524" customWidth="1"/>
    <col min="8455" max="8455" width="50.7109375" style="524" bestFit="1" customWidth="1"/>
    <col min="8456" max="8456" width="12.28515625" style="524" bestFit="1" customWidth="1"/>
    <col min="8457" max="8457" width="17.28515625" style="524" bestFit="1" customWidth="1"/>
    <col min="8458" max="8458" width="20.5703125" style="524" bestFit="1" customWidth="1"/>
    <col min="8459" max="8459" width="9.140625" style="524"/>
    <col min="8460" max="8461" width="9.85546875" style="524" bestFit="1" customWidth="1"/>
    <col min="8462" max="8462" width="14.85546875" style="524" bestFit="1" customWidth="1"/>
    <col min="8463" max="8463" width="15.7109375" style="524" bestFit="1" customWidth="1"/>
    <col min="8464" max="8707" width="9.140625" style="524"/>
    <col min="8708" max="8708" width="6.42578125" style="524" customWidth="1"/>
    <col min="8709" max="8709" width="9.140625" style="524"/>
    <col min="8710" max="8710" width="10.42578125" style="524" customWidth="1"/>
    <col min="8711" max="8711" width="50.7109375" style="524" bestFit="1" customWidth="1"/>
    <col min="8712" max="8712" width="12.28515625" style="524" bestFit="1" customWidth="1"/>
    <col min="8713" max="8713" width="17.28515625" style="524" bestFit="1" customWidth="1"/>
    <col min="8714" max="8714" width="20.5703125" style="524" bestFit="1" customWidth="1"/>
    <col min="8715" max="8715" width="9.140625" style="524"/>
    <col min="8716" max="8717" width="9.85546875" style="524" bestFit="1" customWidth="1"/>
    <col min="8718" max="8718" width="14.85546875" style="524" bestFit="1" customWidth="1"/>
    <col min="8719" max="8719" width="15.7109375" style="524" bestFit="1" customWidth="1"/>
    <col min="8720" max="8963" width="9.140625" style="524"/>
    <col min="8964" max="8964" width="6.42578125" style="524" customWidth="1"/>
    <col min="8965" max="8965" width="9.140625" style="524"/>
    <col min="8966" max="8966" width="10.42578125" style="524" customWidth="1"/>
    <col min="8967" max="8967" width="50.7109375" style="524" bestFit="1" customWidth="1"/>
    <col min="8968" max="8968" width="12.28515625" style="524" bestFit="1" customWidth="1"/>
    <col min="8969" max="8969" width="17.28515625" style="524" bestFit="1" customWidth="1"/>
    <col min="8970" max="8970" width="20.5703125" style="524" bestFit="1" customWidth="1"/>
    <col min="8971" max="8971" width="9.140625" style="524"/>
    <col min="8972" max="8973" width="9.85546875" style="524" bestFit="1" customWidth="1"/>
    <col min="8974" max="8974" width="14.85546875" style="524" bestFit="1" customWidth="1"/>
    <col min="8975" max="8975" width="15.7109375" style="524" bestFit="1" customWidth="1"/>
    <col min="8976" max="9219" width="9.140625" style="524"/>
    <col min="9220" max="9220" width="6.42578125" style="524" customWidth="1"/>
    <col min="9221" max="9221" width="9.140625" style="524"/>
    <col min="9222" max="9222" width="10.42578125" style="524" customWidth="1"/>
    <col min="9223" max="9223" width="50.7109375" style="524" bestFit="1" customWidth="1"/>
    <col min="9224" max="9224" width="12.28515625" style="524" bestFit="1" customWidth="1"/>
    <col min="9225" max="9225" width="17.28515625" style="524" bestFit="1" customWidth="1"/>
    <col min="9226" max="9226" width="20.5703125" style="524" bestFit="1" customWidth="1"/>
    <col min="9227" max="9227" width="9.140625" style="524"/>
    <col min="9228" max="9229" width="9.85546875" style="524" bestFit="1" customWidth="1"/>
    <col min="9230" max="9230" width="14.85546875" style="524" bestFit="1" customWidth="1"/>
    <col min="9231" max="9231" width="15.7109375" style="524" bestFit="1" customWidth="1"/>
    <col min="9232" max="9475" width="9.140625" style="524"/>
    <col min="9476" max="9476" width="6.42578125" style="524" customWidth="1"/>
    <col min="9477" max="9477" width="9.140625" style="524"/>
    <col min="9478" max="9478" width="10.42578125" style="524" customWidth="1"/>
    <col min="9479" max="9479" width="50.7109375" style="524" bestFit="1" customWidth="1"/>
    <col min="9480" max="9480" width="12.28515625" style="524" bestFit="1" customWidth="1"/>
    <col min="9481" max="9481" width="17.28515625" style="524" bestFit="1" customWidth="1"/>
    <col min="9482" max="9482" width="20.5703125" style="524" bestFit="1" customWidth="1"/>
    <col min="9483" max="9483" width="9.140625" style="524"/>
    <col min="9484" max="9485" width="9.85546875" style="524" bestFit="1" customWidth="1"/>
    <col min="9486" max="9486" width="14.85546875" style="524" bestFit="1" customWidth="1"/>
    <col min="9487" max="9487" width="15.7109375" style="524" bestFit="1" customWidth="1"/>
    <col min="9488" max="9731" width="9.140625" style="524"/>
    <col min="9732" max="9732" width="6.42578125" style="524" customWidth="1"/>
    <col min="9733" max="9733" width="9.140625" style="524"/>
    <col min="9734" max="9734" width="10.42578125" style="524" customWidth="1"/>
    <col min="9735" max="9735" width="50.7109375" style="524" bestFit="1" customWidth="1"/>
    <col min="9736" max="9736" width="12.28515625" style="524" bestFit="1" customWidth="1"/>
    <col min="9737" max="9737" width="17.28515625" style="524" bestFit="1" customWidth="1"/>
    <col min="9738" max="9738" width="20.5703125" style="524" bestFit="1" customWidth="1"/>
    <col min="9739" max="9739" width="9.140625" style="524"/>
    <col min="9740" max="9741" width="9.85546875" style="524" bestFit="1" customWidth="1"/>
    <col min="9742" max="9742" width="14.85546875" style="524" bestFit="1" customWidth="1"/>
    <col min="9743" max="9743" width="15.7109375" style="524" bestFit="1" customWidth="1"/>
    <col min="9744" max="9987" width="9.140625" style="524"/>
    <col min="9988" max="9988" width="6.42578125" style="524" customWidth="1"/>
    <col min="9989" max="9989" width="9.140625" style="524"/>
    <col min="9990" max="9990" width="10.42578125" style="524" customWidth="1"/>
    <col min="9991" max="9991" width="50.7109375" style="524" bestFit="1" customWidth="1"/>
    <col min="9992" max="9992" width="12.28515625" style="524" bestFit="1" customWidth="1"/>
    <col min="9993" max="9993" width="17.28515625" style="524" bestFit="1" customWidth="1"/>
    <col min="9994" max="9994" width="20.5703125" style="524" bestFit="1" customWidth="1"/>
    <col min="9995" max="9995" width="9.140625" style="524"/>
    <col min="9996" max="9997" width="9.85546875" style="524" bestFit="1" customWidth="1"/>
    <col min="9998" max="9998" width="14.85546875" style="524" bestFit="1" customWidth="1"/>
    <col min="9999" max="9999" width="15.7109375" style="524" bestFit="1" customWidth="1"/>
    <col min="10000" max="10243" width="9.140625" style="524"/>
    <col min="10244" max="10244" width="6.42578125" style="524" customWidth="1"/>
    <col min="10245" max="10245" width="9.140625" style="524"/>
    <col min="10246" max="10246" width="10.42578125" style="524" customWidth="1"/>
    <col min="10247" max="10247" width="50.7109375" style="524" bestFit="1" customWidth="1"/>
    <col min="10248" max="10248" width="12.28515625" style="524" bestFit="1" customWidth="1"/>
    <col min="10249" max="10249" width="17.28515625" style="524" bestFit="1" customWidth="1"/>
    <col min="10250" max="10250" width="20.5703125" style="524" bestFit="1" customWidth="1"/>
    <col min="10251" max="10251" width="9.140625" style="524"/>
    <col min="10252" max="10253" width="9.85546875" style="524" bestFit="1" customWidth="1"/>
    <col min="10254" max="10254" width="14.85546875" style="524" bestFit="1" customWidth="1"/>
    <col min="10255" max="10255" width="15.7109375" style="524" bestFit="1" customWidth="1"/>
    <col min="10256" max="10499" width="9.140625" style="524"/>
    <col min="10500" max="10500" width="6.42578125" style="524" customWidth="1"/>
    <col min="10501" max="10501" width="9.140625" style="524"/>
    <col min="10502" max="10502" width="10.42578125" style="524" customWidth="1"/>
    <col min="10503" max="10503" width="50.7109375" style="524" bestFit="1" customWidth="1"/>
    <col min="10504" max="10504" width="12.28515625" style="524" bestFit="1" customWidth="1"/>
    <col min="10505" max="10505" width="17.28515625" style="524" bestFit="1" customWidth="1"/>
    <col min="10506" max="10506" width="20.5703125" style="524" bestFit="1" customWidth="1"/>
    <col min="10507" max="10507" width="9.140625" style="524"/>
    <col min="10508" max="10509" width="9.85546875" style="524" bestFit="1" customWidth="1"/>
    <col min="10510" max="10510" width="14.85546875" style="524" bestFit="1" customWidth="1"/>
    <col min="10511" max="10511" width="15.7109375" style="524" bestFit="1" customWidth="1"/>
    <col min="10512" max="10755" width="9.140625" style="524"/>
    <col min="10756" max="10756" width="6.42578125" style="524" customWidth="1"/>
    <col min="10757" max="10757" width="9.140625" style="524"/>
    <col min="10758" max="10758" width="10.42578125" style="524" customWidth="1"/>
    <col min="10759" max="10759" width="50.7109375" style="524" bestFit="1" customWidth="1"/>
    <col min="10760" max="10760" width="12.28515625" style="524" bestFit="1" customWidth="1"/>
    <col min="10761" max="10761" width="17.28515625" style="524" bestFit="1" customWidth="1"/>
    <col min="10762" max="10762" width="20.5703125" style="524" bestFit="1" customWidth="1"/>
    <col min="10763" max="10763" width="9.140625" style="524"/>
    <col min="10764" max="10765" width="9.85546875" style="524" bestFit="1" customWidth="1"/>
    <col min="10766" max="10766" width="14.85546875" style="524" bestFit="1" customWidth="1"/>
    <col min="10767" max="10767" width="15.7109375" style="524" bestFit="1" customWidth="1"/>
    <col min="10768" max="11011" width="9.140625" style="524"/>
    <col min="11012" max="11012" width="6.42578125" style="524" customWidth="1"/>
    <col min="11013" max="11013" width="9.140625" style="524"/>
    <col min="11014" max="11014" width="10.42578125" style="524" customWidth="1"/>
    <col min="11015" max="11015" width="50.7109375" style="524" bestFit="1" customWidth="1"/>
    <col min="11016" max="11016" width="12.28515625" style="524" bestFit="1" customWidth="1"/>
    <col min="11017" max="11017" width="17.28515625" style="524" bestFit="1" customWidth="1"/>
    <col min="11018" max="11018" width="20.5703125" style="524" bestFit="1" customWidth="1"/>
    <col min="11019" max="11019" width="9.140625" style="524"/>
    <col min="11020" max="11021" width="9.85546875" style="524" bestFit="1" customWidth="1"/>
    <col min="11022" max="11022" width="14.85546875" style="524" bestFit="1" customWidth="1"/>
    <col min="11023" max="11023" width="15.7109375" style="524" bestFit="1" customWidth="1"/>
    <col min="11024" max="11267" width="9.140625" style="524"/>
    <col min="11268" max="11268" width="6.42578125" style="524" customWidth="1"/>
    <col min="11269" max="11269" width="9.140625" style="524"/>
    <col min="11270" max="11270" width="10.42578125" style="524" customWidth="1"/>
    <col min="11271" max="11271" width="50.7109375" style="524" bestFit="1" customWidth="1"/>
    <col min="11272" max="11272" width="12.28515625" style="524" bestFit="1" customWidth="1"/>
    <col min="11273" max="11273" width="17.28515625" style="524" bestFit="1" customWidth="1"/>
    <col min="11274" max="11274" width="20.5703125" style="524" bestFit="1" customWidth="1"/>
    <col min="11275" max="11275" width="9.140625" style="524"/>
    <col min="11276" max="11277" width="9.85546875" style="524" bestFit="1" customWidth="1"/>
    <col min="11278" max="11278" width="14.85546875" style="524" bestFit="1" customWidth="1"/>
    <col min="11279" max="11279" width="15.7109375" style="524" bestFit="1" customWidth="1"/>
    <col min="11280" max="11523" width="9.140625" style="524"/>
    <col min="11524" max="11524" width="6.42578125" style="524" customWidth="1"/>
    <col min="11525" max="11525" width="9.140625" style="524"/>
    <col min="11526" max="11526" width="10.42578125" style="524" customWidth="1"/>
    <col min="11527" max="11527" width="50.7109375" style="524" bestFit="1" customWidth="1"/>
    <col min="11528" max="11528" width="12.28515625" style="524" bestFit="1" customWidth="1"/>
    <col min="11529" max="11529" width="17.28515625" style="524" bestFit="1" customWidth="1"/>
    <col min="11530" max="11530" width="20.5703125" style="524" bestFit="1" customWidth="1"/>
    <col min="11531" max="11531" width="9.140625" style="524"/>
    <col min="11532" max="11533" width="9.85546875" style="524" bestFit="1" customWidth="1"/>
    <col min="11534" max="11534" width="14.85546875" style="524" bestFit="1" customWidth="1"/>
    <col min="11535" max="11535" width="15.7109375" style="524" bestFit="1" customWidth="1"/>
    <col min="11536" max="11779" width="9.140625" style="524"/>
    <col min="11780" max="11780" width="6.42578125" style="524" customWidth="1"/>
    <col min="11781" max="11781" width="9.140625" style="524"/>
    <col min="11782" max="11782" width="10.42578125" style="524" customWidth="1"/>
    <col min="11783" max="11783" width="50.7109375" style="524" bestFit="1" customWidth="1"/>
    <col min="11784" max="11784" width="12.28515625" style="524" bestFit="1" customWidth="1"/>
    <col min="11785" max="11785" width="17.28515625" style="524" bestFit="1" customWidth="1"/>
    <col min="11786" max="11786" width="20.5703125" style="524" bestFit="1" customWidth="1"/>
    <col min="11787" max="11787" width="9.140625" style="524"/>
    <col min="11788" max="11789" width="9.85546875" style="524" bestFit="1" customWidth="1"/>
    <col min="11790" max="11790" width="14.85546875" style="524" bestFit="1" customWidth="1"/>
    <col min="11791" max="11791" width="15.7109375" style="524" bestFit="1" customWidth="1"/>
    <col min="11792" max="12035" width="9.140625" style="524"/>
    <col min="12036" max="12036" width="6.42578125" style="524" customWidth="1"/>
    <col min="12037" max="12037" width="9.140625" style="524"/>
    <col min="12038" max="12038" width="10.42578125" style="524" customWidth="1"/>
    <col min="12039" max="12039" width="50.7109375" style="524" bestFit="1" customWidth="1"/>
    <col min="12040" max="12040" width="12.28515625" style="524" bestFit="1" customWidth="1"/>
    <col min="12041" max="12041" width="17.28515625" style="524" bestFit="1" customWidth="1"/>
    <col min="12042" max="12042" width="20.5703125" style="524" bestFit="1" customWidth="1"/>
    <col min="12043" max="12043" width="9.140625" style="524"/>
    <col min="12044" max="12045" width="9.85546875" style="524" bestFit="1" customWidth="1"/>
    <col min="12046" max="12046" width="14.85546875" style="524" bestFit="1" customWidth="1"/>
    <col min="12047" max="12047" width="15.7109375" style="524" bestFit="1" customWidth="1"/>
    <col min="12048" max="12291" width="9.140625" style="524"/>
    <col min="12292" max="12292" width="6.42578125" style="524" customWidth="1"/>
    <col min="12293" max="12293" width="9.140625" style="524"/>
    <col min="12294" max="12294" width="10.42578125" style="524" customWidth="1"/>
    <col min="12295" max="12295" width="50.7109375" style="524" bestFit="1" customWidth="1"/>
    <col min="12296" max="12296" width="12.28515625" style="524" bestFit="1" customWidth="1"/>
    <col min="12297" max="12297" width="17.28515625" style="524" bestFit="1" customWidth="1"/>
    <col min="12298" max="12298" width="20.5703125" style="524" bestFit="1" customWidth="1"/>
    <col min="12299" max="12299" width="9.140625" style="524"/>
    <col min="12300" max="12301" width="9.85546875" style="524" bestFit="1" customWidth="1"/>
    <col min="12302" max="12302" width="14.85546875" style="524" bestFit="1" customWidth="1"/>
    <col min="12303" max="12303" width="15.7109375" style="524" bestFit="1" customWidth="1"/>
    <col min="12304" max="12547" width="9.140625" style="524"/>
    <col min="12548" max="12548" width="6.42578125" style="524" customWidth="1"/>
    <col min="12549" max="12549" width="9.140625" style="524"/>
    <col min="12550" max="12550" width="10.42578125" style="524" customWidth="1"/>
    <col min="12551" max="12551" width="50.7109375" style="524" bestFit="1" customWidth="1"/>
    <col min="12552" max="12552" width="12.28515625" style="524" bestFit="1" customWidth="1"/>
    <col min="12553" max="12553" width="17.28515625" style="524" bestFit="1" customWidth="1"/>
    <col min="12554" max="12554" width="20.5703125" style="524" bestFit="1" customWidth="1"/>
    <col min="12555" max="12555" width="9.140625" style="524"/>
    <col min="12556" max="12557" width="9.85546875" style="524" bestFit="1" customWidth="1"/>
    <col min="12558" max="12558" width="14.85546875" style="524" bestFit="1" customWidth="1"/>
    <col min="12559" max="12559" width="15.7109375" style="524" bestFit="1" customWidth="1"/>
    <col min="12560" max="12803" width="9.140625" style="524"/>
    <col min="12804" max="12804" width="6.42578125" style="524" customWidth="1"/>
    <col min="12805" max="12805" width="9.140625" style="524"/>
    <col min="12806" max="12806" width="10.42578125" style="524" customWidth="1"/>
    <col min="12807" max="12807" width="50.7109375" style="524" bestFit="1" customWidth="1"/>
    <col min="12808" max="12808" width="12.28515625" style="524" bestFit="1" customWidth="1"/>
    <col min="12809" max="12809" width="17.28515625" style="524" bestFit="1" customWidth="1"/>
    <col min="12810" max="12810" width="20.5703125" style="524" bestFit="1" customWidth="1"/>
    <col min="12811" max="12811" width="9.140625" style="524"/>
    <col min="12812" max="12813" width="9.85546875" style="524" bestFit="1" customWidth="1"/>
    <col min="12814" max="12814" width="14.85546875" style="524" bestFit="1" customWidth="1"/>
    <col min="12815" max="12815" width="15.7109375" style="524" bestFit="1" customWidth="1"/>
    <col min="12816" max="13059" width="9.140625" style="524"/>
    <col min="13060" max="13060" width="6.42578125" style="524" customWidth="1"/>
    <col min="13061" max="13061" width="9.140625" style="524"/>
    <col min="13062" max="13062" width="10.42578125" style="524" customWidth="1"/>
    <col min="13063" max="13063" width="50.7109375" style="524" bestFit="1" customWidth="1"/>
    <col min="13064" max="13064" width="12.28515625" style="524" bestFit="1" customWidth="1"/>
    <col min="13065" max="13065" width="17.28515625" style="524" bestFit="1" customWidth="1"/>
    <col min="13066" max="13066" width="20.5703125" style="524" bestFit="1" customWidth="1"/>
    <col min="13067" max="13067" width="9.140625" style="524"/>
    <col min="13068" max="13069" width="9.85546875" style="524" bestFit="1" customWidth="1"/>
    <col min="13070" max="13070" width="14.85546875" style="524" bestFit="1" customWidth="1"/>
    <col min="13071" max="13071" width="15.7109375" style="524" bestFit="1" customWidth="1"/>
    <col min="13072" max="13315" width="9.140625" style="524"/>
    <col min="13316" max="13316" width="6.42578125" style="524" customWidth="1"/>
    <col min="13317" max="13317" width="9.140625" style="524"/>
    <col min="13318" max="13318" width="10.42578125" style="524" customWidth="1"/>
    <col min="13319" max="13319" width="50.7109375" style="524" bestFit="1" customWidth="1"/>
    <col min="13320" max="13320" width="12.28515625" style="524" bestFit="1" customWidth="1"/>
    <col min="13321" max="13321" width="17.28515625" style="524" bestFit="1" customWidth="1"/>
    <col min="13322" max="13322" width="20.5703125" style="524" bestFit="1" customWidth="1"/>
    <col min="13323" max="13323" width="9.140625" style="524"/>
    <col min="13324" max="13325" width="9.85546875" style="524" bestFit="1" customWidth="1"/>
    <col min="13326" max="13326" width="14.85546875" style="524" bestFit="1" customWidth="1"/>
    <col min="13327" max="13327" width="15.7109375" style="524" bestFit="1" customWidth="1"/>
    <col min="13328" max="13571" width="9.140625" style="524"/>
    <col min="13572" max="13572" width="6.42578125" style="524" customWidth="1"/>
    <col min="13573" max="13573" width="9.140625" style="524"/>
    <col min="13574" max="13574" width="10.42578125" style="524" customWidth="1"/>
    <col min="13575" max="13575" width="50.7109375" style="524" bestFit="1" customWidth="1"/>
    <col min="13576" max="13576" width="12.28515625" style="524" bestFit="1" customWidth="1"/>
    <col min="13577" max="13577" width="17.28515625" style="524" bestFit="1" customWidth="1"/>
    <col min="13578" max="13578" width="20.5703125" style="524" bestFit="1" customWidth="1"/>
    <col min="13579" max="13579" width="9.140625" style="524"/>
    <col min="13580" max="13581" width="9.85546875" style="524" bestFit="1" customWidth="1"/>
    <col min="13582" max="13582" width="14.85546875" style="524" bestFit="1" customWidth="1"/>
    <col min="13583" max="13583" width="15.7109375" style="524" bestFit="1" customWidth="1"/>
    <col min="13584" max="13827" width="9.140625" style="524"/>
    <col min="13828" max="13828" width="6.42578125" style="524" customWidth="1"/>
    <col min="13829" max="13829" width="9.140625" style="524"/>
    <col min="13830" max="13830" width="10.42578125" style="524" customWidth="1"/>
    <col min="13831" max="13831" width="50.7109375" style="524" bestFit="1" customWidth="1"/>
    <col min="13832" max="13832" width="12.28515625" style="524" bestFit="1" customWidth="1"/>
    <col min="13833" max="13833" width="17.28515625" style="524" bestFit="1" customWidth="1"/>
    <col min="13834" max="13834" width="20.5703125" style="524" bestFit="1" customWidth="1"/>
    <col min="13835" max="13835" width="9.140625" style="524"/>
    <col min="13836" max="13837" width="9.85546875" style="524" bestFit="1" customWidth="1"/>
    <col min="13838" max="13838" width="14.85546875" style="524" bestFit="1" customWidth="1"/>
    <col min="13839" max="13839" width="15.7109375" style="524" bestFit="1" customWidth="1"/>
    <col min="13840" max="14083" width="9.140625" style="524"/>
    <col min="14084" max="14084" width="6.42578125" style="524" customWidth="1"/>
    <col min="14085" max="14085" width="9.140625" style="524"/>
    <col min="14086" max="14086" width="10.42578125" style="524" customWidth="1"/>
    <col min="14087" max="14087" width="50.7109375" style="524" bestFit="1" customWidth="1"/>
    <col min="14088" max="14088" width="12.28515625" style="524" bestFit="1" customWidth="1"/>
    <col min="14089" max="14089" width="17.28515625" style="524" bestFit="1" customWidth="1"/>
    <col min="14090" max="14090" width="20.5703125" style="524" bestFit="1" customWidth="1"/>
    <col min="14091" max="14091" width="9.140625" style="524"/>
    <col min="14092" max="14093" width="9.85546875" style="524" bestFit="1" customWidth="1"/>
    <col min="14094" max="14094" width="14.85546875" style="524" bestFit="1" customWidth="1"/>
    <col min="14095" max="14095" width="15.7109375" style="524" bestFit="1" customWidth="1"/>
    <col min="14096" max="14339" width="9.140625" style="524"/>
    <col min="14340" max="14340" width="6.42578125" style="524" customWidth="1"/>
    <col min="14341" max="14341" width="9.140625" style="524"/>
    <col min="14342" max="14342" width="10.42578125" style="524" customWidth="1"/>
    <col min="14343" max="14343" width="50.7109375" style="524" bestFit="1" customWidth="1"/>
    <col min="14344" max="14344" width="12.28515625" style="524" bestFit="1" customWidth="1"/>
    <col min="14345" max="14345" width="17.28515625" style="524" bestFit="1" customWidth="1"/>
    <col min="14346" max="14346" width="20.5703125" style="524" bestFit="1" customWidth="1"/>
    <col min="14347" max="14347" width="9.140625" style="524"/>
    <col min="14348" max="14349" width="9.85546875" style="524" bestFit="1" customWidth="1"/>
    <col min="14350" max="14350" width="14.85546875" style="524" bestFit="1" customWidth="1"/>
    <col min="14351" max="14351" width="15.7109375" style="524" bestFit="1" customWidth="1"/>
    <col min="14352" max="14595" width="9.140625" style="524"/>
    <col min="14596" max="14596" width="6.42578125" style="524" customWidth="1"/>
    <col min="14597" max="14597" width="9.140625" style="524"/>
    <col min="14598" max="14598" width="10.42578125" style="524" customWidth="1"/>
    <col min="14599" max="14599" width="50.7109375" style="524" bestFit="1" customWidth="1"/>
    <col min="14600" max="14600" width="12.28515625" style="524" bestFit="1" customWidth="1"/>
    <col min="14601" max="14601" width="17.28515625" style="524" bestFit="1" customWidth="1"/>
    <col min="14602" max="14602" width="20.5703125" style="524" bestFit="1" customWidth="1"/>
    <col min="14603" max="14603" width="9.140625" style="524"/>
    <col min="14604" max="14605" width="9.85546875" style="524" bestFit="1" customWidth="1"/>
    <col min="14606" max="14606" width="14.85546875" style="524" bestFit="1" customWidth="1"/>
    <col min="14607" max="14607" width="15.7109375" style="524" bestFit="1" customWidth="1"/>
    <col min="14608" max="14851" width="9.140625" style="524"/>
    <col min="14852" max="14852" width="6.42578125" style="524" customWidth="1"/>
    <col min="14853" max="14853" width="9.140625" style="524"/>
    <col min="14854" max="14854" width="10.42578125" style="524" customWidth="1"/>
    <col min="14855" max="14855" width="50.7109375" style="524" bestFit="1" customWidth="1"/>
    <col min="14856" max="14856" width="12.28515625" style="524" bestFit="1" customWidth="1"/>
    <col min="14857" max="14857" width="17.28515625" style="524" bestFit="1" customWidth="1"/>
    <col min="14858" max="14858" width="20.5703125" style="524" bestFit="1" customWidth="1"/>
    <col min="14859" max="14859" width="9.140625" style="524"/>
    <col min="14860" max="14861" width="9.85546875" style="524" bestFit="1" customWidth="1"/>
    <col min="14862" max="14862" width="14.85546875" style="524" bestFit="1" customWidth="1"/>
    <col min="14863" max="14863" width="15.7109375" style="524" bestFit="1" customWidth="1"/>
    <col min="14864" max="15107" width="9.140625" style="524"/>
    <col min="15108" max="15108" width="6.42578125" style="524" customWidth="1"/>
    <col min="15109" max="15109" width="9.140625" style="524"/>
    <col min="15110" max="15110" width="10.42578125" style="524" customWidth="1"/>
    <col min="15111" max="15111" width="50.7109375" style="524" bestFit="1" customWidth="1"/>
    <col min="15112" max="15112" width="12.28515625" style="524" bestFit="1" customWidth="1"/>
    <col min="15113" max="15113" width="17.28515625" style="524" bestFit="1" customWidth="1"/>
    <col min="15114" max="15114" width="20.5703125" style="524" bestFit="1" customWidth="1"/>
    <col min="15115" max="15115" width="9.140625" style="524"/>
    <col min="15116" max="15117" width="9.85546875" style="524" bestFit="1" customWidth="1"/>
    <col min="15118" max="15118" width="14.85546875" style="524" bestFit="1" customWidth="1"/>
    <col min="15119" max="15119" width="15.7109375" style="524" bestFit="1" customWidth="1"/>
    <col min="15120" max="15363" width="9.140625" style="524"/>
    <col min="15364" max="15364" width="6.42578125" style="524" customWidth="1"/>
    <col min="15365" max="15365" width="9.140625" style="524"/>
    <col min="15366" max="15366" width="10.42578125" style="524" customWidth="1"/>
    <col min="15367" max="15367" width="50.7109375" style="524" bestFit="1" customWidth="1"/>
    <col min="15368" max="15368" width="12.28515625" style="524" bestFit="1" customWidth="1"/>
    <col min="15369" max="15369" width="17.28515625" style="524" bestFit="1" customWidth="1"/>
    <col min="15370" max="15370" width="20.5703125" style="524" bestFit="1" customWidth="1"/>
    <col min="15371" max="15371" width="9.140625" style="524"/>
    <col min="15372" max="15373" width="9.85546875" style="524" bestFit="1" customWidth="1"/>
    <col min="15374" max="15374" width="14.85546875" style="524" bestFit="1" customWidth="1"/>
    <col min="15375" max="15375" width="15.7109375" style="524" bestFit="1" customWidth="1"/>
    <col min="15376" max="15619" width="9.140625" style="524"/>
    <col min="15620" max="15620" width="6.42578125" style="524" customWidth="1"/>
    <col min="15621" max="15621" width="9.140625" style="524"/>
    <col min="15622" max="15622" width="10.42578125" style="524" customWidth="1"/>
    <col min="15623" max="15623" width="50.7109375" style="524" bestFit="1" customWidth="1"/>
    <col min="15624" max="15624" width="12.28515625" style="524" bestFit="1" customWidth="1"/>
    <col min="15625" max="15625" width="17.28515625" style="524" bestFit="1" customWidth="1"/>
    <col min="15626" max="15626" width="20.5703125" style="524" bestFit="1" customWidth="1"/>
    <col min="15627" max="15627" width="9.140625" style="524"/>
    <col min="15628" max="15629" width="9.85546875" style="524" bestFit="1" customWidth="1"/>
    <col min="15630" max="15630" width="14.85546875" style="524" bestFit="1" customWidth="1"/>
    <col min="15631" max="15631" width="15.7109375" style="524" bestFit="1" customWidth="1"/>
    <col min="15632" max="15875" width="9.140625" style="524"/>
    <col min="15876" max="15876" width="6.42578125" style="524" customWidth="1"/>
    <col min="15877" max="15877" width="9.140625" style="524"/>
    <col min="15878" max="15878" width="10.42578125" style="524" customWidth="1"/>
    <col min="15879" max="15879" width="50.7109375" style="524" bestFit="1" customWidth="1"/>
    <col min="15880" max="15880" width="12.28515625" style="524" bestFit="1" customWidth="1"/>
    <col min="15881" max="15881" width="17.28515625" style="524" bestFit="1" customWidth="1"/>
    <col min="15882" max="15882" width="20.5703125" style="524" bestFit="1" customWidth="1"/>
    <col min="15883" max="15883" width="9.140625" style="524"/>
    <col min="15884" max="15885" width="9.85546875" style="524" bestFit="1" customWidth="1"/>
    <col min="15886" max="15886" width="14.85546875" style="524" bestFit="1" customWidth="1"/>
    <col min="15887" max="15887" width="15.7109375" style="524" bestFit="1" customWidth="1"/>
    <col min="15888" max="16131" width="9.140625" style="524"/>
    <col min="16132" max="16132" width="6.42578125" style="524" customWidth="1"/>
    <col min="16133" max="16133" width="9.140625" style="524"/>
    <col min="16134" max="16134" width="10.42578125" style="524" customWidth="1"/>
    <col min="16135" max="16135" width="50.7109375" style="524" bestFit="1" customWidth="1"/>
    <col min="16136" max="16136" width="12.28515625" style="524" bestFit="1" customWidth="1"/>
    <col min="16137" max="16137" width="17.28515625" style="524" bestFit="1" customWidth="1"/>
    <col min="16138" max="16138" width="20.5703125" style="524" bestFit="1" customWidth="1"/>
    <col min="16139" max="16139" width="9.140625" style="524"/>
    <col min="16140" max="16141" width="9.85546875" style="524" bestFit="1" customWidth="1"/>
    <col min="16142" max="16142" width="14.85546875" style="524" bestFit="1" customWidth="1"/>
    <col min="16143" max="16143" width="15.7109375" style="524" bestFit="1" customWidth="1"/>
    <col min="16144" max="16384" width="9.140625" style="524"/>
  </cols>
  <sheetData>
    <row r="1" spans="2:12" ht="15.75" thickBot="1"/>
    <row r="2" spans="2:12">
      <c r="C2" s="915" t="s">
        <v>412</v>
      </c>
      <c r="D2" s="916"/>
      <c r="E2" s="916"/>
      <c r="F2" s="916"/>
      <c r="G2" s="916"/>
      <c r="H2" s="916"/>
      <c r="I2" s="917"/>
    </row>
    <row r="3" spans="2:12">
      <c r="C3" s="918" t="s">
        <v>720</v>
      </c>
      <c r="D3" s="919"/>
      <c r="E3" s="919"/>
      <c r="F3" s="919"/>
      <c r="G3" s="919"/>
      <c r="H3" s="919"/>
      <c r="I3" s="920"/>
    </row>
    <row r="4" spans="2:12">
      <c r="C4" s="921" t="s">
        <v>289</v>
      </c>
      <c r="D4" s="922"/>
      <c r="E4" s="922"/>
      <c r="F4" s="922"/>
      <c r="G4" s="922"/>
      <c r="H4" s="922"/>
      <c r="I4" s="923"/>
    </row>
    <row r="5" spans="2:12">
      <c r="C5" s="572" t="s">
        <v>413</v>
      </c>
      <c r="D5" s="573"/>
      <c r="E5" s="573"/>
      <c r="F5" s="574" t="s">
        <v>289</v>
      </c>
      <c r="G5" s="573"/>
      <c r="H5" s="575" t="s">
        <v>414</v>
      </c>
      <c r="I5" s="576" t="s">
        <v>108</v>
      </c>
    </row>
    <row r="6" spans="2:12">
      <c r="C6" s="572" t="s">
        <v>415</v>
      </c>
      <c r="D6" s="573"/>
      <c r="E6" s="573"/>
      <c r="F6" s="577" t="s">
        <v>289</v>
      </c>
      <c r="G6" s="573"/>
      <c r="H6" s="575" t="s">
        <v>416</v>
      </c>
      <c r="I6" s="576" t="s">
        <v>417</v>
      </c>
    </row>
    <row r="7" spans="2:12">
      <c r="C7" s="572" t="s">
        <v>462</v>
      </c>
      <c r="D7" s="578"/>
      <c r="E7" s="579"/>
      <c r="F7" s="580" t="s">
        <v>463</v>
      </c>
      <c r="G7" s="575"/>
      <c r="H7" s="579"/>
      <c r="I7" s="581"/>
    </row>
    <row r="8" spans="2:12" ht="15.75" thickBot="1">
      <c r="C8" s="582" t="s">
        <v>464</v>
      </c>
      <c r="D8" s="583"/>
      <c r="E8" s="584"/>
      <c r="F8" s="585" t="s">
        <v>465</v>
      </c>
      <c r="G8" s="586"/>
      <c r="H8" s="587"/>
      <c r="I8" s="588"/>
    </row>
    <row r="9" spans="2:12">
      <c r="B9" s="524">
        <v>1</v>
      </c>
      <c r="C9" s="516" t="s">
        <v>418</v>
      </c>
      <c r="D9" s="515"/>
      <c r="E9" s="515"/>
      <c r="F9" s="515"/>
      <c r="G9" s="515"/>
      <c r="H9" s="514"/>
      <c r="I9" s="513" t="s">
        <v>419</v>
      </c>
    </row>
    <row r="10" spans="2:12">
      <c r="C10" s="512" t="s">
        <v>420</v>
      </c>
      <c r="D10" s="515"/>
      <c r="E10" s="515"/>
      <c r="F10" s="515"/>
      <c r="G10" s="515"/>
      <c r="H10" s="511" t="s">
        <v>289</v>
      </c>
      <c r="I10" s="510">
        <f>'PL face'!D26</f>
        <v>-2894881.87</v>
      </c>
    </row>
    <row r="11" spans="2:12">
      <c r="C11" s="509" t="s">
        <v>421</v>
      </c>
      <c r="D11" s="508"/>
      <c r="E11" s="508"/>
      <c r="F11" s="515"/>
      <c r="G11" s="515"/>
      <c r="H11" s="511">
        <f>dep!H12</f>
        <v>284745</v>
      </c>
      <c r="I11" s="507"/>
    </row>
    <row r="12" spans="2:12">
      <c r="C12" s="913" t="s">
        <v>466</v>
      </c>
      <c r="D12" s="924"/>
      <c r="E12" s="924"/>
      <c r="F12" s="924"/>
      <c r="G12" s="515"/>
      <c r="H12" s="511"/>
      <c r="I12" s="507">
        <f>+SUM(H11:H12)</f>
        <v>284745</v>
      </c>
      <c r="L12" s="505"/>
    </row>
    <row r="13" spans="2:12" ht="15.75" thickBot="1">
      <c r="C13" s="504"/>
      <c r="D13" s="515"/>
      <c r="E13" s="508"/>
      <c r="F13" s="515"/>
      <c r="G13" s="515"/>
      <c r="H13" s="511"/>
      <c r="I13" s="503">
        <f>+I10+I12</f>
        <v>-2610136.87</v>
      </c>
    </row>
    <row r="14" spans="2:12" ht="15.75" thickTop="1">
      <c r="C14" s="502"/>
      <c r="D14" s="508"/>
      <c r="E14" s="508"/>
      <c r="F14" s="515"/>
      <c r="G14" s="515"/>
      <c r="H14" s="511"/>
      <c r="I14" s="507"/>
      <c r="L14" s="565"/>
    </row>
    <row r="15" spans="2:12">
      <c r="C15" s="509" t="s">
        <v>422</v>
      </c>
      <c r="D15" s="515"/>
      <c r="E15" s="515"/>
      <c r="F15" s="515"/>
      <c r="G15" s="515"/>
      <c r="H15" s="511"/>
      <c r="I15" s="507">
        <v>0</v>
      </c>
      <c r="L15" s="565"/>
    </row>
    <row r="16" spans="2:12">
      <c r="C16" s="512" t="s">
        <v>423</v>
      </c>
      <c r="D16" s="515"/>
      <c r="E16" s="515"/>
      <c r="F16" s="515"/>
      <c r="G16" s="515"/>
      <c r="H16" s="511">
        <f>'DEP IT'!G13</f>
        <v>203213.82500000001</v>
      </c>
      <c r="I16" s="507"/>
      <c r="L16" s="565"/>
    </row>
    <row r="17" spans="2:9">
      <c r="C17" s="913" t="s">
        <v>467</v>
      </c>
      <c r="D17" s="914"/>
      <c r="E17" s="914"/>
      <c r="F17" s="914"/>
      <c r="G17" s="515"/>
      <c r="H17" s="511">
        <v>5000</v>
      </c>
      <c r="I17" s="507"/>
    </row>
    <row r="18" spans="2:9">
      <c r="G18" s="515"/>
      <c r="H18" s="511"/>
      <c r="I18" s="507">
        <f>H15+H16+H17</f>
        <v>208213.82500000001</v>
      </c>
    </row>
    <row r="19" spans="2:9">
      <c r="C19" s="512"/>
      <c r="D19" s="515"/>
      <c r="E19" s="515"/>
      <c r="F19" s="515"/>
      <c r="G19" s="515"/>
      <c r="H19" s="511"/>
      <c r="I19" s="507">
        <f>+I15-I18</f>
        <v>-208213.82500000001</v>
      </c>
    </row>
    <row r="20" spans="2:9">
      <c r="C20" s="509" t="s">
        <v>424</v>
      </c>
      <c r="D20" s="515"/>
      <c r="E20" s="515"/>
      <c r="F20" s="515"/>
      <c r="G20" s="515"/>
      <c r="H20" s="511"/>
      <c r="I20" s="507">
        <f>I13+I19</f>
        <v>-2818350.6950000003</v>
      </c>
    </row>
    <row r="21" spans="2:9">
      <c r="C21" s="509"/>
      <c r="D21" s="515"/>
      <c r="E21" s="515"/>
      <c r="F21" s="515"/>
      <c r="G21" s="515"/>
      <c r="H21" s="511"/>
      <c r="I21" s="507"/>
    </row>
    <row r="22" spans="2:9">
      <c r="B22" s="524">
        <v>2</v>
      </c>
      <c r="C22" s="509" t="s">
        <v>425</v>
      </c>
      <c r="D22" s="515"/>
      <c r="E22" s="515"/>
      <c r="F22" s="515"/>
      <c r="G22" s="515"/>
      <c r="H22" s="511"/>
      <c r="I22" s="507"/>
    </row>
    <row r="23" spans="2:9">
      <c r="C23" s="509" t="s">
        <v>426</v>
      </c>
      <c r="D23" s="515"/>
      <c r="E23" s="515"/>
      <c r="F23" s="515"/>
      <c r="G23" s="515"/>
      <c r="H23" s="511">
        <f>P24</f>
        <v>0</v>
      </c>
      <c r="I23" s="507"/>
    </row>
    <row r="24" spans="2:9">
      <c r="C24" s="509" t="s">
        <v>427</v>
      </c>
      <c r="D24" s="515"/>
      <c r="E24" s="515"/>
      <c r="F24" s="515"/>
      <c r="G24" s="515"/>
      <c r="H24" s="511">
        <f>P27</f>
        <v>0</v>
      </c>
      <c r="I24" s="507">
        <f>H23-H24</f>
        <v>0</v>
      </c>
    </row>
    <row r="25" spans="2:9">
      <c r="C25" s="509"/>
      <c r="D25" s="515"/>
      <c r="E25" s="515"/>
      <c r="F25" s="515"/>
      <c r="G25" s="515"/>
      <c r="H25" s="511"/>
      <c r="I25" s="507"/>
    </row>
    <row r="26" spans="2:9">
      <c r="B26" s="524">
        <v>3</v>
      </c>
      <c r="C26" s="509" t="s">
        <v>428</v>
      </c>
      <c r="D26" s="515"/>
      <c r="E26" s="515"/>
      <c r="F26" s="515"/>
      <c r="G26" s="515"/>
      <c r="H26" s="511"/>
      <c r="I26" s="507"/>
    </row>
    <row r="27" spans="2:9">
      <c r="C27" s="512" t="s">
        <v>429</v>
      </c>
      <c r="D27" s="515"/>
      <c r="E27" s="515"/>
      <c r="F27" s="515"/>
      <c r="G27" s="515"/>
      <c r="H27" s="511">
        <v>0</v>
      </c>
      <c r="I27" s="507"/>
    </row>
    <row r="28" spans="2:9">
      <c r="C28" s="509"/>
      <c r="D28" s="515"/>
      <c r="E28" s="515"/>
      <c r="F28" s="515"/>
      <c r="G28" s="515"/>
      <c r="H28" s="511"/>
      <c r="I28" s="501">
        <f>H27</f>
        <v>0</v>
      </c>
    </row>
    <row r="29" spans="2:9">
      <c r="C29" s="509"/>
      <c r="D29" s="515"/>
      <c r="E29" s="515"/>
      <c r="F29" s="515"/>
      <c r="G29" s="515"/>
      <c r="H29" s="511"/>
      <c r="I29" s="507"/>
    </row>
    <row r="30" spans="2:9">
      <c r="C30" s="506"/>
      <c r="D30" s="515"/>
      <c r="E30" s="515"/>
      <c r="F30" s="515"/>
      <c r="G30" s="500" t="s">
        <v>430</v>
      </c>
      <c r="H30" s="511"/>
      <c r="I30" s="501">
        <f>I20+I28</f>
        <v>-2818350.6950000003</v>
      </c>
    </row>
    <row r="31" spans="2:9">
      <c r="B31" s="524">
        <v>4</v>
      </c>
      <c r="C31" s="509" t="s">
        <v>431</v>
      </c>
      <c r="D31" s="515"/>
      <c r="E31" s="515"/>
      <c r="F31" s="515"/>
      <c r="G31" s="500"/>
      <c r="H31" s="511"/>
      <c r="I31" s="507">
        <v>0</v>
      </c>
    </row>
    <row r="32" spans="2:9">
      <c r="C32" s="512" t="s">
        <v>432</v>
      </c>
      <c r="D32" s="515"/>
      <c r="E32" s="515"/>
      <c r="F32" s="515"/>
      <c r="G32" s="500"/>
      <c r="H32" s="511"/>
      <c r="I32" s="507">
        <v>0</v>
      </c>
    </row>
    <row r="33" spans="3:13">
      <c r="C33" s="515"/>
      <c r="D33" s="515"/>
      <c r="E33" s="499"/>
      <c r="F33" s="515"/>
      <c r="G33" s="500" t="s">
        <v>433</v>
      </c>
      <c r="H33" s="511"/>
      <c r="I33" s="507">
        <f>I24</f>
        <v>0</v>
      </c>
    </row>
    <row r="34" spans="3:13">
      <c r="C34" s="506"/>
      <c r="D34" s="515"/>
      <c r="E34" s="515"/>
      <c r="F34" s="515"/>
      <c r="G34" s="500" t="s">
        <v>434</v>
      </c>
      <c r="H34" s="511"/>
      <c r="I34" s="498">
        <f>I30</f>
        <v>-2818350.6950000003</v>
      </c>
    </row>
    <row r="35" spans="3:13" ht="15.75" thickBot="1">
      <c r="C35" s="506"/>
      <c r="D35" s="515"/>
      <c r="E35" s="499"/>
      <c r="F35" s="515"/>
      <c r="G35" s="500" t="s">
        <v>435</v>
      </c>
      <c r="H35" s="511"/>
      <c r="I35" s="497"/>
    </row>
    <row r="36" spans="3:13" ht="15.75" thickTop="1">
      <c r="C36" s="506"/>
      <c r="D36" s="515"/>
      <c r="E36" s="499"/>
      <c r="F36" s="515"/>
      <c r="G36" s="500"/>
      <c r="H36" s="511"/>
      <c r="I36" s="510">
        <f>I35</f>
        <v>0</v>
      </c>
    </row>
    <row r="37" spans="3:13">
      <c r="C37" s="506"/>
      <c r="D37" s="515" t="s">
        <v>436</v>
      </c>
      <c r="E37" s="499"/>
      <c r="F37" s="515"/>
      <c r="G37" s="500"/>
      <c r="H37" s="511"/>
      <c r="I37" s="510">
        <v>0</v>
      </c>
      <c r="M37" s="505"/>
    </row>
    <row r="38" spans="3:13" ht="15.75" thickBot="1">
      <c r="C38" s="506"/>
      <c r="D38" s="515"/>
      <c r="E38" s="515"/>
      <c r="F38" s="515"/>
      <c r="G38" s="500"/>
      <c r="H38" s="496"/>
      <c r="I38" s="495">
        <f>I36-I37</f>
        <v>0</v>
      </c>
    </row>
    <row r="39" spans="3:13">
      <c r="C39" s="506"/>
      <c r="D39" s="515"/>
      <c r="E39" s="515"/>
      <c r="F39" s="515"/>
      <c r="G39" s="499"/>
      <c r="H39" s="494" t="s">
        <v>437</v>
      </c>
      <c r="I39" s="493" t="s">
        <v>438</v>
      </c>
    </row>
    <row r="40" spans="3:13">
      <c r="C40" s="506"/>
      <c r="D40" s="515"/>
      <c r="E40" s="515"/>
      <c r="F40" s="515"/>
      <c r="G40" s="499"/>
      <c r="H40" s="492">
        <v>0.25</v>
      </c>
      <c r="I40" s="491">
        <v>0.185</v>
      </c>
    </row>
    <row r="41" spans="3:13">
      <c r="C41" s="506"/>
      <c r="D41" s="515"/>
      <c r="E41" s="490" t="s">
        <v>439</v>
      </c>
      <c r="F41" s="515"/>
      <c r="G41" s="499"/>
      <c r="H41" s="489">
        <f>I38*25%</f>
        <v>0</v>
      </c>
      <c r="I41" s="488">
        <v>0</v>
      </c>
    </row>
    <row r="42" spans="3:13">
      <c r="C42" s="506"/>
      <c r="D42" s="515"/>
      <c r="E42" s="515" t="s">
        <v>440</v>
      </c>
      <c r="F42" s="515"/>
      <c r="G42" s="487"/>
      <c r="H42" s="486">
        <f>H41*G42*0</f>
        <v>0</v>
      </c>
      <c r="I42" s="485">
        <f>I41*G42</f>
        <v>0</v>
      </c>
    </row>
    <row r="43" spans="3:13">
      <c r="C43" s="506"/>
      <c r="D43" s="515"/>
      <c r="E43" s="515"/>
      <c r="F43" s="515"/>
      <c r="G43" s="484"/>
      <c r="H43" s="489">
        <f>H41+H42</f>
        <v>0</v>
      </c>
      <c r="I43" s="488">
        <f>I41+I42</f>
        <v>0</v>
      </c>
    </row>
    <row r="44" spans="3:13">
      <c r="C44" s="506"/>
      <c r="D44" s="515"/>
      <c r="E44" s="515" t="s">
        <v>441</v>
      </c>
      <c r="F44" s="515"/>
      <c r="G44" s="483">
        <v>0.04</v>
      </c>
      <c r="H44" s="486">
        <f>H43*3%</f>
        <v>0</v>
      </c>
      <c r="I44" s="482">
        <f>I43*G44</f>
        <v>0</v>
      </c>
      <c r="J44" s="481"/>
      <c r="K44" s="589"/>
    </row>
    <row r="45" spans="3:13" ht="15.75" thickBot="1">
      <c r="C45" s="506"/>
      <c r="D45" s="515"/>
      <c r="E45" s="515"/>
      <c r="F45" s="515"/>
      <c r="G45" s="499"/>
      <c r="H45" s="480">
        <f>H43+H44</f>
        <v>0</v>
      </c>
      <c r="I45" s="479">
        <f>I43+I44</f>
        <v>0</v>
      </c>
    </row>
    <row r="46" spans="3:13" ht="15.75" thickTop="1">
      <c r="C46" s="506"/>
      <c r="D46" s="515"/>
      <c r="E46" s="515" t="s">
        <v>289</v>
      </c>
      <c r="F46" s="515"/>
      <c r="G46" s="499"/>
      <c r="H46" s="478"/>
      <c r="I46" s="477"/>
    </row>
    <row r="47" spans="3:13">
      <c r="C47" s="506"/>
      <c r="D47" s="476"/>
      <c r="E47" s="490" t="s">
        <v>442</v>
      </c>
      <c r="F47" s="515"/>
      <c r="G47" s="515"/>
      <c r="H47" s="478"/>
      <c r="I47" s="477"/>
    </row>
    <row r="48" spans="3:13">
      <c r="C48" s="506"/>
      <c r="D48" s="476"/>
      <c r="E48" s="515"/>
      <c r="F48" s="490" t="s">
        <v>443</v>
      </c>
      <c r="G48" s="775">
        <v>0</v>
      </c>
      <c r="H48" s="478">
        <v>0</v>
      </c>
      <c r="I48" s="477"/>
    </row>
    <row r="49" spans="3:9">
      <c r="C49" s="506"/>
      <c r="D49" s="476"/>
      <c r="E49" s="515"/>
      <c r="F49" s="490" t="s">
        <v>444</v>
      </c>
      <c r="G49" s="776">
        <v>0</v>
      </c>
      <c r="H49" s="478">
        <v>0</v>
      </c>
      <c r="I49" s="477"/>
    </row>
    <row r="50" spans="3:9">
      <c r="C50" s="506"/>
      <c r="D50" s="476"/>
      <c r="E50" s="515"/>
      <c r="F50" s="490" t="s">
        <v>445</v>
      </c>
      <c r="G50" s="776">
        <v>0</v>
      </c>
      <c r="H50" s="474"/>
      <c r="I50" s="473">
        <f>G49+G50+G48</f>
        <v>0</v>
      </c>
    </row>
    <row r="51" spans="3:9">
      <c r="C51" s="506"/>
      <c r="D51" s="472"/>
      <c r="E51" s="490"/>
      <c r="F51" s="515"/>
      <c r="G51" s="471"/>
      <c r="H51" s="478"/>
      <c r="I51" s="470"/>
    </row>
    <row r="52" spans="3:9">
      <c r="C52" s="506"/>
      <c r="D52" s="472"/>
      <c r="E52" s="490"/>
      <c r="F52" s="515"/>
      <c r="G52" s="471"/>
      <c r="H52" s="478"/>
      <c r="I52" s="470">
        <f>I45+I50</f>
        <v>0</v>
      </c>
    </row>
    <row r="53" spans="3:9">
      <c r="C53" s="506"/>
      <c r="D53" s="472"/>
      <c r="E53" s="490"/>
      <c r="F53" s="515"/>
      <c r="G53" s="471"/>
      <c r="H53" s="478"/>
      <c r="I53" s="470"/>
    </row>
    <row r="54" spans="3:9">
      <c r="C54" s="506"/>
      <c r="D54" s="490" t="s">
        <v>446</v>
      </c>
      <c r="E54" s="515"/>
      <c r="F54" s="475"/>
      <c r="G54" s="472"/>
      <c r="H54" s="478"/>
      <c r="I54" s="477">
        <v>9761.5</v>
      </c>
    </row>
    <row r="55" spans="3:9">
      <c r="C55" s="506"/>
      <c r="D55" s="469"/>
      <c r="E55" s="476"/>
      <c r="F55" s="476"/>
      <c r="G55" s="468"/>
      <c r="H55" s="478"/>
      <c r="I55" s="477"/>
    </row>
    <row r="56" spans="3:9">
      <c r="C56" s="506"/>
      <c r="D56" s="476"/>
      <c r="E56" s="467"/>
      <c r="F56" s="466" t="s">
        <v>447</v>
      </c>
      <c r="G56" s="465"/>
      <c r="H56" s="478"/>
      <c r="I56" s="470">
        <f>I54-I52</f>
        <v>9761.5</v>
      </c>
    </row>
    <row r="57" spans="3:9">
      <c r="C57" s="506"/>
      <c r="D57" s="476"/>
      <c r="E57" s="515"/>
      <c r="F57" s="515"/>
      <c r="G57" s="464"/>
      <c r="H57" s="478"/>
      <c r="I57" s="470"/>
    </row>
    <row r="58" spans="3:9">
      <c r="C58" s="506"/>
      <c r="D58" s="472" t="s">
        <v>448</v>
      </c>
      <c r="E58" s="490"/>
      <c r="F58" s="463"/>
      <c r="G58" s="462"/>
      <c r="H58" s="461"/>
      <c r="I58" s="470"/>
    </row>
    <row r="59" spans="3:9">
      <c r="C59" s="506"/>
      <c r="D59" s="460" t="s">
        <v>449</v>
      </c>
      <c r="E59" s="460" t="s">
        <v>450</v>
      </c>
      <c r="F59" s="460" t="s">
        <v>451</v>
      </c>
      <c r="G59" s="459" t="s">
        <v>59</v>
      </c>
      <c r="H59" s="461"/>
      <c r="I59" s="470"/>
    </row>
    <row r="60" spans="3:9">
      <c r="C60" s="506"/>
      <c r="D60" s="458"/>
      <c r="E60" s="457"/>
      <c r="F60" s="458"/>
      <c r="G60" s="456"/>
      <c r="H60" s="461">
        <f>G60</f>
        <v>0</v>
      </c>
      <c r="I60" s="470"/>
    </row>
    <row r="61" spans="3:9">
      <c r="C61" s="506"/>
      <c r="D61" s="515"/>
      <c r="E61" s="515"/>
      <c r="F61" s="455" t="s">
        <v>452</v>
      </c>
      <c r="G61" s="515"/>
      <c r="H61" s="454"/>
      <c r="I61" s="470">
        <f>I56-H60</f>
        <v>9761.5</v>
      </c>
    </row>
    <row r="62" spans="3:9" ht="15.75" thickBot="1">
      <c r="C62" s="453"/>
      <c r="D62" s="452"/>
      <c r="E62" s="451"/>
      <c r="F62" s="451"/>
      <c r="G62" s="451"/>
      <c r="H62" s="450"/>
      <c r="I62" s="449" t="s">
        <v>453</v>
      </c>
    </row>
    <row r="63" spans="3:9" ht="15.75" thickTop="1">
      <c r="H63" s="448"/>
      <c r="I63" s="448"/>
    </row>
    <row r="64" spans="3:9">
      <c r="H64" s="448"/>
      <c r="I64" s="448"/>
    </row>
    <row r="65" spans="6:9">
      <c r="H65" s="448"/>
      <c r="I65" s="448"/>
    </row>
    <row r="66" spans="6:9">
      <c r="H66" s="448"/>
      <c r="I66" s="448"/>
    </row>
    <row r="67" spans="6:9">
      <c r="F67" s="590" t="s">
        <v>470</v>
      </c>
      <c r="H67" s="448"/>
      <c r="I67" s="448"/>
    </row>
    <row r="68" spans="6:9">
      <c r="F68" s="591" t="s">
        <v>471</v>
      </c>
      <c r="G68" s="593">
        <v>9701</v>
      </c>
      <c r="H68" s="448"/>
    </row>
    <row r="69" spans="6:9" ht="30">
      <c r="F69" s="592" t="s">
        <v>469</v>
      </c>
      <c r="G69" s="593">
        <f>-G68/5</f>
        <v>-1940.2</v>
      </c>
      <c r="H69" s="448"/>
    </row>
    <row r="70" spans="6:9">
      <c r="F70" s="591" t="s">
        <v>468</v>
      </c>
      <c r="G70" s="593">
        <f>G68+G69</f>
        <v>7760.8</v>
      </c>
      <c r="H70" s="448"/>
    </row>
    <row r="71" spans="6:9" ht="30">
      <c r="F71" s="592" t="s">
        <v>472</v>
      </c>
      <c r="G71" s="594">
        <v>-7761</v>
      </c>
      <c r="H71" s="448"/>
    </row>
    <row r="72" spans="6:9">
      <c r="F72" s="591" t="s">
        <v>473</v>
      </c>
      <c r="G72" s="593">
        <f>G70+G71</f>
        <v>-0.1999999999998181</v>
      </c>
      <c r="H72" s="448"/>
      <c r="I72" s="448"/>
    </row>
    <row r="73" spans="6:9">
      <c r="H73" s="448"/>
      <c r="I73" s="448"/>
    </row>
    <row r="74" spans="6:9">
      <c r="F74" s="590" t="s">
        <v>474</v>
      </c>
      <c r="H74" s="448"/>
      <c r="I74" s="448"/>
    </row>
    <row r="75" spans="6:9">
      <c r="F75" s="591" t="s">
        <v>471</v>
      </c>
      <c r="G75" s="593">
        <v>9701</v>
      </c>
      <c r="H75" s="448"/>
      <c r="I75" s="448"/>
    </row>
    <row r="76" spans="6:9" ht="30">
      <c r="F76" s="592" t="s">
        <v>469</v>
      </c>
      <c r="G76" s="593">
        <f>-G75/5</f>
        <v>-1940.2</v>
      </c>
    </row>
    <row r="77" spans="6:9">
      <c r="F77" s="591" t="s">
        <v>468</v>
      </c>
      <c r="G77" s="593">
        <f>G75+G76</f>
        <v>7760.8</v>
      </c>
    </row>
    <row r="78" spans="6:9" ht="30">
      <c r="F78" s="592" t="s">
        <v>475</v>
      </c>
      <c r="G78" s="594">
        <f>-G75/5</f>
        <v>-1940.2</v>
      </c>
    </row>
    <row r="79" spans="6:9">
      <c r="F79" s="591" t="s">
        <v>476</v>
      </c>
      <c r="G79" s="593">
        <f>G77+G78</f>
        <v>5820.6</v>
      </c>
      <c r="H79" s="524" t="s">
        <v>477</v>
      </c>
    </row>
  </sheetData>
  <mergeCells count="5">
    <mergeCell ref="C17:F17"/>
    <mergeCell ref="C2:I2"/>
    <mergeCell ref="C3:I3"/>
    <mergeCell ref="C4:I4"/>
    <mergeCell ref="C12:F1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0"/>
  <sheetViews>
    <sheetView showGridLines="0" topLeftCell="A81" zoomScale="80" zoomScaleNormal="80" zoomScaleSheetLayoutView="70" workbookViewId="0">
      <selection activeCell="D100" sqref="D100"/>
    </sheetView>
  </sheetViews>
  <sheetFormatPr defaultColWidth="8.7109375" defaultRowHeight="14.25"/>
  <cols>
    <col min="1" max="1" width="9" style="63" customWidth="1"/>
    <col min="2" max="2" width="12.28515625" style="63" customWidth="1"/>
    <col min="3" max="3" width="19.28515625" style="63" customWidth="1"/>
    <col min="4" max="5" width="22.28515625" style="58" customWidth="1"/>
    <col min="6" max="16384" width="8.7109375" style="40"/>
  </cols>
  <sheetData>
    <row r="1" spans="1:5" ht="15">
      <c r="A1" s="133" t="str">
        <f>Master!A1</f>
        <v xml:space="preserve"> EASYLEASES TECHNOLOGIES  PRIVATE LIMITED</v>
      </c>
    </row>
    <row r="2" spans="1:5" ht="15">
      <c r="A2" s="133"/>
    </row>
    <row r="3" spans="1:5" ht="14.25" customHeight="1">
      <c r="A3" s="942" t="s">
        <v>109</v>
      </c>
      <c r="B3" s="943"/>
      <c r="C3" s="943"/>
      <c r="D3" s="134" t="str">
        <f>Master!C5</f>
        <v>As at 31/03/2019</v>
      </c>
      <c r="E3" s="134" t="str">
        <f>Master!D5</f>
        <v>As at 31/03/2018</v>
      </c>
    </row>
    <row r="4" spans="1:5" ht="16.350000000000001" customHeight="1">
      <c r="A4" s="941" t="s">
        <v>110</v>
      </c>
      <c r="B4" s="933"/>
      <c r="C4" s="933"/>
      <c r="D4" s="140"/>
      <c r="E4" s="141"/>
    </row>
    <row r="5" spans="1:5" ht="16.5" customHeight="1">
      <c r="A5" s="941" t="s">
        <v>111</v>
      </c>
      <c r="B5" s="933"/>
      <c r="C5" s="933"/>
      <c r="D5" s="140"/>
      <c r="E5" s="141"/>
    </row>
    <row r="6" spans="1:5" ht="16.5" customHeight="1">
      <c r="A6" s="941" t="s">
        <v>112</v>
      </c>
      <c r="B6" s="933"/>
      <c r="C6" s="933"/>
      <c r="D6" s="140"/>
      <c r="E6" s="141"/>
    </row>
    <row r="7" spans="1:5" ht="16.5" customHeight="1">
      <c r="A7" s="941" t="s">
        <v>113</v>
      </c>
      <c r="B7" s="933"/>
      <c r="C7" s="933"/>
      <c r="D7" s="140"/>
      <c r="E7" s="141"/>
    </row>
    <row r="8" spans="1:5" ht="16.5" customHeight="1">
      <c r="A8" s="945" t="s">
        <v>114</v>
      </c>
      <c r="B8" s="934"/>
      <c r="C8" s="934"/>
      <c r="D8" s="140"/>
      <c r="E8" s="141"/>
    </row>
    <row r="9" spans="1:5" ht="16.5" customHeight="1">
      <c r="A9" s="945" t="s">
        <v>115</v>
      </c>
      <c r="B9" s="934"/>
      <c r="C9" s="934"/>
      <c r="D9" s="140"/>
      <c r="E9" s="141"/>
    </row>
    <row r="10" spans="1:5" ht="16.5" customHeight="1">
      <c r="A10" s="945" t="s">
        <v>116</v>
      </c>
      <c r="B10" s="934"/>
      <c r="C10" s="934"/>
      <c r="D10" s="140"/>
      <c r="E10" s="141"/>
    </row>
    <row r="11" spans="1:5" ht="16.5" customHeight="1">
      <c r="A11" s="945" t="s">
        <v>117</v>
      </c>
      <c r="B11" s="934"/>
      <c r="C11" s="934"/>
      <c r="D11" s="140"/>
      <c r="E11" s="141"/>
    </row>
    <row r="12" spans="1:5" ht="16.5" customHeight="1">
      <c r="A12" s="941" t="s">
        <v>118</v>
      </c>
      <c r="B12" s="946"/>
      <c r="C12" s="946"/>
      <c r="D12" s="140"/>
      <c r="E12" s="141"/>
    </row>
    <row r="13" spans="1:5" ht="16.5" customHeight="1">
      <c r="A13" s="945" t="s">
        <v>119</v>
      </c>
      <c r="B13" s="934"/>
      <c r="C13" s="934"/>
      <c r="D13" s="140"/>
      <c r="E13" s="141"/>
    </row>
    <row r="14" spans="1:5">
      <c r="A14" s="947" t="s">
        <v>120</v>
      </c>
      <c r="B14" s="948"/>
      <c r="C14" s="948"/>
      <c r="D14" s="140"/>
      <c r="E14" s="142"/>
    </row>
    <row r="15" spans="1:5" ht="15">
      <c r="A15" s="949" t="s">
        <v>20</v>
      </c>
      <c r="B15" s="950"/>
      <c r="C15" s="950"/>
      <c r="D15" s="143">
        <f t="shared" ref="D15:E15" si="0">SUM(D4:D14)</f>
        <v>0</v>
      </c>
      <c r="E15" s="144">
        <f t="shared" si="0"/>
        <v>0</v>
      </c>
    </row>
    <row r="18" spans="1:5" ht="14.25" customHeight="1">
      <c r="A18" s="927" t="s">
        <v>121</v>
      </c>
      <c r="B18" s="927"/>
      <c r="C18" s="927"/>
      <c r="D18" s="951" t="str">
        <f>Master!C10</f>
        <v>For the year ended  31/03/2019</v>
      </c>
      <c r="E18" s="944" t="str">
        <f>Master!D10</f>
        <v>For the year ended 31/03/2018</v>
      </c>
    </row>
    <row r="19" spans="1:5">
      <c r="A19" s="927"/>
      <c r="B19" s="927"/>
      <c r="C19" s="927"/>
      <c r="D19" s="951"/>
      <c r="E19" s="944"/>
    </row>
    <row r="20" spans="1:5" ht="16.5" customHeight="1">
      <c r="A20" s="934" t="s">
        <v>122</v>
      </c>
      <c r="B20" s="934"/>
      <c r="C20" s="934"/>
      <c r="D20" s="145"/>
      <c r="E20" s="140"/>
    </row>
    <row r="21" spans="1:5" ht="16.5" customHeight="1">
      <c r="A21" s="934" t="s">
        <v>123</v>
      </c>
      <c r="B21" s="934"/>
      <c r="C21" s="934"/>
      <c r="D21" s="145"/>
      <c r="E21" s="140"/>
    </row>
    <row r="22" spans="1:5" ht="16.5" customHeight="1">
      <c r="A22" s="934" t="s">
        <v>124</v>
      </c>
      <c r="B22" s="934"/>
      <c r="C22" s="934"/>
      <c r="D22" s="145"/>
      <c r="E22" s="140"/>
    </row>
    <row r="23" spans="1:5">
      <c r="A23" s="937" t="s">
        <v>125</v>
      </c>
      <c r="B23" s="937"/>
      <c r="C23" s="937"/>
      <c r="D23" s="140"/>
      <c r="E23" s="140"/>
    </row>
    <row r="24" spans="1:5">
      <c r="A24" s="926" t="s">
        <v>126</v>
      </c>
      <c r="B24" s="926"/>
      <c r="C24" s="926"/>
      <c r="D24" s="140"/>
      <c r="E24" s="140"/>
    </row>
    <row r="25" spans="1:5">
      <c r="A25" s="926" t="s">
        <v>127</v>
      </c>
      <c r="B25" s="926"/>
      <c r="C25" s="926"/>
      <c r="D25" s="140"/>
      <c r="E25" s="140"/>
    </row>
    <row r="26" spans="1:5" ht="16.5" customHeight="1">
      <c r="A26" s="938" t="s">
        <v>20</v>
      </c>
      <c r="B26" s="938"/>
      <c r="C26" s="938"/>
      <c r="D26" s="146">
        <f t="shared" ref="D26:E26" si="1">SUM(D20:D25)</f>
        <v>0</v>
      </c>
      <c r="E26" s="147">
        <f t="shared" si="1"/>
        <v>0</v>
      </c>
    </row>
    <row r="27" spans="1:5" s="105" customFormat="1" ht="16.5" customHeight="1">
      <c r="A27" s="104"/>
      <c r="B27" s="104"/>
      <c r="C27" s="104"/>
      <c r="D27" s="148"/>
      <c r="E27" s="148"/>
    </row>
    <row r="28" spans="1:5" ht="30">
      <c r="A28" s="939" t="s">
        <v>113</v>
      </c>
      <c r="B28" s="939"/>
      <c r="C28" s="939"/>
      <c r="D28" s="135" t="str">
        <f>+D18</f>
        <v>For the year ended  31/03/2019</v>
      </c>
      <c r="E28" s="135" t="str">
        <f>+E18</f>
        <v>For the year ended 31/03/2018</v>
      </c>
    </row>
    <row r="29" spans="1:5" ht="16.5" customHeight="1">
      <c r="A29" s="940" t="s">
        <v>128</v>
      </c>
      <c r="B29" s="940"/>
      <c r="C29" s="940"/>
      <c r="D29" s="149"/>
      <c r="E29" s="150"/>
    </row>
    <row r="30" spans="1:5" ht="16.5" customHeight="1">
      <c r="A30" s="933" t="s">
        <v>19</v>
      </c>
      <c r="B30" s="933"/>
      <c r="C30" s="933"/>
      <c r="D30" s="151"/>
      <c r="E30" s="140"/>
    </row>
    <row r="31" spans="1:5" ht="16.5" customHeight="1">
      <c r="A31" s="933" t="s">
        <v>129</v>
      </c>
      <c r="B31" s="933"/>
      <c r="C31" s="933"/>
      <c r="D31" s="151"/>
      <c r="E31" s="140"/>
    </row>
    <row r="32" spans="1:5" ht="16.5" customHeight="1">
      <c r="A32" s="933" t="s">
        <v>130</v>
      </c>
      <c r="B32" s="933"/>
      <c r="C32" s="933"/>
      <c r="D32" s="151"/>
      <c r="E32" s="140"/>
    </row>
    <row r="33" spans="1:5" ht="16.5" customHeight="1">
      <c r="A33" s="933" t="s">
        <v>131</v>
      </c>
      <c r="B33" s="933"/>
      <c r="C33" s="933"/>
      <c r="D33" s="151"/>
      <c r="E33" s="140"/>
    </row>
    <row r="34" spans="1:5" ht="16.5" customHeight="1">
      <c r="A34" s="933" t="s">
        <v>132</v>
      </c>
      <c r="B34" s="933"/>
      <c r="C34" s="933"/>
      <c r="D34" s="151"/>
      <c r="E34" s="140"/>
    </row>
    <row r="35" spans="1:5" ht="16.5" customHeight="1">
      <c r="A35" s="933" t="s">
        <v>133</v>
      </c>
      <c r="B35" s="933"/>
      <c r="C35" s="933"/>
      <c r="D35" s="151"/>
      <c r="E35" s="140"/>
    </row>
    <row r="36" spans="1:5" ht="16.5" customHeight="1">
      <c r="A36" s="933" t="s">
        <v>134</v>
      </c>
      <c r="B36" s="933"/>
      <c r="C36" s="933"/>
      <c r="D36" s="151"/>
      <c r="E36" s="140"/>
    </row>
    <row r="37" spans="1:5" ht="16.5" customHeight="1">
      <c r="A37" s="933" t="s">
        <v>135</v>
      </c>
      <c r="B37" s="933"/>
      <c r="C37" s="933"/>
      <c r="D37" s="151"/>
      <c r="E37" s="140"/>
    </row>
    <row r="38" spans="1:5" ht="16.5" customHeight="1">
      <c r="A38" s="933" t="s">
        <v>136</v>
      </c>
      <c r="B38" s="933"/>
      <c r="C38" s="933"/>
      <c r="D38" s="151"/>
      <c r="E38" s="140"/>
    </row>
    <row r="39" spans="1:5" ht="16.5" customHeight="1">
      <c r="A39" s="933" t="s">
        <v>137</v>
      </c>
      <c r="B39" s="933"/>
      <c r="C39" s="933"/>
      <c r="D39" s="151"/>
      <c r="E39" s="140"/>
    </row>
    <row r="40" spans="1:5" ht="16.5" customHeight="1">
      <c r="A40" s="933" t="s">
        <v>138</v>
      </c>
      <c r="B40" s="933"/>
      <c r="C40" s="933"/>
      <c r="D40" s="151"/>
      <c r="E40" s="140"/>
    </row>
    <row r="41" spans="1:5" ht="16.5" customHeight="1">
      <c r="A41" s="933" t="s">
        <v>64</v>
      </c>
      <c r="B41" s="933"/>
      <c r="C41" s="933"/>
      <c r="D41" s="151"/>
      <c r="E41" s="140"/>
    </row>
    <row r="42" spans="1:5" ht="16.5" customHeight="1">
      <c r="A42" s="933" t="s">
        <v>139</v>
      </c>
      <c r="B42" s="933"/>
      <c r="C42" s="933"/>
      <c r="D42" s="151"/>
      <c r="E42" s="140"/>
    </row>
    <row r="43" spans="1:5" ht="16.5" customHeight="1">
      <c r="A43" s="933" t="s">
        <v>140</v>
      </c>
      <c r="B43" s="933"/>
      <c r="C43" s="933"/>
      <c r="D43" s="151"/>
      <c r="E43" s="140"/>
    </row>
    <row r="44" spans="1:5" ht="16.5" customHeight="1">
      <c r="A44" s="933" t="s">
        <v>141</v>
      </c>
      <c r="B44" s="933"/>
      <c r="C44" s="933"/>
      <c r="D44" s="151"/>
      <c r="E44" s="140"/>
    </row>
    <row r="45" spans="1:5" ht="16.5" customHeight="1">
      <c r="A45" s="933" t="s">
        <v>142</v>
      </c>
      <c r="B45" s="933"/>
      <c r="C45" s="933"/>
      <c r="D45" s="151"/>
      <c r="E45" s="140"/>
    </row>
    <row r="46" spans="1:5" ht="16.5" customHeight="1">
      <c r="A46" s="933" t="s">
        <v>143</v>
      </c>
      <c r="B46" s="933"/>
      <c r="C46" s="933"/>
      <c r="D46" s="151"/>
      <c r="E46" s="140"/>
    </row>
    <row r="47" spans="1:5" ht="16.5" customHeight="1">
      <c r="A47" s="934" t="s">
        <v>144</v>
      </c>
      <c r="B47" s="934"/>
      <c r="C47" s="934"/>
      <c r="D47" s="151"/>
      <c r="E47" s="140"/>
    </row>
    <row r="48" spans="1:5" ht="16.5" customHeight="1">
      <c r="A48" s="934" t="s">
        <v>145</v>
      </c>
      <c r="B48" s="934"/>
      <c r="C48" s="934"/>
      <c r="D48" s="151"/>
      <c r="E48" s="140"/>
    </row>
    <row r="49" spans="1:5" ht="16.5" customHeight="1">
      <c r="A49" s="933" t="s">
        <v>146</v>
      </c>
      <c r="B49" s="933"/>
      <c r="C49" s="933"/>
      <c r="D49" s="151"/>
      <c r="E49" s="140"/>
    </row>
    <row r="50" spans="1:5" ht="16.5" customHeight="1">
      <c r="A50" s="933" t="s">
        <v>147</v>
      </c>
      <c r="B50" s="933"/>
      <c r="C50" s="933"/>
      <c r="D50" s="151"/>
      <c r="E50" s="140"/>
    </row>
    <row r="51" spans="1:5" ht="16.5" customHeight="1">
      <c r="A51" s="935" t="s">
        <v>148</v>
      </c>
      <c r="B51" s="935"/>
      <c r="C51" s="935"/>
      <c r="D51" s="151"/>
      <c r="E51" s="140"/>
    </row>
    <row r="52" spans="1:5" s="41" customFormat="1" ht="15">
      <c r="A52" s="925" t="s">
        <v>20</v>
      </c>
      <c r="B52" s="925"/>
      <c r="C52" s="925"/>
      <c r="D52" s="152">
        <f>SUM(D28:D51)</f>
        <v>0</v>
      </c>
      <c r="E52" s="152">
        <f t="shared" ref="E52" si="2">SUM(E29:E51)</f>
        <v>0</v>
      </c>
    </row>
    <row r="55" spans="1:5" s="41" customFormat="1" ht="15">
      <c r="A55" s="936" t="s">
        <v>149</v>
      </c>
      <c r="B55" s="936"/>
      <c r="C55" s="936"/>
      <c r="D55" s="136" t="str">
        <f>Master!C5</f>
        <v>As at 31/03/2019</v>
      </c>
      <c r="E55" s="136" t="str">
        <f>Master!D5</f>
        <v>As at 31/03/2018</v>
      </c>
    </row>
    <row r="56" spans="1:5">
      <c r="A56" s="930" t="s">
        <v>150</v>
      </c>
      <c r="B56" s="930"/>
      <c r="C56" s="930"/>
      <c r="D56" s="140"/>
      <c r="E56" s="140"/>
    </row>
    <row r="57" spans="1:5">
      <c r="A57" s="930" t="s">
        <v>151</v>
      </c>
      <c r="B57" s="930"/>
      <c r="C57" s="930"/>
      <c r="D57" s="140"/>
      <c r="E57" s="140"/>
    </row>
    <row r="58" spans="1:5">
      <c r="A58" s="128" t="s">
        <v>152</v>
      </c>
      <c r="B58" s="129"/>
      <c r="C58" s="130"/>
      <c r="D58" s="140"/>
      <c r="E58" s="140"/>
    </row>
    <row r="59" spans="1:5">
      <c r="A59" s="128" t="s">
        <v>266</v>
      </c>
      <c r="B59" s="129"/>
      <c r="C59" s="130"/>
      <c r="D59" s="140"/>
      <c r="E59" s="140"/>
    </row>
    <row r="60" spans="1:5">
      <c r="A60" s="128" t="s">
        <v>153</v>
      </c>
      <c r="B60" s="129"/>
      <c r="C60" s="130"/>
      <c r="D60" s="140"/>
      <c r="E60" s="140"/>
    </row>
    <row r="61" spans="1:5">
      <c r="A61" s="930" t="s">
        <v>154</v>
      </c>
      <c r="B61" s="930"/>
      <c r="C61" s="930"/>
      <c r="D61" s="140"/>
      <c r="E61" s="140"/>
    </row>
    <row r="62" spans="1:5" ht="15">
      <c r="A62" s="928" t="s">
        <v>20</v>
      </c>
      <c r="B62" s="928"/>
      <c r="C62" s="928"/>
      <c r="D62" s="153">
        <f>SUM(D56:D61)</f>
        <v>0</v>
      </c>
      <c r="E62" s="147">
        <f t="shared" ref="E62" si="3">SUM(E56:E61)</f>
        <v>0</v>
      </c>
    </row>
    <row r="63" spans="1:5" ht="15">
      <c r="A63" s="129"/>
      <c r="B63" s="129"/>
      <c r="C63" s="129"/>
      <c r="D63" s="154"/>
      <c r="E63" s="155"/>
    </row>
    <row r="64" spans="1:5" ht="15">
      <c r="A64" s="929" t="s">
        <v>155</v>
      </c>
      <c r="B64" s="929"/>
      <c r="C64" s="929"/>
      <c r="D64" s="137" t="str">
        <f>D55</f>
        <v>As at 31/03/2019</v>
      </c>
      <c r="E64" s="137" t="str">
        <f>E55</f>
        <v>As at 31/03/2018</v>
      </c>
    </row>
    <row r="65" spans="1:5" ht="15.75" customHeight="1">
      <c r="A65" s="128" t="s">
        <v>156</v>
      </c>
      <c r="B65" s="129"/>
      <c r="C65" s="130"/>
      <c r="D65" s="156"/>
      <c r="E65" s="140"/>
    </row>
    <row r="66" spans="1:5">
      <c r="A66" s="930" t="s">
        <v>157</v>
      </c>
      <c r="B66" s="930"/>
      <c r="C66" s="930"/>
      <c r="D66" s="156"/>
      <c r="E66" s="140"/>
    </row>
    <row r="67" spans="1:5">
      <c r="A67" s="930" t="s">
        <v>158</v>
      </c>
      <c r="B67" s="930"/>
      <c r="C67" s="930"/>
      <c r="D67" s="156"/>
      <c r="E67" s="140"/>
    </row>
    <row r="68" spans="1:5">
      <c r="A68" s="930" t="s">
        <v>159</v>
      </c>
      <c r="B68" s="930"/>
      <c r="C68" s="930"/>
      <c r="D68" s="156"/>
      <c r="E68" s="140"/>
    </row>
    <row r="69" spans="1:5">
      <c r="A69" s="930" t="s">
        <v>160</v>
      </c>
      <c r="B69" s="930"/>
      <c r="C69" s="930"/>
      <c r="D69" s="156"/>
      <c r="E69" s="140"/>
    </row>
    <row r="70" spans="1:5">
      <c r="A70" s="931" t="s">
        <v>161</v>
      </c>
      <c r="B70" s="931"/>
      <c r="C70" s="931"/>
      <c r="D70" s="156"/>
      <c r="E70" s="140"/>
    </row>
    <row r="71" spans="1:5" s="41" customFormat="1" ht="15">
      <c r="A71" s="927" t="s">
        <v>20</v>
      </c>
      <c r="B71" s="927"/>
      <c r="C71" s="927"/>
      <c r="D71" s="152">
        <f t="shared" ref="D71:E71" si="4">SUM(D65:D70)</f>
        <v>0</v>
      </c>
      <c r="E71" s="152">
        <f t="shared" si="4"/>
        <v>0</v>
      </c>
    </row>
    <row r="72" spans="1:5">
      <c r="A72" s="932"/>
      <c r="B72" s="932"/>
      <c r="C72" s="932"/>
    </row>
    <row r="73" spans="1:5" s="41" customFormat="1" ht="15">
      <c r="A73" s="927" t="s">
        <v>162</v>
      </c>
      <c r="B73" s="927"/>
      <c r="C73" s="927"/>
      <c r="D73" s="138" t="str">
        <f>Master!C5</f>
        <v>As at 31/03/2019</v>
      </c>
      <c r="E73" s="139" t="str">
        <f>Master!D5</f>
        <v>As at 31/03/2018</v>
      </c>
    </row>
    <row r="74" spans="1:5">
      <c r="A74" s="926" t="s">
        <v>163</v>
      </c>
      <c r="B74" s="926"/>
      <c r="C74" s="926"/>
      <c r="D74" s="151"/>
      <c r="E74" s="157"/>
    </row>
    <row r="75" spans="1:5">
      <c r="A75" s="128" t="s">
        <v>164</v>
      </c>
      <c r="B75" s="129"/>
      <c r="C75" s="129"/>
      <c r="D75" s="151"/>
      <c r="E75" s="157"/>
    </row>
    <row r="76" spans="1:5">
      <c r="A76" s="128" t="s">
        <v>165</v>
      </c>
      <c r="B76" s="129"/>
      <c r="C76" s="129"/>
      <c r="D76" s="151"/>
      <c r="E76" s="157"/>
    </row>
    <row r="77" spans="1:5">
      <c r="A77" s="128" t="s">
        <v>166</v>
      </c>
      <c r="B77" s="129"/>
      <c r="C77" s="129"/>
      <c r="D77" s="151"/>
      <c r="E77" s="157"/>
    </row>
    <row r="78" spans="1:5">
      <c r="A78" s="128" t="s">
        <v>167</v>
      </c>
      <c r="B78" s="129"/>
      <c r="C78" s="129"/>
      <c r="D78" s="151"/>
      <c r="E78" s="157"/>
    </row>
    <row r="79" spans="1:5">
      <c r="A79" s="926" t="s">
        <v>168</v>
      </c>
      <c r="B79" s="926"/>
      <c r="C79" s="926"/>
      <c r="D79" s="151"/>
      <c r="E79" s="157"/>
    </row>
    <row r="80" spans="1:5">
      <c r="A80" s="926" t="s">
        <v>169</v>
      </c>
      <c r="B80" s="926"/>
      <c r="C80" s="926"/>
      <c r="D80" s="151"/>
      <c r="E80" s="157"/>
    </row>
    <row r="81" spans="1:5">
      <c r="A81" s="926" t="s">
        <v>170</v>
      </c>
      <c r="B81" s="926"/>
      <c r="C81" s="926"/>
      <c r="D81" s="151"/>
      <c r="E81" s="157"/>
    </row>
    <row r="82" spans="1:5">
      <c r="A82" s="926" t="s">
        <v>171</v>
      </c>
      <c r="B82" s="926"/>
      <c r="C82" s="926"/>
      <c r="D82" s="151"/>
      <c r="E82" s="157"/>
    </row>
    <row r="83" spans="1:5">
      <c r="A83" s="926" t="s">
        <v>172</v>
      </c>
      <c r="B83" s="926"/>
      <c r="C83" s="926"/>
      <c r="D83" s="151"/>
      <c r="E83" s="157"/>
    </row>
    <row r="84" spans="1:5">
      <c r="A84" s="926" t="s">
        <v>173</v>
      </c>
      <c r="B84" s="926"/>
      <c r="C84" s="926"/>
      <c r="D84" s="151"/>
      <c r="E84" s="157"/>
    </row>
    <row r="85" spans="1:5">
      <c r="A85" s="926" t="s">
        <v>174</v>
      </c>
      <c r="B85" s="926"/>
      <c r="C85" s="926"/>
      <c r="D85" s="151"/>
      <c r="E85" s="157"/>
    </row>
    <row r="86" spans="1:5">
      <c r="A86" s="926" t="s">
        <v>175</v>
      </c>
      <c r="B86" s="926"/>
      <c r="C86" s="926"/>
      <c r="D86" s="151"/>
      <c r="E86" s="157"/>
    </row>
    <row r="87" spans="1:5">
      <c r="A87" s="926" t="s">
        <v>176</v>
      </c>
      <c r="B87" s="926"/>
      <c r="C87" s="926"/>
      <c r="D87" s="151"/>
      <c r="E87" s="157"/>
    </row>
    <row r="88" spans="1:5">
      <c r="A88" s="926" t="s">
        <v>177</v>
      </c>
      <c r="B88" s="926"/>
      <c r="C88" s="926"/>
      <c r="D88" s="151"/>
      <c r="E88" s="157"/>
    </row>
    <row r="89" spans="1:5">
      <c r="A89" s="926" t="s">
        <v>178</v>
      </c>
      <c r="B89" s="926"/>
      <c r="C89" s="926"/>
      <c r="D89" s="151"/>
      <c r="E89" s="157"/>
    </row>
    <row r="90" spans="1:5">
      <c r="A90" s="926" t="s">
        <v>179</v>
      </c>
      <c r="B90" s="926"/>
      <c r="C90" s="926"/>
      <c r="D90" s="151"/>
      <c r="E90" s="157"/>
    </row>
    <row r="91" spans="1:5">
      <c r="A91" s="926" t="s">
        <v>180</v>
      </c>
      <c r="B91" s="926"/>
      <c r="C91" s="926"/>
      <c r="D91" s="151"/>
      <c r="E91" s="157"/>
    </row>
    <row r="92" spans="1:5" ht="15">
      <c r="A92" s="925" t="s">
        <v>20</v>
      </c>
      <c r="B92" s="925"/>
      <c r="C92" s="925"/>
      <c r="D92" s="152">
        <f t="shared" ref="D92:E92" si="5">SUM(D74:D91)</f>
        <v>0</v>
      </c>
      <c r="E92" s="158">
        <f t="shared" si="5"/>
        <v>0</v>
      </c>
    </row>
    <row r="95" spans="1:5" ht="15">
      <c r="A95" s="927" t="s">
        <v>277</v>
      </c>
      <c r="B95" s="927"/>
      <c r="C95" s="927"/>
      <c r="D95" s="138" t="str">
        <f>Master!C5</f>
        <v>As at 31/03/2019</v>
      </c>
      <c r="E95" s="138" t="str">
        <f>Master!D5</f>
        <v>As at 31/03/2018</v>
      </c>
    </row>
    <row r="96" spans="1:5">
      <c r="A96" s="128" t="s">
        <v>272</v>
      </c>
      <c r="B96" s="131"/>
      <c r="C96" s="132"/>
      <c r="D96" s="151"/>
      <c r="E96" s="157"/>
    </row>
    <row r="97" spans="1:5">
      <c r="A97" s="128" t="s">
        <v>273</v>
      </c>
      <c r="B97" s="129"/>
      <c r="C97" s="129"/>
      <c r="D97" s="151"/>
      <c r="E97" s="157"/>
    </row>
    <row r="98" spans="1:5">
      <c r="A98" s="128" t="s">
        <v>274</v>
      </c>
      <c r="B98" s="129"/>
      <c r="C98" s="129"/>
      <c r="D98" s="151"/>
      <c r="E98" s="157"/>
    </row>
    <row r="99" spans="1:5">
      <c r="A99" s="128" t="s">
        <v>275</v>
      </c>
      <c r="B99" s="129"/>
      <c r="C99" s="129"/>
      <c r="D99" s="151"/>
      <c r="E99" s="157"/>
    </row>
    <row r="100" spans="1:5" ht="15">
      <c r="A100" s="925" t="s">
        <v>20</v>
      </c>
      <c r="B100" s="925"/>
      <c r="C100" s="925"/>
      <c r="D100" s="152">
        <f>SUM(D96:D99)</f>
        <v>0</v>
      </c>
      <c r="E100" s="152">
        <f>SUM(E96:E99)</f>
        <v>0</v>
      </c>
    </row>
  </sheetData>
  <sheetProtection selectLockedCells="1" selectUnlockedCells="1"/>
  <mergeCells count="79">
    <mergeCell ref="A6:C6"/>
    <mergeCell ref="A3:C3"/>
    <mergeCell ref="A4:C4"/>
    <mergeCell ref="A5:C5"/>
    <mergeCell ref="E18:E19"/>
    <mergeCell ref="A7:C7"/>
    <mergeCell ref="A8:C8"/>
    <mergeCell ref="A9:C9"/>
    <mergeCell ref="A10:C10"/>
    <mergeCell ref="A11:C11"/>
    <mergeCell ref="A12:C12"/>
    <mergeCell ref="A13:C13"/>
    <mergeCell ref="A14:C14"/>
    <mergeCell ref="A15:C15"/>
    <mergeCell ref="A18:C19"/>
    <mergeCell ref="D18:D19"/>
    <mergeCell ref="A32:C32"/>
    <mergeCell ref="A20:C20"/>
    <mergeCell ref="A21:C21"/>
    <mergeCell ref="A22:C22"/>
    <mergeCell ref="A23:C23"/>
    <mergeCell ref="A24:C24"/>
    <mergeCell ref="A25:C25"/>
    <mergeCell ref="A26:C26"/>
    <mergeCell ref="A28:C28"/>
    <mergeCell ref="A29:C29"/>
    <mergeCell ref="A30:C30"/>
    <mergeCell ref="A31:C31"/>
    <mergeCell ref="A44:C44"/>
    <mergeCell ref="A33:C33"/>
    <mergeCell ref="A34:C34"/>
    <mergeCell ref="A35:C35"/>
    <mergeCell ref="A36:C36"/>
    <mergeCell ref="A37:C37"/>
    <mergeCell ref="A38:C38"/>
    <mergeCell ref="A39:C39"/>
    <mergeCell ref="A40:C40"/>
    <mergeCell ref="A41:C41"/>
    <mergeCell ref="A42:C42"/>
    <mergeCell ref="A43:C43"/>
    <mergeCell ref="A61:C61"/>
    <mergeCell ref="A45:C45"/>
    <mergeCell ref="A46:C46"/>
    <mergeCell ref="A47:C47"/>
    <mergeCell ref="A48:C48"/>
    <mergeCell ref="A49:C49"/>
    <mergeCell ref="A50:C50"/>
    <mergeCell ref="A51:C51"/>
    <mergeCell ref="A52:C52"/>
    <mergeCell ref="A55:C55"/>
    <mergeCell ref="A56:C56"/>
    <mergeCell ref="A57:C57"/>
    <mergeCell ref="A73:C73"/>
    <mergeCell ref="A62:C62"/>
    <mergeCell ref="A64:C64"/>
    <mergeCell ref="A66:C66"/>
    <mergeCell ref="A67:C67"/>
    <mergeCell ref="A68:C68"/>
    <mergeCell ref="A69:C69"/>
    <mergeCell ref="A70:C70"/>
    <mergeCell ref="A71:C71"/>
    <mergeCell ref="A72:C72"/>
    <mergeCell ref="A89:C89"/>
    <mergeCell ref="A74:C74"/>
    <mergeCell ref="A79:C79"/>
    <mergeCell ref="A80:C80"/>
    <mergeCell ref="A81:C81"/>
    <mergeCell ref="A82:C82"/>
    <mergeCell ref="A83:C83"/>
    <mergeCell ref="A84:C84"/>
    <mergeCell ref="A85:C85"/>
    <mergeCell ref="A86:C86"/>
    <mergeCell ref="A87:C87"/>
    <mergeCell ref="A88:C88"/>
    <mergeCell ref="A100:C100"/>
    <mergeCell ref="A90:C90"/>
    <mergeCell ref="A91:C91"/>
    <mergeCell ref="A92:C92"/>
    <mergeCell ref="A95:C95"/>
  </mergeCells>
  <pageMargins left="1.3402777777777777" right="0.7" top="0.5" bottom="0.5" header="0.51180555555555551" footer="0.51180555555555551"/>
  <pageSetup scale="95" firstPageNumber="0" orientation="portrait" horizontalDpi="300" verticalDpi="300" r:id="rId1"/>
  <headerFooter alignWithMargins="0"/>
  <rowBreaks count="1" manualBreakCount="1">
    <brk id="5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21"/>
  <sheetViews>
    <sheetView workbookViewId="0">
      <selection activeCell="E8" sqref="E8:F8"/>
    </sheetView>
  </sheetViews>
  <sheetFormatPr defaultColWidth="9.140625" defaultRowHeight="12.75"/>
  <cols>
    <col min="1" max="1" width="4" style="161" customWidth="1"/>
    <col min="2" max="4" width="27.7109375" style="161" customWidth="1"/>
    <col min="5" max="5" width="10.28515625" style="161" bestFit="1" customWidth="1"/>
    <col min="6" max="6" width="11.140625" style="161" bestFit="1" customWidth="1"/>
    <col min="7" max="8" width="12.5703125" style="161" bestFit="1" customWidth="1"/>
    <col min="9" max="11" width="12.5703125" style="161" customWidth="1"/>
    <col min="12" max="12" width="9.28515625" style="161" bestFit="1" customWidth="1"/>
    <col min="13" max="13" width="14.5703125" style="161" bestFit="1" customWidth="1"/>
    <col min="14" max="15" width="11" style="161" bestFit="1" customWidth="1"/>
    <col min="16" max="16" width="10" style="161" customWidth="1"/>
    <col min="17" max="17" width="13.140625" style="161" bestFit="1" customWidth="1"/>
    <col min="18" max="18" width="10" style="161" customWidth="1"/>
    <col min="19" max="19" width="11.140625" style="161" bestFit="1" customWidth="1"/>
    <col min="20" max="21" width="10" style="161" bestFit="1" customWidth="1"/>
    <col min="22" max="24" width="9.140625" style="161"/>
    <col min="25" max="26" width="10.42578125" style="161" bestFit="1" customWidth="1"/>
    <col min="27" max="16384" width="9.140625" style="161"/>
  </cols>
  <sheetData>
    <row r="1" spans="1:31">
      <c r="A1" s="160" t="s">
        <v>361</v>
      </c>
    </row>
    <row r="2" spans="1:31">
      <c r="A2" s="160" t="s">
        <v>326</v>
      </c>
    </row>
    <row r="4" spans="1:31">
      <c r="A4" s="160" t="s">
        <v>327</v>
      </c>
      <c r="O4" s="161" t="s">
        <v>328</v>
      </c>
    </row>
    <row r="5" spans="1:31">
      <c r="A5" s="161" t="s">
        <v>329</v>
      </c>
      <c r="B5" s="161" t="s">
        <v>330</v>
      </c>
    </row>
    <row r="7" spans="1:31" ht="102">
      <c r="A7" s="162" t="s">
        <v>331</v>
      </c>
      <c r="B7" s="162" t="s">
        <v>332</v>
      </c>
      <c r="C7" s="162" t="s">
        <v>333</v>
      </c>
      <c r="D7" s="162" t="s">
        <v>334</v>
      </c>
      <c r="E7" s="162" t="s">
        <v>335</v>
      </c>
      <c r="F7" s="162" t="s">
        <v>336</v>
      </c>
      <c r="G7" s="162" t="s">
        <v>337</v>
      </c>
      <c r="H7" s="162" t="s">
        <v>338</v>
      </c>
      <c r="I7" s="163" t="s">
        <v>339</v>
      </c>
      <c r="J7" s="163" t="s">
        <v>340</v>
      </c>
      <c r="K7" s="163" t="s">
        <v>341</v>
      </c>
      <c r="L7" s="162" t="s">
        <v>342</v>
      </c>
      <c r="M7" s="162" t="s">
        <v>343</v>
      </c>
      <c r="N7" s="162" t="s">
        <v>344</v>
      </c>
      <c r="O7" s="162" t="s">
        <v>345</v>
      </c>
      <c r="P7" s="163" t="s">
        <v>346</v>
      </c>
      <c r="Q7" s="164" t="s">
        <v>347</v>
      </c>
      <c r="R7" s="164" t="s">
        <v>348</v>
      </c>
      <c r="S7" s="165" t="s">
        <v>349</v>
      </c>
      <c r="T7" s="166" t="s">
        <v>350</v>
      </c>
      <c r="Y7" s="167"/>
    </row>
    <row r="8" spans="1:31">
      <c r="A8" s="168">
        <v>1</v>
      </c>
      <c r="B8" s="169" t="s">
        <v>362</v>
      </c>
      <c r="C8" s="169"/>
      <c r="D8" s="169"/>
      <c r="E8" s="170">
        <v>42942</v>
      </c>
      <c r="F8" s="185">
        <v>13500</v>
      </c>
      <c r="G8" s="172">
        <v>871.39726027397262</v>
      </c>
      <c r="H8" s="173">
        <f t="shared" ref="H8:H9" si="0">+F8-G8</f>
        <v>12628.602739726028</v>
      </c>
      <c r="I8" s="174">
        <f>F8*0.05</f>
        <v>675</v>
      </c>
      <c r="J8" s="174">
        <f>MAX(H8,I8)</f>
        <v>12628.602739726028</v>
      </c>
      <c r="K8" s="174">
        <f>+J8-I8</f>
        <v>11953.602739726028</v>
      </c>
      <c r="L8" s="175">
        <v>43190</v>
      </c>
      <c r="M8" s="172">
        <f t="shared" ref="M8:M9" si="1">+(L8-E8)</f>
        <v>248</v>
      </c>
      <c r="N8" s="172">
        <f>365*10</f>
        <v>3650</v>
      </c>
      <c r="O8" s="172">
        <f>N8-M8</f>
        <v>3402</v>
      </c>
      <c r="P8" s="176">
        <f t="shared" ref="P8:P9" si="2">IF(AND(K8&gt;0,O8&gt;0),K8/O8,0)</f>
        <v>3.5136986301369864</v>
      </c>
      <c r="Q8" s="172">
        <f t="shared" ref="Q8:Q9" si="3">+IF(H8=0,I8,0)+IF(AND(H8&gt;0,O8&lt;0),-H8+I8,0)</f>
        <v>0</v>
      </c>
      <c r="R8" s="172">
        <f>IF(O8&gt;365,P8*365,P8*O8)+T8</f>
        <v>1783.5</v>
      </c>
      <c r="S8" s="177">
        <f t="shared" ref="S8:S9" si="4">+IF(H8&gt;0,H8+Q8-R8,I8)</f>
        <v>10845.102739726028</v>
      </c>
      <c r="T8" s="178">
        <v>501</v>
      </c>
      <c r="U8" s="178"/>
      <c r="V8" s="178"/>
      <c r="X8" s="178"/>
      <c r="Y8" s="167"/>
      <c r="Z8" s="179"/>
      <c r="AB8" s="179"/>
    </row>
    <row r="9" spans="1:31">
      <c r="A9" s="168">
        <f t="shared" ref="A9" si="5">+A8+1</f>
        <v>2</v>
      </c>
      <c r="B9" s="180"/>
      <c r="C9" s="180"/>
      <c r="D9" s="181"/>
      <c r="E9" s="184"/>
      <c r="F9" s="185"/>
      <c r="G9" s="172"/>
      <c r="H9" s="173">
        <f t="shared" si="0"/>
        <v>0</v>
      </c>
      <c r="I9" s="174">
        <f t="shared" ref="I9" si="6">F9*0.05</f>
        <v>0</v>
      </c>
      <c r="J9" s="174">
        <f t="shared" ref="J9" si="7">MAX(H9,I9)</f>
        <v>0</v>
      </c>
      <c r="K9" s="174">
        <f t="shared" ref="K9" si="8">+J9-I9</f>
        <v>0</v>
      </c>
      <c r="L9" s="175"/>
      <c r="M9" s="172">
        <f t="shared" si="1"/>
        <v>0</v>
      </c>
      <c r="N9" s="172"/>
      <c r="O9" s="172">
        <f>+N9-M9</f>
        <v>0</v>
      </c>
      <c r="P9" s="176">
        <f t="shared" si="2"/>
        <v>0</v>
      </c>
      <c r="Q9" s="172">
        <f t="shared" si="3"/>
        <v>0</v>
      </c>
      <c r="R9" s="172">
        <f t="shared" ref="R9" si="9">IF(O9&gt;365,P9*365,P9*O9)</f>
        <v>0</v>
      </c>
      <c r="S9" s="177">
        <f t="shared" si="4"/>
        <v>0</v>
      </c>
      <c r="T9" s="178"/>
      <c r="U9" s="178"/>
      <c r="V9" s="178"/>
      <c r="X9" s="178"/>
      <c r="Y9" s="167"/>
      <c r="Z9" s="179"/>
      <c r="AB9" s="179"/>
      <c r="AD9" s="178">
        <f>+R9</f>
        <v>0</v>
      </c>
      <c r="AE9" s="178">
        <f>+AC9-AD9</f>
        <v>0</v>
      </c>
    </row>
    <row r="10" spans="1:31">
      <c r="A10" s="168"/>
      <c r="B10" s="186" t="s">
        <v>20</v>
      </c>
      <c r="C10" s="168"/>
      <c r="D10" s="187"/>
      <c r="E10" s="188"/>
      <c r="F10" s="189">
        <f>SUM(F8:F9)</f>
        <v>13500</v>
      </c>
      <c r="G10" s="189">
        <f>SUM(G8:G9)</f>
        <v>871.39726027397262</v>
      </c>
      <c r="H10" s="189">
        <f>SUM(H8:H9)</f>
        <v>12628.602739726028</v>
      </c>
      <c r="I10" s="189">
        <f>SUM(I8:I9)</f>
        <v>675</v>
      </c>
      <c r="J10" s="189"/>
      <c r="K10" s="189"/>
      <c r="L10" s="168"/>
      <c r="M10" s="168"/>
      <c r="N10" s="168"/>
      <c r="O10" s="168"/>
      <c r="P10" s="168"/>
      <c r="Q10" s="189">
        <f>SUM(Q8:Q9)</f>
        <v>0</v>
      </c>
      <c r="R10" s="189">
        <f>SUM(R8:R9)</f>
        <v>1783.5</v>
      </c>
      <c r="S10" s="189">
        <f>SUM(S8:S9)</f>
        <v>10845.102739726028</v>
      </c>
      <c r="X10" s="178"/>
      <c r="Y10" s="167"/>
      <c r="Z10" s="179"/>
      <c r="AB10" s="179"/>
    </row>
    <row r="12" spans="1:31">
      <c r="A12" s="161" t="s">
        <v>352</v>
      </c>
      <c r="H12" s="178"/>
    </row>
    <row r="13" spans="1:31" ht="38.25">
      <c r="A13" s="190" t="s">
        <v>331</v>
      </c>
      <c r="B13" s="190" t="s">
        <v>353</v>
      </c>
      <c r="C13" s="190"/>
      <c r="D13" s="190"/>
      <c r="E13" s="190" t="s">
        <v>335</v>
      </c>
      <c r="F13" s="190" t="s">
        <v>354</v>
      </c>
      <c r="G13" s="190" t="s">
        <v>355</v>
      </c>
      <c r="H13" s="190" t="s">
        <v>336</v>
      </c>
      <c r="I13" s="190"/>
      <c r="J13" s="190"/>
      <c r="K13" s="190"/>
      <c r="L13" s="190" t="s">
        <v>356</v>
      </c>
      <c r="M13" s="190" t="s">
        <v>363</v>
      </c>
      <c r="N13" s="190" t="s">
        <v>360</v>
      </c>
      <c r="O13" s="191" t="s">
        <v>357</v>
      </c>
      <c r="P13" s="192" t="s">
        <v>358</v>
      </c>
    </row>
    <row r="14" spans="1:31">
      <c r="A14" s="190">
        <v>1</v>
      </c>
      <c r="B14" s="168"/>
      <c r="C14" s="171"/>
      <c r="D14" s="171"/>
      <c r="E14" s="170">
        <v>0</v>
      </c>
      <c r="F14" s="170">
        <v>0</v>
      </c>
      <c r="G14" s="172">
        <f>+F14-E14</f>
        <v>0</v>
      </c>
      <c r="H14" s="171"/>
      <c r="I14" s="190"/>
      <c r="J14" s="190"/>
      <c r="K14" s="190"/>
      <c r="L14" s="193"/>
      <c r="M14" s="172">
        <f>+H14*L14*G14/365</f>
        <v>0</v>
      </c>
      <c r="N14" s="172">
        <f>+H14-M14</f>
        <v>0</v>
      </c>
      <c r="O14" s="194">
        <f>+IF(G14&lt;178,H14,0)</f>
        <v>0</v>
      </c>
      <c r="P14" s="168">
        <f>+IF(G14&gt;177,H14,0)</f>
        <v>0</v>
      </c>
      <c r="R14" s="178"/>
    </row>
    <row r="15" spans="1:31">
      <c r="A15" s="196"/>
      <c r="B15" s="168"/>
      <c r="C15" s="183"/>
      <c r="D15" s="183"/>
      <c r="E15" s="182"/>
      <c r="F15" s="182"/>
      <c r="G15" s="172"/>
      <c r="H15" s="183"/>
      <c r="I15" s="196"/>
      <c r="J15" s="196"/>
      <c r="K15" s="196"/>
      <c r="L15" s="193"/>
      <c r="M15" s="172"/>
      <c r="N15" s="172"/>
      <c r="O15" s="197"/>
      <c r="P15" s="168"/>
    </row>
    <row r="16" spans="1:31">
      <c r="A16" s="196"/>
      <c r="B16" s="168"/>
      <c r="C16" s="183"/>
      <c r="D16" s="183"/>
      <c r="E16" s="182"/>
      <c r="F16" s="182"/>
      <c r="G16" s="172"/>
      <c r="H16" s="183"/>
      <c r="I16" s="196"/>
      <c r="J16" s="196"/>
      <c r="K16" s="196"/>
      <c r="L16" s="193"/>
      <c r="M16" s="172"/>
      <c r="N16" s="172"/>
      <c r="O16" s="197"/>
      <c r="P16" s="168"/>
    </row>
    <row r="17" spans="1:16">
      <c r="A17" s="161">
        <v>2</v>
      </c>
      <c r="G17" s="172">
        <f t="shared" ref="G17" si="10">+F17-E17</f>
        <v>0</v>
      </c>
      <c r="H17" s="195">
        <v>0</v>
      </c>
      <c r="I17" s="195"/>
      <c r="J17" s="195"/>
      <c r="K17" s="195"/>
      <c r="L17" s="193"/>
      <c r="M17" s="172">
        <f t="shared" ref="M17" si="11">+H17*L17*G17/365</f>
        <v>0</v>
      </c>
      <c r="N17" s="172">
        <f t="shared" ref="N17" si="12">+H17-M17</f>
        <v>0</v>
      </c>
      <c r="O17" s="161">
        <f>+IF(G17&lt;178,H17,0)</f>
        <v>0</v>
      </c>
      <c r="P17" s="168">
        <f t="shared" ref="P17" si="13">+IF(G17&gt;177,H17,0)</f>
        <v>0</v>
      </c>
    </row>
    <row r="18" spans="1:16" ht="13.5" thickBot="1">
      <c r="B18" s="160" t="s">
        <v>20</v>
      </c>
      <c r="C18" s="160"/>
      <c r="D18" s="160"/>
      <c r="H18" s="198">
        <f>SUM(H14:H17)</f>
        <v>0</v>
      </c>
      <c r="I18" s="199"/>
      <c r="J18" s="199"/>
      <c r="K18" s="200"/>
      <c r="L18" s="160"/>
      <c r="M18" s="198">
        <f>SUM(M14:M17)</f>
        <v>0</v>
      </c>
      <c r="N18" s="198">
        <f>SUM(N14:N17)</f>
        <v>0</v>
      </c>
      <c r="O18" s="198">
        <f>SUM(O14:O17)</f>
        <v>0</v>
      </c>
      <c r="P18" s="198">
        <f>SUM(P14:P17)</f>
        <v>0</v>
      </c>
    </row>
    <row r="19" spans="1:16" ht="13.5" thickTop="1">
      <c r="J19" s="178"/>
    </row>
    <row r="21" spans="1:16">
      <c r="G21" s="1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56"/>
  <sheetViews>
    <sheetView topLeftCell="A42" zoomScaleNormal="100" zoomScaleSheetLayoutView="100" workbookViewId="0">
      <selection activeCell="D53" sqref="D53"/>
    </sheetView>
  </sheetViews>
  <sheetFormatPr defaultColWidth="9.140625" defaultRowHeight="14.25"/>
  <cols>
    <col min="1" max="1" width="4.42578125" style="273" customWidth="1"/>
    <col min="2" max="2" width="52.140625" style="273" customWidth="1"/>
    <col min="3" max="3" width="6.5703125" style="367" customWidth="1"/>
    <col min="4" max="4" width="21.140625" style="368" customWidth="1"/>
    <col min="5" max="5" width="21.140625" style="424" customWidth="1"/>
    <col min="6" max="6" width="15.7109375" style="425" hidden="1" customWidth="1"/>
    <col min="7" max="7" width="13.5703125" style="426" bestFit="1" customWidth="1"/>
    <col min="8" max="8" width="13.5703125" style="273" bestFit="1" customWidth="1"/>
    <col min="9" max="9" width="14.7109375" style="273" customWidth="1"/>
    <col min="10" max="10" width="10" style="273" bestFit="1" customWidth="1"/>
    <col min="11" max="11" width="11" style="273" bestFit="1" customWidth="1"/>
    <col min="12" max="12" width="9.140625" style="273" customWidth="1"/>
    <col min="13" max="13" width="16.28515625" style="273" bestFit="1" customWidth="1"/>
    <col min="14" max="14" width="12.5703125" style="273" bestFit="1" customWidth="1"/>
    <col min="15" max="16384" width="9.140625" style="273"/>
  </cols>
  <sheetData>
    <row r="2" spans="2:13" ht="15">
      <c r="B2" s="800" t="str">
        <f>Master!A1</f>
        <v xml:space="preserve"> EASYLEASES TECHNOLOGIES  PRIVATE LIMITED</v>
      </c>
      <c r="C2" s="800"/>
      <c r="D2" s="800"/>
      <c r="E2" s="800"/>
      <c r="F2" s="800"/>
      <c r="G2" s="362"/>
      <c r="H2" s="363"/>
      <c r="I2" s="363"/>
      <c r="J2" s="363"/>
      <c r="K2" s="363"/>
      <c r="L2" s="363"/>
      <c r="M2" s="364"/>
    </row>
    <row r="3" spans="2:13" ht="15" customHeight="1">
      <c r="B3" s="801" t="str">
        <f>Master!A2</f>
        <v>Balance Sheet as at 31st March, 2019</v>
      </c>
      <c r="C3" s="801"/>
      <c r="D3" s="801"/>
      <c r="E3" s="801"/>
      <c r="F3" s="801"/>
      <c r="G3" s="365"/>
      <c r="H3" s="366"/>
      <c r="I3" s="366"/>
      <c r="J3" s="366"/>
      <c r="K3" s="366"/>
      <c r="L3" s="366"/>
    </row>
    <row r="4" spans="2:13" ht="15" customHeight="1">
      <c r="B4" s="280"/>
      <c r="C4" s="280"/>
      <c r="D4" s="630"/>
      <c r="E4" s="280"/>
      <c r="F4" s="280"/>
      <c r="G4" s="365"/>
      <c r="H4" s="366"/>
      <c r="I4" s="366"/>
      <c r="J4" s="366"/>
      <c r="K4" s="366"/>
      <c r="L4" s="366"/>
    </row>
    <row r="5" spans="2:13" ht="15" customHeight="1">
      <c r="E5" s="284" t="s">
        <v>37</v>
      </c>
      <c r="F5" s="369"/>
      <c r="G5" s="273"/>
    </row>
    <row r="6" spans="2:13" ht="30">
      <c r="B6" s="370" t="str">
        <f>Master!A5</f>
        <v xml:space="preserve">Particulars </v>
      </c>
      <c r="C6" s="371" t="str">
        <f>Master!B5</f>
        <v xml:space="preserve"> Note </v>
      </c>
      <c r="D6" s="631" t="str">
        <f>Master!C5</f>
        <v>As at 31/03/2019</v>
      </c>
      <c r="E6" s="429" t="str">
        <f>Master!D5</f>
        <v>As at 31/03/2018</v>
      </c>
      <c r="F6" s="372" t="s">
        <v>45</v>
      </c>
      <c r="G6" s="273"/>
    </row>
    <row r="7" spans="2:13" ht="15" customHeight="1">
      <c r="B7" s="373" t="s">
        <v>30</v>
      </c>
      <c r="C7" s="374"/>
      <c r="D7" s="375"/>
      <c r="E7" s="376"/>
      <c r="F7" s="377"/>
      <c r="G7" s="273"/>
    </row>
    <row r="8" spans="2:13" ht="15" customHeight="1">
      <c r="B8" s="373" t="s">
        <v>308</v>
      </c>
      <c r="C8" s="290"/>
      <c r="D8" s="378"/>
      <c r="E8" s="159"/>
      <c r="F8" s="379"/>
      <c r="G8" s="273"/>
    </row>
    <row r="9" spans="2:13" ht="15" customHeight="1">
      <c r="B9" s="380" t="s">
        <v>244</v>
      </c>
      <c r="C9" s="290">
        <v>2</v>
      </c>
      <c r="D9" s="159">
        <f>'BS Notes'!C12</f>
        <v>500000</v>
      </c>
      <c r="E9" s="159">
        <f>'BS Notes'!E12</f>
        <v>300000</v>
      </c>
      <c r="F9" s="159" t="e">
        <f>+'BS Notes'!#REF!</f>
        <v>#REF!</v>
      </c>
      <c r="G9" s="381"/>
    </row>
    <row r="10" spans="2:13" ht="15" customHeight="1">
      <c r="B10" s="380" t="s">
        <v>245</v>
      </c>
      <c r="C10" s="290">
        <v>3</v>
      </c>
      <c r="D10" s="159">
        <f>'BS Notes'!C49:C49</f>
        <v>-4251007.87</v>
      </c>
      <c r="E10" s="159">
        <f>'BS Notes'!E49</f>
        <v>-1356126</v>
      </c>
      <c r="F10" s="159" t="e">
        <f>'BS Notes'!#REF!</f>
        <v>#REF!</v>
      </c>
      <c r="G10" s="382"/>
    </row>
    <row r="11" spans="2:13" ht="15" customHeight="1">
      <c r="B11" s="373"/>
      <c r="C11" s="290"/>
      <c r="D11" s="383">
        <f>SUM(D8:D10)</f>
        <v>-3751007.87</v>
      </c>
      <c r="E11" s="383">
        <f>SUM(E8:E10)</f>
        <v>-1056126</v>
      </c>
      <c r="F11" s="384" t="e">
        <f>SUM(F9:F10)</f>
        <v>#REF!</v>
      </c>
      <c r="G11" s="382"/>
    </row>
    <row r="12" spans="2:13" ht="15" customHeight="1">
      <c r="B12" s="385" t="s">
        <v>307</v>
      </c>
      <c r="C12" s="290"/>
      <c r="D12" s="159"/>
      <c r="E12" s="159">
        <v>0</v>
      </c>
      <c r="F12" s="386"/>
      <c r="G12" s="382"/>
    </row>
    <row r="13" spans="2:13" ht="15" customHeight="1">
      <c r="B13" s="373" t="s">
        <v>42</v>
      </c>
      <c r="C13" s="290"/>
      <c r="D13" s="387"/>
      <c r="E13" s="159"/>
      <c r="F13" s="159"/>
      <c r="G13" s="382"/>
    </row>
    <row r="14" spans="2:13" ht="15" customHeight="1">
      <c r="B14" s="380" t="s">
        <v>257</v>
      </c>
      <c r="C14" s="290">
        <v>4</v>
      </c>
      <c r="D14" s="632">
        <f>'BS Notes'!C60</f>
        <v>5000000</v>
      </c>
      <c r="E14" s="388">
        <v>0</v>
      </c>
      <c r="F14" s="389">
        <v>4750</v>
      </c>
      <c r="G14" s="382"/>
      <c r="H14" s="381"/>
    </row>
    <row r="15" spans="2:13" ht="15" customHeight="1">
      <c r="B15" s="380" t="s">
        <v>256</v>
      </c>
      <c r="C15" s="290">
        <v>5</v>
      </c>
      <c r="D15" s="159">
        <v>0</v>
      </c>
      <c r="E15" s="389">
        <f>'BS Notes'!D82:E82</f>
        <v>0</v>
      </c>
      <c r="F15" s="389"/>
      <c r="G15" s="382" t="s">
        <v>289</v>
      </c>
      <c r="H15" s="381"/>
    </row>
    <row r="16" spans="2:13" ht="15" customHeight="1">
      <c r="B16" s="390"/>
      <c r="C16" s="290"/>
      <c r="D16" s="383">
        <f>SUM(D14:D15)</f>
        <v>5000000</v>
      </c>
      <c r="E16" s="383">
        <f>SUM(E15:E15)</f>
        <v>0</v>
      </c>
      <c r="F16" s="384">
        <f>SUM(F14:F14)</f>
        <v>4750</v>
      </c>
      <c r="G16" s="382"/>
      <c r="I16" s="381"/>
    </row>
    <row r="17" spans="2:12" ht="15" customHeight="1">
      <c r="B17" s="373" t="s">
        <v>43</v>
      </c>
      <c r="C17" s="290"/>
      <c r="D17" s="378"/>
      <c r="E17" s="159"/>
      <c r="F17" s="159"/>
      <c r="G17" s="273"/>
    </row>
    <row r="18" spans="2:12" ht="15" customHeight="1">
      <c r="B18" s="380" t="s">
        <v>246</v>
      </c>
      <c r="C18" s="391">
        <v>6</v>
      </c>
      <c r="D18" s="392">
        <f>'BS Notes'!C70</f>
        <v>4100000</v>
      </c>
      <c r="E18" s="392">
        <f>'BS Notes'!E70:E70</f>
        <v>1200000</v>
      </c>
      <c r="F18" s="392" t="e">
        <f>'BS Notes'!#REF!</f>
        <v>#REF!</v>
      </c>
      <c r="G18" s="381"/>
    </row>
    <row r="19" spans="2:12" ht="15" customHeight="1">
      <c r="B19" s="380" t="s">
        <v>247</v>
      </c>
      <c r="C19" s="391">
        <v>7</v>
      </c>
      <c r="D19" s="392">
        <f>'BS Notes'!B89</f>
        <v>998239.39</v>
      </c>
      <c r="E19" s="392">
        <f>'BS Notes'!E89:E89</f>
        <v>272692</v>
      </c>
      <c r="F19" s="392" t="e">
        <f>'BS Notes'!#REF!</f>
        <v>#REF!</v>
      </c>
      <c r="G19" s="381"/>
      <c r="I19" s="382" t="s">
        <v>289</v>
      </c>
    </row>
    <row r="20" spans="2:12" ht="15" customHeight="1">
      <c r="B20" s="380" t="s">
        <v>248</v>
      </c>
      <c r="C20" s="391">
        <v>8</v>
      </c>
      <c r="D20" s="392">
        <f>'BS Notes'!C100:C100</f>
        <v>2514007.77</v>
      </c>
      <c r="E20" s="392">
        <f>'BS Notes'!D100</f>
        <v>816119</v>
      </c>
      <c r="F20" s="392" t="e">
        <f>'BS Notes'!#REF!</f>
        <v>#REF!</v>
      </c>
      <c r="G20" s="381"/>
      <c r="I20" s="381"/>
      <c r="J20" s="381"/>
    </row>
    <row r="21" spans="2:12" ht="15" customHeight="1">
      <c r="B21" s="380" t="s">
        <v>249</v>
      </c>
      <c r="C21" s="290">
        <v>9</v>
      </c>
      <c r="D21" s="393">
        <f>'BS Notes'!B105</f>
        <v>50000</v>
      </c>
      <c r="E21" s="393">
        <f>'BS Notes'!D105</f>
        <v>30000</v>
      </c>
      <c r="F21" s="394">
        <v>0</v>
      </c>
      <c r="G21" s="381"/>
      <c r="I21" s="382" t="s">
        <v>289</v>
      </c>
    </row>
    <row r="22" spans="2:12" ht="15" customHeight="1">
      <c r="B22" s="373"/>
      <c r="C22" s="290"/>
      <c r="D22" s="395"/>
      <c r="E22" s="395"/>
      <c r="F22" s="396"/>
      <c r="G22" s="381"/>
    </row>
    <row r="23" spans="2:12" ht="15" customHeight="1" thickBot="1">
      <c r="B23" s="397" t="s">
        <v>0</v>
      </c>
      <c r="C23" s="290"/>
      <c r="D23" s="398">
        <f>D11+D16+SUM(D18:D21)</f>
        <v>8911239.2899999991</v>
      </c>
      <c r="E23" s="398">
        <f>E11+E12+E16+SUM(E18:E21)</f>
        <v>1262685</v>
      </c>
      <c r="F23" s="399" t="e">
        <f>+F11+F16+F18+F19+F20</f>
        <v>#REF!</v>
      </c>
      <c r="G23" s="400"/>
    </row>
    <row r="24" spans="2:12" ht="15" customHeight="1" thickTop="1">
      <c r="B24" s="373"/>
      <c r="C24" s="290"/>
      <c r="D24" s="378"/>
      <c r="E24" s="159"/>
      <c r="F24" s="159"/>
      <c r="G24" s="273"/>
      <c r="H24" s="401"/>
    </row>
    <row r="25" spans="2:12" ht="15" customHeight="1">
      <c r="B25" s="373" t="s">
        <v>44</v>
      </c>
      <c r="C25" s="290"/>
      <c r="D25" s="378"/>
      <c r="E25" s="159"/>
      <c r="F25" s="159"/>
      <c r="G25" s="402"/>
      <c r="K25" s="403"/>
      <c r="L25" s="403"/>
    </row>
    <row r="26" spans="2:12" ht="15" customHeight="1">
      <c r="B26" s="373" t="s">
        <v>24</v>
      </c>
      <c r="C26" s="290"/>
      <c r="D26" s="378"/>
      <c r="E26" s="159"/>
      <c r="F26" s="159"/>
      <c r="G26" s="404"/>
    </row>
    <row r="27" spans="2:12" ht="15" customHeight="1">
      <c r="B27" s="380" t="s">
        <v>250</v>
      </c>
      <c r="C27" s="290">
        <v>10</v>
      </c>
      <c r="D27" s="378"/>
      <c r="E27" s="159"/>
      <c r="F27" s="159"/>
      <c r="G27" s="273"/>
      <c r="I27" s="402"/>
    </row>
    <row r="28" spans="2:12" ht="15" customHeight="1">
      <c r="B28" s="405" t="s">
        <v>254</v>
      </c>
      <c r="C28" s="290"/>
      <c r="D28" s="406">
        <f>dep!K9+dep!K11</f>
        <v>70451</v>
      </c>
      <c r="E28" s="396">
        <v>12688</v>
      </c>
      <c r="F28" s="396" t="e">
        <f>+'Dep as per IT'!#REF!-'Dep as per IT'!#REF!</f>
        <v>#REF!</v>
      </c>
      <c r="G28" s="402"/>
      <c r="H28" s="381"/>
      <c r="I28" s="381" t="s">
        <v>289</v>
      </c>
    </row>
    <row r="29" spans="2:12" ht="15" customHeight="1">
      <c r="B29" s="405" t="s">
        <v>255</v>
      </c>
      <c r="C29" s="290"/>
      <c r="D29" s="406">
        <f>dep!K8</f>
        <v>387939</v>
      </c>
      <c r="E29" s="396">
        <v>528299</v>
      </c>
      <c r="F29" s="396"/>
      <c r="G29" s="402"/>
      <c r="H29" s="381"/>
    </row>
    <row r="30" spans="2:12" ht="15" customHeight="1">
      <c r="B30" s="380" t="s">
        <v>320</v>
      </c>
      <c r="C30" s="290" t="s">
        <v>289</v>
      </c>
      <c r="D30" s="406"/>
      <c r="E30" s="396"/>
      <c r="F30" s="396"/>
      <c r="G30" s="402"/>
      <c r="H30" s="381"/>
    </row>
    <row r="31" spans="2:12" ht="15" customHeight="1">
      <c r="B31" s="373" t="s">
        <v>321</v>
      </c>
      <c r="C31" s="290"/>
      <c r="D31" s="159">
        <f>'BS Notes'!C82:C82</f>
        <v>19898</v>
      </c>
      <c r="E31" s="159">
        <v>11777</v>
      </c>
      <c r="F31" s="159"/>
      <c r="G31" s="273"/>
    </row>
    <row r="32" spans="2:12" ht="15" customHeight="1">
      <c r="B32" s="373" t="s">
        <v>25</v>
      </c>
      <c r="C32" s="290"/>
      <c r="D32" s="159"/>
      <c r="E32" s="159"/>
      <c r="F32" s="159"/>
      <c r="G32" s="273"/>
      <c r="I32" s="401"/>
    </row>
    <row r="33" spans="2:9" ht="15" customHeight="1">
      <c r="B33" s="380" t="s">
        <v>251</v>
      </c>
      <c r="C33" s="290" t="s">
        <v>289</v>
      </c>
      <c r="D33" s="159">
        <f>tb!B85</f>
        <v>3410000</v>
      </c>
      <c r="E33" s="159">
        <v>0</v>
      </c>
      <c r="F33" s="159">
        <v>0</v>
      </c>
      <c r="G33" s="402"/>
      <c r="I33" s="401"/>
    </row>
    <row r="34" spans="2:9" ht="15" customHeight="1">
      <c r="B34" s="380" t="s">
        <v>252</v>
      </c>
      <c r="C34" s="290" t="s">
        <v>289</v>
      </c>
      <c r="D34" s="159">
        <f>'BS Notes'!C111</f>
        <v>307276.15999999997</v>
      </c>
      <c r="E34" s="159">
        <f>'BS Notes'!E111:E111</f>
        <v>88946</v>
      </c>
      <c r="F34" s="159" t="e">
        <f>'BS Notes'!#REF!</f>
        <v>#REF!</v>
      </c>
      <c r="G34" s="402"/>
    </row>
    <row r="35" spans="2:9" ht="15" customHeight="1">
      <c r="B35" s="380" t="s">
        <v>270</v>
      </c>
      <c r="C35" s="290">
        <v>11</v>
      </c>
      <c r="D35" s="159">
        <f>+'BS Notes'!B121</f>
        <v>691989.42</v>
      </c>
      <c r="E35" s="159">
        <f>+'BS Notes'!D121</f>
        <v>413283</v>
      </c>
      <c r="F35" s="159" t="e">
        <f>'BS Notes'!#REF!</f>
        <v>#REF!</v>
      </c>
      <c r="G35" s="402"/>
      <c r="H35" s="381"/>
    </row>
    <row r="36" spans="2:9" ht="15" customHeight="1">
      <c r="B36" s="380" t="s">
        <v>253</v>
      </c>
      <c r="C36" s="391">
        <v>12</v>
      </c>
      <c r="D36" s="392">
        <f>'BS Notes'!C128</f>
        <v>3936052.18</v>
      </c>
      <c r="E36" s="392">
        <f>'BS Notes'!D128:D128</f>
        <v>173312</v>
      </c>
      <c r="F36" s="159" t="e">
        <f>'BS Notes'!#REF!</f>
        <v>#REF!</v>
      </c>
      <c r="G36" s="402"/>
    </row>
    <row r="37" spans="2:9" ht="15" customHeight="1">
      <c r="B37" s="407" t="s">
        <v>458</v>
      </c>
      <c r="C37" s="391">
        <v>13</v>
      </c>
      <c r="D37" s="408">
        <f>'BS Notes'!B135+D178</f>
        <v>87634</v>
      </c>
      <c r="E37" s="408">
        <f>'BS Notes'!E135:E135</f>
        <v>34381</v>
      </c>
      <c r="F37" s="396"/>
      <c r="G37" s="402"/>
    </row>
    <row r="38" spans="2:9" ht="15" customHeight="1" thickBot="1">
      <c r="B38" s="409" t="s">
        <v>0</v>
      </c>
      <c r="C38" s="290"/>
      <c r="D38" s="398">
        <f>SUM(D28:D37)</f>
        <v>8911239.7599999998</v>
      </c>
      <c r="E38" s="398">
        <f>SUM(E26:E37)</f>
        <v>1262686</v>
      </c>
      <c r="F38" s="399" t="e">
        <f>SUM(F27:F36)</f>
        <v>#REF!</v>
      </c>
      <c r="G38" s="410" t="s">
        <v>289</v>
      </c>
      <c r="H38" s="627" t="s">
        <v>289</v>
      </c>
    </row>
    <row r="39" spans="2:9" ht="15" customHeight="1" thickTop="1">
      <c r="B39" s="409"/>
      <c r="C39" s="411"/>
      <c r="D39" s="412"/>
      <c r="E39" s="413"/>
      <c r="F39" s="414"/>
      <c r="G39" s="410" t="s">
        <v>289</v>
      </c>
    </row>
    <row r="40" spans="2:9" ht="15" customHeight="1">
      <c r="B40" s="628" t="s">
        <v>198</v>
      </c>
      <c r="C40" s="415" t="s">
        <v>505</v>
      </c>
      <c r="D40" s="633"/>
      <c r="E40" s="416"/>
      <c r="F40" s="417"/>
      <c r="G40" s="410"/>
    </row>
    <row r="41" spans="2:9" ht="15" customHeight="1">
      <c r="B41" s="802" t="s">
        <v>199</v>
      </c>
      <c r="C41" s="803"/>
      <c r="D41" s="803"/>
      <c r="E41" s="803"/>
      <c r="F41" s="804"/>
      <c r="G41" s="410"/>
    </row>
    <row r="42" spans="2:9" ht="15" customHeight="1">
      <c r="B42" s="418"/>
      <c r="C42" s="418"/>
      <c r="D42" s="634"/>
      <c r="E42" s="418"/>
      <c r="F42" s="418"/>
      <c r="G42" s="410"/>
      <c r="H42" s="381">
        <f>D23-D38</f>
        <v>-0.47000000067055225</v>
      </c>
    </row>
    <row r="43" spans="2:9" ht="15" customHeight="1">
      <c r="B43" s="419"/>
      <c r="C43" s="411"/>
      <c r="D43" s="278"/>
      <c r="E43" s="420"/>
      <c r="F43" s="401"/>
      <c r="G43" s="381" t="s">
        <v>289</v>
      </c>
      <c r="H43" s="381" t="s">
        <v>289</v>
      </c>
    </row>
    <row r="44" spans="2:9" ht="15" customHeight="1">
      <c r="B44" s="421" t="str">
        <f>Master!A13</f>
        <v>As per our Report of even date</v>
      </c>
      <c r="C44" s="422"/>
      <c r="D44" s="423"/>
    </row>
    <row r="45" spans="2:9" ht="15" customHeight="1">
      <c r="B45" s="421" t="str">
        <f>Master!A14</f>
        <v>For Satya Prakash Mangal &amp; Co.</v>
      </c>
      <c r="C45" s="421"/>
      <c r="D45" s="635"/>
      <c r="E45" s="427" t="str">
        <f>Master!D14</f>
        <v>For and on Behalf of Board of Directors</v>
      </c>
      <c r="H45" s="381"/>
    </row>
    <row r="46" spans="2:9" ht="15" customHeight="1">
      <c r="B46" s="421" t="str">
        <f>Master!A15</f>
        <v>Chartered Accountants</v>
      </c>
      <c r="C46" s="421"/>
      <c r="D46" s="635"/>
      <c r="E46" s="427"/>
    </row>
    <row r="47" spans="2:9" ht="15" customHeight="1">
      <c r="B47" s="421" t="str">
        <f>Master!A16</f>
        <v>FRN: 008513N</v>
      </c>
      <c r="C47" s="421"/>
      <c r="D47" s="635"/>
      <c r="E47" s="427"/>
    </row>
    <row r="48" spans="2:9" ht="15" customHeight="1">
      <c r="B48" s="421"/>
      <c r="C48" s="421"/>
      <c r="D48" s="635"/>
      <c r="E48" s="525" t="str">
        <f>Master!D17</f>
        <v>Shital  kumar Bhagat</v>
      </c>
    </row>
    <row r="49" spans="2:7" ht="15" customHeight="1">
      <c r="B49" s="421"/>
      <c r="C49" s="421"/>
      <c r="D49" s="635"/>
      <c r="E49" s="525" t="str">
        <f>Master!D18</f>
        <v>Director</v>
      </c>
    </row>
    <row r="50" spans="2:7">
      <c r="B50" s="421" t="str">
        <f>Master!A19</f>
        <v>Sourabh Jain</v>
      </c>
      <c r="C50" s="421"/>
      <c r="D50" s="635"/>
      <c r="E50" s="525" t="str">
        <f>Master!D19</f>
        <v>DIN:06438443</v>
      </c>
      <c r="G50" s="425"/>
    </row>
    <row r="51" spans="2:7" ht="15" customHeight="1">
      <c r="B51" s="421" t="str">
        <f>Master!A20</f>
        <v>Partner</v>
      </c>
      <c r="C51" s="421"/>
      <c r="D51" s="635"/>
      <c r="E51" s="427"/>
    </row>
    <row r="52" spans="2:7" ht="15" customHeight="1">
      <c r="B52" s="421" t="str">
        <f>Master!A21</f>
        <v>M. No.415258</v>
      </c>
      <c r="C52" s="421"/>
      <c r="D52" s="635"/>
      <c r="E52" s="427"/>
      <c r="F52" s="428"/>
      <c r="G52" s="273"/>
    </row>
    <row r="53" spans="2:7" ht="15" customHeight="1">
      <c r="B53" s="421" t="str">
        <f>Master!A22</f>
        <v>UDIN:</v>
      </c>
      <c r="C53" s="421"/>
      <c r="D53" s="635"/>
      <c r="E53" s="427"/>
      <c r="G53" s="273"/>
    </row>
    <row r="54" spans="2:7" ht="15" customHeight="1">
      <c r="B54" s="421"/>
      <c r="C54" s="421"/>
      <c r="D54" s="635"/>
      <c r="E54" s="525" t="str">
        <f>Master!D23</f>
        <v>Manish Gupta</v>
      </c>
      <c r="G54" s="273"/>
    </row>
    <row r="55" spans="2:7" ht="15" customHeight="1">
      <c r="B55" s="421" t="str">
        <f>Master!A24</f>
        <v>Place: Bangalore</v>
      </c>
      <c r="C55" s="421"/>
      <c r="D55" s="635"/>
      <c r="E55" s="525" t="str">
        <f>Master!D24</f>
        <v>Director</v>
      </c>
      <c r="G55" s="273"/>
    </row>
    <row r="56" spans="2:7">
      <c r="B56" s="421" t="str">
        <f>Master!A25</f>
        <v>Date:</v>
      </c>
      <c r="E56" s="525" t="str">
        <f>Master!D25</f>
        <v>DIN:07651824</v>
      </c>
      <c r="G56" s="273"/>
    </row>
  </sheetData>
  <mergeCells count="3">
    <mergeCell ref="B2:F2"/>
    <mergeCell ref="B3:F3"/>
    <mergeCell ref="B41:F41"/>
  </mergeCells>
  <phoneticPr fontId="103" type="noConversion"/>
  <printOptions verticalCentered="1"/>
  <pageMargins left="0.7" right="0.7" top="0.75" bottom="0.75" header="0.3" footer="0.3"/>
  <pageSetup paperSize="9" scale="8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8"/>
  <sheetViews>
    <sheetView zoomScaleNormal="100" zoomScaleSheetLayoutView="100" workbookViewId="0">
      <selection activeCell="A14" sqref="A14"/>
    </sheetView>
  </sheetViews>
  <sheetFormatPr defaultColWidth="9.28515625" defaultRowHeight="15"/>
  <cols>
    <col min="1" max="1" width="52.28515625" style="25" customWidth="1"/>
    <col min="2" max="3" width="14.28515625" style="25" customWidth="1"/>
    <col min="4" max="4" width="13.42578125" style="25" bestFit="1" customWidth="1"/>
    <col min="5" max="5" width="17.28515625" style="25" customWidth="1"/>
    <col min="6" max="6" width="13.28515625" style="25" customWidth="1"/>
    <col min="7" max="16384" width="9.28515625" style="25"/>
  </cols>
  <sheetData>
    <row r="1" spans="1:6">
      <c r="A1" s="1"/>
      <c r="B1" s="1"/>
      <c r="C1" s="1"/>
      <c r="D1" s="1"/>
      <c r="E1" s="1"/>
      <c r="F1" s="1"/>
    </row>
    <row r="2" spans="1:6">
      <c r="A2" s="26" t="s">
        <v>182</v>
      </c>
      <c r="B2" s="27"/>
      <c r="C2" s="27"/>
      <c r="D2" s="27"/>
      <c r="E2" s="1"/>
      <c r="F2" s="1"/>
    </row>
    <row r="3" spans="1:6">
      <c r="A3" s="26"/>
      <c r="B3" s="28" t="s">
        <v>183</v>
      </c>
      <c r="C3" s="28" t="s">
        <v>184</v>
      </c>
      <c r="D3" s="28" t="s">
        <v>185</v>
      </c>
      <c r="E3" s="29" t="s">
        <v>186</v>
      </c>
      <c r="F3" s="1"/>
    </row>
    <row r="4" spans="1:6">
      <c r="A4" s="26"/>
      <c r="B4" s="1"/>
      <c r="C4" s="1"/>
      <c r="D4" s="1"/>
      <c r="E4" s="1"/>
      <c r="F4" s="1"/>
    </row>
    <row r="5" spans="1:6">
      <c r="A5" s="27" t="s">
        <v>195</v>
      </c>
      <c r="B5" s="30"/>
      <c r="C5" s="31"/>
      <c r="D5" s="32"/>
      <c r="F5" s="1"/>
    </row>
    <row r="6" spans="1:6">
      <c r="A6" s="27" t="s">
        <v>196</v>
      </c>
      <c r="B6" s="30"/>
      <c r="C6" s="31"/>
      <c r="D6" s="32"/>
      <c r="F6" s="1"/>
    </row>
    <row r="7" spans="1:6">
      <c r="A7" s="27"/>
      <c r="B7" s="33">
        <f>SUM(B5:B6)</f>
        <v>0</v>
      </c>
      <c r="C7" s="34">
        <f>SUM(C5:C6)</f>
        <v>0</v>
      </c>
      <c r="D7" s="27"/>
      <c r="E7" s="1"/>
      <c r="F7" s="1"/>
    </row>
    <row r="8" spans="1:6">
      <c r="A8" s="25" t="s">
        <v>197</v>
      </c>
      <c r="B8" s="35">
        <f>[17]PL!D19</f>
        <v>5844279.5199999884</v>
      </c>
      <c r="C8" s="1"/>
    </row>
    <row r="9" spans="1:6">
      <c r="A9" s="25" t="s">
        <v>187</v>
      </c>
      <c r="B9" s="35"/>
      <c r="C9" s="1"/>
    </row>
    <row r="10" spans="1:6">
      <c r="A10" s="25" t="s">
        <v>188</v>
      </c>
      <c r="B10" s="35">
        <f>B8+B9</f>
        <v>5844279.5199999884</v>
      </c>
      <c r="C10" s="1"/>
    </row>
    <row r="11" spans="1:6">
      <c r="A11" s="25" t="e">
        <f>#REF!</f>
        <v>#REF!</v>
      </c>
      <c r="B11" s="3">
        <f>MIN(B7,C7)</f>
        <v>0</v>
      </c>
    </row>
    <row r="12" spans="1:6">
      <c r="A12" s="25" t="s">
        <v>189</v>
      </c>
      <c r="B12" s="3">
        <f>MIN(B11,B10)</f>
        <v>0</v>
      </c>
    </row>
    <row r="13" spans="1:6">
      <c r="A13" s="25" t="s">
        <v>190</v>
      </c>
      <c r="B13" s="35">
        <f>B10-B12</f>
        <v>5844279.5199999884</v>
      </c>
      <c r="C13" s="1"/>
    </row>
    <row r="14" spans="1:6">
      <c r="A14" s="25" t="s">
        <v>191</v>
      </c>
      <c r="B14" s="25">
        <f>B13*18.5%</f>
        <v>1081191.7111999979</v>
      </c>
      <c r="C14" s="1"/>
    </row>
    <row r="15" spans="1:6">
      <c r="A15" s="25" t="s">
        <v>192</v>
      </c>
      <c r="B15" s="25">
        <f>(B14*0/100)</f>
        <v>0</v>
      </c>
    </row>
    <row r="16" spans="1:6">
      <c r="A16" s="1"/>
      <c r="B16" s="36">
        <f>B14+B15</f>
        <v>1081191.7111999979</v>
      </c>
    </row>
    <row r="17" spans="1:2">
      <c r="A17" s="25" t="s">
        <v>193</v>
      </c>
      <c r="B17" s="25">
        <f>B16*3/100</f>
        <v>32435.751335999939</v>
      </c>
    </row>
    <row r="18" spans="1:2" ht="15.75" thickBot="1">
      <c r="A18" s="37" t="s">
        <v>194</v>
      </c>
      <c r="B18" s="38">
        <f>B16+B17</f>
        <v>1113627.4625359979</v>
      </c>
    </row>
  </sheetData>
  <sheetProtection selectLockedCells="1" selectUnlockedCells="1"/>
  <pageMargins left="0.7" right="0.7" top="0.75" bottom="0.75" header="0.51180555555555551" footer="0.51180555555555551"/>
  <pageSetup scale="72" firstPageNumber="0" orientation="portrait" horizontalDpi="300" verticalDpi="300" r:id="rId1"/>
  <headerFooter alignWithMargins="0"/>
  <colBreaks count="1" manualBreakCount="1">
    <brk id="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3"/>
  <sheetViews>
    <sheetView workbookViewId="0">
      <selection activeCell="B13" sqref="B13"/>
    </sheetView>
  </sheetViews>
  <sheetFormatPr defaultColWidth="9.140625" defaultRowHeight="15"/>
  <cols>
    <col min="1" max="1" width="35.7109375" style="1" bestFit="1" customWidth="1"/>
    <col min="2" max="2" width="12.7109375" style="1" bestFit="1" customWidth="1"/>
    <col min="3" max="16384" width="9.140625" style="1"/>
  </cols>
  <sheetData>
    <row r="1" spans="1:2">
      <c r="A1" s="1" t="str">
        <f>[17]PL!B7</f>
        <v xml:space="preserve">Revenue from operations </v>
      </c>
      <c r="B1" s="2"/>
    </row>
    <row r="3" spans="1:2">
      <c r="A3" s="1" t="s">
        <v>75</v>
      </c>
    </row>
    <row r="4" spans="1:2">
      <c r="A4" s="1" t="s">
        <v>76</v>
      </c>
      <c r="B4" s="3"/>
    </row>
    <row r="5" spans="1:2">
      <c r="A5" s="1" t="s">
        <v>77</v>
      </c>
      <c r="B5" s="3"/>
    </row>
    <row r="6" spans="1:2">
      <c r="A6" s="1" t="s">
        <v>78</v>
      </c>
      <c r="B6" s="3"/>
    </row>
    <row r="7" spans="1:2">
      <c r="A7" s="1" t="s">
        <v>79</v>
      </c>
      <c r="B7" s="3"/>
    </row>
    <row r="8" spans="1:2">
      <c r="A8" s="1" t="s">
        <v>80</v>
      </c>
      <c r="B8" s="3"/>
    </row>
    <row r="9" spans="1:2">
      <c r="A9" s="1" t="s">
        <v>81</v>
      </c>
      <c r="B9" s="3"/>
    </row>
    <row r="10" spans="1:2">
      <c r="A10" s="1" t="s">
        <v>82</v>
      </c>
      <c r="B10" s="3"/>
    </row>
    <row r="11" spans="1:2">
      <c r="B11" s="4">
        <f>SUM(B4:B10)</f>
        <v>0</v>
      </c>
    </row>
    <row r="13" spans="1:2">
      <c r="A13" s="5" t="s">
        <v>83</v>
      </c>
      <c r="B13" s="6">
        <f>B1-B11</f>
        <v>0</v>
      </c>
    </row>
  </sheetData>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4:G23"/>
  <sheetViews>
    <sheetView zoomScaleSheetLayoutView="100" workbookViewId="0">
      <selection activeCell="C1" sqref="C1"/>
    </sheetView>
  </sheetViews>
  <sheetFormatPr defaultColWidth="8.7109375" defaultRowHeight="15"/>
  <cols>
    <col min="1" max="1" width="8.7109375" style="1" customWidth="1"/>
    <col min="2" max="2" width="23.42578125" style="1" customWidth="1"/>
    <col min="3" max="3" width="14.42578125" style="1" customWidth="1"/>
    <col min="4" max="4" width="8.7109375" style="1" customWidth="1"/>
    <col min="5" max="5" width="14.42578125" style="1" customWidth="1"/>
    <col min="6" max="6" width="8.7109375" style="1" customWidth="1"/>
    <col min="7" max="7" width="13.42578125" style="1" customWidth="1"/>
    <col min="8" max="16384" width="8.7109375" style="1"/>
  </cols>
  <sheetData>
    <row r="4" spans="1:7">
      <c r="B4" s="7" t="s">
        <v>34</v>
      </c>
      <c r="C4" s="8" t="s">
        <v>108</v>
      </c>
      <c r="D4" s="8"/>
      <c r="E4" s="8" t="s">
        <v>65</v>
      </c>
    </row>
    <row r="6" spans="1:7">
      <c r="A6" s="1">
        <v>1</v>
      </c>
      <c r="B6" s="1" t="s">
        <v>84</v>
      </c>
      <c r="C6" s="3"/>
      <c r="E6" s="3"/>
      <c r="G6" s="3"/>
    </row>
    <row r="7" spans="1:7">
      <c r="A7" s="1">
        <v>2</v>
      </c>
      <c r="B7" s="1" t="s">
        <v>85</v>
      </c>
      <c r="C7" s="3"/>
      <c r="E7" s="3"/>
    </row>
    <row r="8" spans="1:7">
      <c r="A8" s="1">
        <v>3</v>
      </c>
      <c r="B8" s="1" t="s">
        <v>86</v>
      </c>
      <c r="C8" s="3"/>
      <c r="E8" s="3"/>
    </row>
    <row r="9" spans="1:7">
      <c r="A9" s="1">
        <v>4</v>
      </c>
      <c r="B9" s="1" t="s">
        <v>87</v>
      </c>
      <c r="C9" s="3"/>
      <c r="E9" s="3"/>
    </row>
    <row r="10" spans="1:7">
      <c r="A10" s="1">
        <v>5</v>
      </c>
      <c r="B10" s="1" t="s">
        <v>88</v>
      </c>
      <c r="C10" s="3"/>
      <c r="E10" s="3"/>
    </row>
    <row r="11" spans="1:7">
      <c r="B11" s="7" t="s">
        <v>20</v>
      </c>
      <c r="C11" s="9">
        <f>SUM(C6:C10)</f>
        <v>0</v>
      </c>
      <c r="E11" s="9">
        <f>SUM(E6:E10)</f>
        <v>0</v>
      </c>
    </row>
    <row r="14" spans="1:7">
      <c r="B14" s="1" t="s">
        <v>89</v>
      </c>
      <c r="C14" s="9"/>
      <c r="E14" s="9"/>
    </row>
    <row r="15" spans="1:7">
      <c r="B15" s="10"/>
      <c r="C15" s="11"/>
      <c r="D15" s="10"/>
      <c r="E15" s="10">
        <v>0</v>
      </c>
      <c r="F15" s="10"/>
    </row>
    <row r="16" spans="1:7">
      <c r="C16" s="12">
        <f>+C14-C15</f>
        <v>0</v>
      </c>
      <c r="E16" s="12">
        <f>+E14-E15</f>
        <v>0</v>
      </c>
    </row>
    <row r="17" spans="2:7">
      <c r="B17" s="1" t="s">
        <v>90</v>
      </c>
      <c r="C17" s="9">
        <f>+C16-C11</f>
        <v>0</v>
      </c>
      <c r="E17" s="9">
        <f>+E16-E11</f>
        <v>0</v>
      </c>
      <c r="G17" s="3"/>
    </row>
    <row r="18" spans="2:7">
      <c r="B18" s="1" t="s">
        <v>91</v>
      </c>
      <c r="C18" s="12" t="e">
        <f>C17/C14*100</f>
        <v>#DIV/0!</v>
      </c>
      <c r="E18" s="12" t="e">
        <f>E17/E14*100</f>
        <v>#DIV/0!</v>
      </c>
    </row>
    <row r="21" spans="2:7">
      <c r="B21" s="1" t="s">
        <v>92</v>
      </c>
      <c r="C21" s="9"/>
      <c r="E21" s="13"/>
    </row>
    <row r="22" spans="2:7">
      <c r="B22" s="1" t="s">
        <v>93</v>
      </c>
      <c r="C22" s="14">
        <f>+C21-C15</f>
        <v>0</v>
      </c>
      <c r="E22" s="15">
        <f>+E21-E15</f>
        <v>0</v>
      </c>
    </row>
    <row r="23" spans="2:7">
      <c r="B23" s="1" t="s">
        <v>94</v>
      </c>
      <c r="C23" s="12" t="e">
        <f>C22/C14*100</f>
        <v>#DIV/0!</v>
      </c>
      <c r="E23" s="12" t="e">
        <f>E22/E14*100</f>
        <v>#DIV/0!</v>
      </c>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20" zoomScaleNormal="100" zoomScaleSheetLayoutView="70" workbookViewId="0">
      <selection activeCell="A42" sqref="A42"/>
    </sheetView>
  </sheetViews>
  <sheetFormatPr defaultColWidth="28.7109375" defaultRowHeight="14.25"/>
  <cols>
    <col min="1" max="2" width="28.7109375" style="65" customWidth="1"/>
    <col min="3" max="3" width="22.5703125" style="65" customWidth="1"/>
    <col min="4" max="4" width="22.42578125" style="76" customWidth="1"/>
    <col min="5" max="5" width="21.42578125" style="76" customWidth="1"/>
    <col min="6" max="6" width="22.28515625" style="65" customWidth="1"/>
    <col min="7" max="16384" width="28.7109375" style="65"/>
  </cols>
  <sheetData>
    <row r="1" spans="1:7" ht="15">
      <c r="A1" s="64" t="str">
        <f>Master!A1</f>
        <v xml:space="preserve"> EASYLEASES TECHNOLOGIES  PRIVATE LIMITED</v>
      </c>
      <c r="B1" s="40"/>
      <c r="C1" s="40"/>
      <c r="D1" s="40"/>
      <c r="E1" s="40"/>
      <c r="F1" s="40"/>
      <c r="G1" s="40"/>
    </row>
    <row r="2" spans="1:7" ht="15">
      <c r="A2" s="64" t="s">
        <v>201</v>
      </c>
      <c r="B2" s="40"/>
      <c r="C2" s="40"/>
      <c r="D2" s="40"/>
      <c r="E2" s="40"/>
      <c r="F2" s="40"/>
      <c r="G2" s="40"/>
    </row>
    <row r="3" spans="1:7" ht="15">
      <c r="A3" s="64"/>
      <c r="B3" s="40"/>
      <c r="C3" s="40"/>
      <c r="D3" s="40"/>
      <c r="E3" s="40"/>
      <c r="F3" s="40"/>
      <c r="G3" s="40"/>
    </row>
    <row r="4" spans="1:7" ht="15">
      <c r="A4" s="40"/>
      <c r="B4" s="40"/>
      <c r="C4" s="40"/>
      <c r="D4" s="81" t="str">
        <f>Master!D9</f>
        <v>(Amount in Rs.)</v>
      </c>
      <c r="E4" s="66"/>
      <c r="F4" s="40"/>
      <c r="G4" s="40"/>
    </row>
    <row r="5" spans="1:7" ht="30">
      <c r="A5" s="805" t="str">
        <f>Master!A5</f>
        <v xml:space="preserve">Particulars </v>
      </c>
      <c r="B5" s="805"/>
      <c r="C5" s="83" t="str">
        <f>Master!C10</f>
        <v>For the year ended  31/03/2019</v>
      </c>
      <c r="D5" s="83" t="str">
        <f>Master!D10</f>
        <v>For the year ended 31/03/2018</v>
      </c>
      <c r="E5" s="40"/>
      <c r="F5" s="40"/>
      <c r="G5" s="40"/>
    </row>
    <row r="6" spans="1:7">
      <c r="A6" s="80"/>
      <c r="B6" s="67"/>
      <c r="C6" s="84"/>
      <c r="D6" s="85"/>
      <c r="E6" s="40"/>
      <c r="F6" s="40"/>
      <c r="G6" s="40"/>
    </row>
    <row r="7" spans="1:7">
      <c r="A7" s="77" t="s">
        <v>202</v>
      </c>
      <c r="B7" s="68"/>
      <c r="C7" s="86"/>
      <c r="D7" s="85"/>
      <c r="E7" s="40"/>
      <c r="F7" s="40"/>
      <c r="G7" s="40"/>
    </row>
    <row r="8" spans="1:7">
      <c r="A8" s="69" t="s">
        <v>203</v>
      </c>
      <c r="B8" s="68"/>
      <c r="C8" s="87">
        <f>'PL face'!D19</f>
        <v>-2903002.87</v>
      </c>
      <c r="D8" s="87">
        <f>'PL face'!E19</f>
        <v>-1357902</v>
      </c>
      <c r="E8" s="40"/>
      <c r="G8" s="40"/>
    </row>
    <row r="9" spans="1:7">
      <c r="A9" s="69" t="s">
        <v>204</v>
      </c>
      <c r="B9" s="40"/>
      <c r="C9" s="86"/>
      <c r="D9" s="85"/>
      <c r="E9" s="40"/>
      <c r="F9" s="40"/>
      <c r="G9" s="40"/>
    </row>
    <row r="10" spans="1:7">
      <c r="A10" s="69" t="s">
        <v>205</v>
      </c>
      <c r="B10" s="40"/>
      <c r="C10" s="87">
        <f>'PL face'!D15</f>
        <v>284745</v>
      </c>
      <c r="D10" s="87">
        <f>'PL face'!E15</f>
        <v>205463</v>
      </c>
      <c r="E10" s="40"/>
      <c r="F10" s="40"/>
      <c r="G10" s="40"/>
    </row>
    <row r="11" spans="1:7">
      <c r="A11" s="69" t="s">
        <v>206</v>
      </c>
      <c r="B11" s="40"/>
      <c r="C11" s="88"/>
      <c r="D11" s="88"/>
      <c r="E11" s="40"/>
    </row>
    <row r="12" spans="1:7">
      <c r="A12" s="69" t="s">
        <v>207</v>
      </c>
      <c r="B12" s="40"/>
      <c r="C12" s="87"/>
      <c r="D12" s="87"/>
      <c r="E12" s="40"/>
      <c r="F12" s="40"/>
    </row>
    <row r="13" spans="1:7">
      <c r="A13" s="69" t="s">
        <v>208</v>
      </c>
      <c r="B13" s="40"/>
      <c r="C13" s="87"/>
      <c r="D13" s="89"/>
      <c r="E13" s="40"/>
      <c r="F13" s="40"/>
    </row>
    <row r="14" spans="1:7">
      <c r="A14" s="69" t="s">
        <v>209</v>
      </c>
      <c r="B14" s="68"/>
      <c r="C14" s="90">
        <f>SUM(C8:C13)</f>
        <v>-2618257.87</v>
      </c>
      <c r="D14" s="90">
        <f>SUM(D8:D13)</f>
        <v>-1152439</v>
      </c>
      <c r="E14" s="40"/>
    </row>
    <row r="15" spans="1:7">
      <c r="A15" s="69" t="s">
        <v>210</v>
      </c>
      <c r="B15" s="40"/>
      <c r="C15" s="91"/>
      <c r="D15" s="85"/>
      <c r="E15" s="40"/>
      <c r="F15" s="40"/>
    </row>
    <row r="16" spans="1:7">
      <c r="A16" s="69" t="s">
        <v>211</v>
      </c>
      <c r="B16" s="40"/>
      <c r="C16" s="87"/>
      <c r="D16" s="87"/>
      <c r="E16" s="40"/>
      <c r="F16" s="40"/>
    </row>
    <row r="17" spans="1:6">
      <c r="A17" s="69" t="s">
        <v>212</v>
      </c>
      <c r="B17" s="40"/>
      <c r="C17" s="89"/>
      <c r="D17" s="87"/>
      <c r="E17" s="40"/>
      <c r="F17" s="40"/>
    </row>
    <row r="18" spans="1:6">
      <c r="A18" s="69" t="s">
        <v>213</v>
      </c>
      <c r="B18" s="40"/>
      <c r="C18" s="87"/>
      <c r="D18" s="87"/>
      <c r="E18" s="40"/>
      <c r="F18" s="40"/>
    </row>
    <row r="19" spans="1:6">
      <c r="A19" s="69" t="s">
        <v>214</v>
      </c>
      <c r="B19" s="40"/>
      <c r="C19" s="87"/>
      <c r="D19" s="87"/>
      <c r="E19" s="40"/>
      <c r="F19" s="40"/>
    </row>
    <row r="20" spans="1:6">
      <c r="A20" s="69" t="s">
        <v>215</v>
      </c>
      <c r="B20" s="40"/>
      <c r="C20" s="92"/>
      <c r="D20" s="93"/>
      <c r="E20" s="40"/>
      <c r="F20" s="40"/>
    </row>
    <row r="21" spans="1:6">
      <c r="A21" s="69" t="s">
        <v>216</v>
      </c>
      <c r="B21" s="68"/>
      <c r="C21" s="94">
        <f>SUM(C14:C20)</f>
        <v>-2618257.87</v>
      </c>
      <c r="D21" s="95">
        <f>SUM(D14:D20)</f>
        <v>-1152439</v>
      </c>
      <c r="E21" s="40"/>
      <c r="F21" s="40"/>
    </row>
    <row r="22" spans="1:6">
      <c r="A22" s="69" t="s">
        <v>217</v>
      </c>
      <c r="B22" s="40"/>
      <c r="C22" s="96"/>
      <c r="D22" s="96"/>
      <c r="E22" s="40"/>
      <c r="F22" s="40"/>
    </row>
    <row r="23" spans="1:6">
      <c r="A23" s="69" t="s">
        <v>218</v>
      </c>
      <c r="B23" s="68"/>
      <c r="C23" s="87">
        <f>C21-C22</f>
        <v>-2618257.87</v>
      </c>
      <c r="D23" s="87">
        <f>D21-D22</f>
        <v>-1152439</v>
      </c>
      <c r="E23" s="40"/>
      <c r="F23" s="40"/>
    </row>
    <row r="24" spans="1:6">
      <c r="A24" s="69"/>
      <c r="B24" s="68"/>
      <c r="C24" s="87"/>
      <c r="D24" s="87"/>
      <c r="E24" s="40"/>
      <c r="F24" s="40"/>
    </row>
    <row r="25" spans="1:6">
      <c r="A25" s="77" t="s">
        <v>219</v>
      </c>
      <c r="B25" s="68"/>
      <c r="C25" s="97">
        <f>C23</f>
        <v>-2618257.87</v>
      </c>
      <c r="D25" s="97">
        <f>D23</f>
        <v>-1152439</v>
      </c>
      <c r="E25" s="40"/>
      <c r="F25" s="40"/>
    </row>
    <row r="26" spans="1:6">
      <c r="A26" s="77"/>
      <c r="B26" s="68"/>
      <c r="C26" s="87"/>
      <c r="D26" s="93"/>
      <c r="E26" s="40"/>
      <c r="F26" s="40"/>
    </row>
    <row r="27" spans="1:6">
      <c r="A27" s="77" t="s">
        <v>220</v>
      </c>
      <c r="B27" s="68"/>
      <c r="C27" s="87"/>
      <c r="D27" s="93"/>
      <c r="E27" s="40"/>
      <c r="F27" s="40"/>
    </row>
    <row r="28" spans="1:6">
      <c r="A28" s="69" t="s">
        <v>221</v>
      </c>
      <c r="B28" s="40"/>
      <c r="C28" s="87"/>
      <c r="D28" s="87"/>
      <c r="E28" s="40"/>
      <c r="F28" s="40"/>
    </row>
    <row r="29" spans="1:6">
      <c r="A29" s="69" t="s">
        <v>222</v>
      </c>
      <c r="B29" s="40"/>
      <c r="C29" s="98"/>
      <c r="D29" s="98"/>
      <c r="E29" s="40"/>
      <c r="F29" s="40"/>
    </row>
    <row r="30" spans="1:6">
      <c r="A30" s="69" t="s">
        <v>223</v>
      </c>
      <c r="B30" s="40"/>
      <c r="C30" s="87"/>
      <c r="D30" s="99"/>
      <c r="E30" s="40"/>
      <c r="F30" s="40"/>
    </row>
    <row r="31" spans="1:6">
      <c r="A31" s="69" t="s">
        <v>224</v>
      </c>
      <c r="B31" s="40"/>
      <c r="C31" s="87"/>
      <c r="D31" s="87"/>
      <c r="E31" s="40"/>
      <c r="F31" s="40"/>
    </row>
    <row r="32" spans="1:6">
      <c r="A32" s="69" t="s">
        <v>225</v>
      </c>
      <c r="B32" s="40"/>
      <c r="C32" s="87"/>
      <c r="D32" s="87"/>
      <c r="E32" s="40"/>
      <c r="F32" s="40"/>
    </row>
    <row r="33" spans="1:6">
      <c r="A33" s="69" t="s">
        <v>226</v>
      </c>
      <c r="B33" s="40"/>
      <c r="C33" s="92"/>
      <c r="D33" s="92"/>
      <c r="E33" s="40"/>
      <c r="F33" s="40"/>
    </row>
    <row r="34" spans="1:6">
      <c r="A34" s="77" t="s">
        <v>227</v>
      </c>
      <c r="B34" s="74"/>
      <c r="C34" s="97">
        <f>SUM(C28:C33)</f>
        <v>0</v>
      </c>
      <c r="D34" s="97">
        <f>SUM(D28:D33)</f>
        <v>0</v>
      </c>
      <c r="E34" s="40"/>
      <c r="F34" s="40"/>
    </row>
    <row r="35" spans="1:6">
      <c r="A35" s="77"/>
      <c r="B35" s="74"/>
      <c r="C35" s="87"/>
      <c r="D35" s="93"/>
      <c r="E35" s="40"/>
      <c r="F35" s="40"/>
    </row>
    <row r="36" spans="1:6">
      <c r="A36" s="77" t="s">
        <v>228</v>
      </c>
      <c r="B36" s="68"/>
      <c r="C36" s="87"/>
      <c r="D36" s="93"/>
      <c r="E36" s="40"/>
      <c r="F36" s="40"/>
    </row>
    <row r="37" spans="1:6">
      <c r="A37" s="69" t="s">
        <v>229</v>
      </c>
      <c r="B37" s="40"/>
      <c r="C37" s="100"/>
      <c r="D37" s="100"/>
      <c r="E37" s="40"/>
      <c r="F37" s="40"/>
    </row>
    <row r="38" spans="1:6">
      <c r="A38" s="69" t="s">
        <v>230</v>
      </c>
      <c r="B38" s="40"/>
      <c r="C38" s="100"/>
      <c r="D38" s="100"/>
      <c r="E38" s="40"/>
      <c r="F38" s="40"/>
    </row>
    <row r="39" spans="1:6">
      <c r="A39" s="77" t="s">
        <v>231</v>
      </c>
      <c r="B39" s="68"/>
      <c r="C39" s="97">
        <f>SUM(C37:C38)</f>
        <v>0</v>
      </c>
      <c r="D39" s="97">
        <f>SUM(D37:D38)</f>
        <v>0</v>
      </c>
      <c r="E39" s="40"/>
      <c r="F39" s="40"/>
    </row>
    <row r="40" spans="1:6">
      <c r="A40" s="69" t="s">
        <v>232</v>
      </c>
      <c r="B40" s="68"/>
      <c r="C40" s="87">
        <f>C34+C39+C25</f>
        <v>-2618257.87</v>
      </c>
      <c r="D40" s="87">
        <f>D34+D39+D25</f>
        <v>-1152439</v>
      </c>
      <c r="E40" s="40"/>
      <c r="F40" s="40"/>
    </row>
    <row r="41" spans="1:6">
      <c r="A41" s="70" t="s">
        <v>233</v>
      </c>
      <c r="B41" s="71"/>
      <c r="C41" s="87"/>
      <c r="D41" s="92"/>
      <c r="E41" s="40"/>
    </row>
    <row r="42" spans="1:6" ht="16.5" customHeight="1">
      <c r="A42" s="78" t="s">
        <v>234</v>
      </c>
      <c r="B42" s="79"/>
      <c r="C42" s="97">
        <f>SUM(C40:C41)</f>
        <v>-2618257.87</v>
      </c>
      <c r="D42" s="97">
        <f>SUM(D40:D41)</f>
        <v>-1152439</v>
      </c>
      <c r="E42" s="72"/>
    </row>
    <row r="43" spans="1:6" hidden="1">
      <c r="A43" s="74"/>
      <c r="B43" s="74"/>
      <c r="C43" s="101">
        <f>C42-[17]BS!D34</f>
        <v>-4216634.95</v>
      </c>
      <c r="D43" s="101"/>
      <c r="E43" s="73"/>
      <c r="F43" s="73"/>
    </row>
    <row r="44" spans="1:6">
      <c r="A44" s="74"/>
      <c r="B44" s="74"/>
      <c r="C44" s="101"/>
      <c r="D44" s="101"/>
      <c r="E44" s="73"/>
      <c r="F44" s="73"/>
    </row>
    <row r="45" spans="1:6">
      <c r="A45" s="74"/>
      <c r="B45" s="74"/>
      <c r="C45" s="101"/>
      <c r="D45" s="101"/>
      <c r="E45" s="73"/>
      <c r="F45" s="73"/>
    </row>
    <row r="46" spans="1:6">
      <c r="A46" s="74" t="str">
        <f>Master!A13</f>
        <v>As per our Report of even date</v>
      </c>
      <c r="B46" s="74"/>
      <c r="E46" s="73"/>
      <c r="F46" s="73"/>
    </row>
    <row r="47" spans="1:6">
      <c r="A47" s="74" t="str">
        <f>Master!A14</f>
        <v>For Satya Prakash Mangal &amp; Co.</v>
      </c>
      <c r="B47" s="74"/>
      <c r="C47" s="82"/>
      <c r="D47" s="82" t="str">
        <f>Master!D14</f>
        <v>For and on Behalf of Board of Directors</v>
      </c>
      <c r="E47" s="73"/>
      <c r="F47" s="73"/>
    </row>
    <row r="48" spans="1:6">
      <c r="A48" s="74" t="str">
        <f>Master!A15</f>
        <v>Chartered Accountants</v>
      </c>
      <c r="B48" s="74"/>
      <c r="C48" s="82"/>
      <c r="D48" s="82"/>
      <c r="E48" s="73"/>
      <c r="F48" s="73"/>
    </row>
    <row r="49" spans="1:6">
      <c r="A49" s="74" t="str">
        <f>Master!A16</f>
        <v>FRN: 008513N</v>
      </c>
      <c r="B49" s="74"/>
      <c r="C49" s="82"/>
      <c r="D49" s="103" t="str">
        <f>Master!D17</f>
        <v>Shital  kumar Bhagat</v>
      </c>
      <c r="E49" s="73"/>
      <c r="F49" s="73"/>
    </row>
    <row r="50" spans="1:6">
      <c r="A50" s="74"/>
      <c r="B50" s="74"/>
      <c r="C50" s="82"/>
      <c r="D50" s="103" t="str">
        <f>Master!D18</f>
        <v>Director</v>
      </c>
      <c r="E50" s="73"/>
      <c r="F50" s="73"/>
    </row>
    <row r="51" spans="1:6">
      <c r="A51" s="74"/>
      <c r="B51" s="74"/>
      <c r="C51" s="82"/>
      <c r="D51" s="103" t="str">
        <f>Master!D19</f>
        <v>DIN:06438443</v>
      </c>
      <c r="E51" s="73"/>
      <c r="F51" s="73"/>
    </row>
    <row r="52" spans="1:6">
      <c r="A52" s="74" t="str">
        <f>Master!A19</f>
        <v>Sourabh Jain</v>
      </c>
      <c r="B52" s="74"/>
      <c r="C52" s="82"/>
      <c r="D52" s="103"/>
      <c r="E52" s="73"/>
      <c r="F52" s="73"/>
    </row>
    <row r="53" spans="1:6">
      <c r="A53" s="74" t="str">
        <f>Master!A20</f>
        <v>Partner</v>
      </c>
      <c r="C53" s="82"/>
      <c r="D53" s="103"/>
      <c r="E53" s="40"/>
      <c r="F53" s="40"/>
    </row>
    <row r="54" spans="1:6">
      <c r="A54" s="74" t="str">
        <f>Master!A21</f>
        <v>M. No.415258</v>
      </c>
      <c r="C54" s="82"/>
      <c r="D54" s="103"/>
      <c r="E54" s="40"/>
      <c r="F54" s="40"/>
    </row>
    <row r="55" spans="1:6">
      <c r="A55" s="74" t="str">
        <f>Master!A22</f>
        <v>UDIN:</v>
      </c>
      <c r="C55" s="102"/>
      <c r="D55" s="103" t="str">
        <f>Master!D23</f>
        <v>Manish Gupta</v>
      </c>
      <c r="E55" s="40"/>
      <c r="F55" s="40"/>
    </row>
    <row r="56" spans="1:6">
      <c r="A56" s="74"/>
      <c r="C56" s="102"/>
      <c r="D56" s="103" t="str">
        <f>Master!D24</f>
        <v>Director</v>
      </c>
      <c r="E56" s="40"/>
      <c r="F56" s="40"/>
    </row>
    <row r="57" spans="1:6">
      <c r="A57" s="74" t="str">
        <f>Master!A24</f>
        <v>Place: Bangalore</v>
      </c>
      <c r="C57" s="102"/>
      <c r="D57" s="103" t="str">
        <f>Master!D25</f>
        <v>DIN:07651824</v>
      </c>
      <c r="E57" s="40"/>
      <c r="F57" s="40"/>
    </row>
    <row r="58" spans="1:6">
      <c r="A58" s="74" t="str">
        <f>Master!A25</f>
        <v>Date:</v>
      </c>
      <c r="C58" s="102"/>
      <c r="D58" s="103"/>
      <c r="E58" s="40"/>
      <c r="F58" s="40"/>
    </row>
    <row r="59" spans="1:6">
      <c r="A59" s="74"/>
      <c r="C59" s="40"/>
      <c r="D59" s="75"/>
      <c r="E59" s="40"/>
      <c r="F59" s="40"/>
    </row>
    <row r="60" spans="1:6">
      <c r="A60" s="74"/>
      <c r="C60" s="40"/>
      <c r="D60" s="75"/>
      <c r="E60" s="40"/>
    </row>
    <row r="61" spans="1:6">
      <c r="C61" s="40"/>
      <c r="D61" s="75"/>
      <c r="F61" s="76"/>
    </row>
    <row r="62" spans="1:6">
      <c r="C62" s="40"/>
      <c r="D62" s="40"/>
      <c r="F62" s="76"/>
    </row>
    <row r="63" spans="1:6">
      <c r="C63" s="40"/>
      <c r="D63" s="40"/>
    </row>
    <row r="64" spans="1:6">
      <c r="C64" s="40"/>
    </row>
    <row r="65" spans="3:3">
      <c r="C65" s="40"/>
    </row>
    <row r="66" spans="3:3">
      <c r="C66" s="40"/>
    </row>
    <row r="68" spans="3:3">
      <c r="C68" s="40"/>
    </row>
  </sheetData>
  <sheetProtection selectLockedCells="1" selectUnlockedCells="1"/>
  <mergeCells count="1">
    <mergeCell ref="A5:B5"/>
  </mergeCells>
  <pageMargins left="0.67013888888888884" right="0.4597222222222222" top="0.52986111111111112" bottom="0.75" header="0.51180555555555551" footer="0.51180555555555551"/>
  <pageSetup paperSize="9" scale="83" firstPageNumber="0" orientation="portrait" horizontalDpi="300" verticalDpi="300" r:id="rId1"/>
  <headerFooter alignWithMargins="0"/>
  <colBreaks count="1" manualBreakCount="1">
    <brk id="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5"/>
  <sheetViews>
    <sheetView showGridLines="0" view="pageBreakPreview" topLeftCell="A37" zoomScale="85" zoomScaleNormal="85" zoomScaleSheetLayoutView="85" workbookViewId="0">
      <selection activeCell="D54" sqref="D54:E54"/>
    </sheetView>
  </sheetViews>
  <sheetFormatPr defaultColWidth="9.140625" defaultRowHeight="15" customHeight="1"/>
  <cols>
    <col min="1" max="1" width="65.140625" style="215" customWidth="1"/>
    <col min="2" max="2" width="16.28515625" style="213" bestFit="1" customWidth="1"/>
    <col min="3" max="3" width="16" style="214" customWidth="1"/>
    <col min="4" max="4" width="17.7109375" style="215" bestFit="1" customWidth="1"/>
    <col min="5" max="5" width="16" style="215" bestFit="1" customWidth="1"/>
    <col min="6" max="6" width="9.140625" style="215"/>
    <col min="7" max="7" width="16.42578125" style="215" bestFit="1" customWidth="1"/>
    <col min="8" max="8" width="13.5703125" style="215" bestFit="1" customWidth="1"/>
    <col min="9" max="9" width="11" style="215" bestFit="1" customWidth="1"/>
    <col min="10" max="10" width="9.140625" style="215"/>
    <col min="11" max="11" width="15.28515625" style="215" bestFit="1" customWidth="1"/>
    <col min="12" max="16384" width="9.140625" style="215"/>
  </cols>
  <sheetData>
    <row r="1" spans="1:7" ht="15" customHeight="1">
      <c r="A1" s="806" t="str">
        <f>Master!A1</f>
        <v xml:space="preserve"> EASYLEASES TECHNOLOGIES  PRIVATE LIMITED</v>
      </c>
      <c r="B1" s="806"/>
      <c r="C1" s="806"/>
      <c r="D1" s="806"/>
      <c r="E1" s="806"/>
    </row>
    <row r="2" spans="1:7" ht="15" customHeight="1">
      <c r="A2" s="849" t="s">
        <v>235</v>
      </c>
      <c r="B2" s="849"/>
      <c r="C2" s="849"/>
      <c r="D2" s="849"/>
      <c r="E2" s="849"/>
    </row>
    <row r="3" spans="1:7" ht="15" customHeight="1">
      <c r="A3" s="216"/>
      <c r="B3" s="216"/>
      <c r="C3" s="216"/>
      <c r="D3" s="216"/>
      <c r="E3" s="216"/>
    </row>
    <row r="4" spans="1:7" s="218" customFormat="1" ht="15" customHeight="1">
      <c r="A4" s="217" t="s">
        <v>263</v>
      </c>
      <c r="B4" s="213"/>
      <c r="C4" s="214"/>
      <c r="E4" s="219" t="str">
        <f>Master!D4</f>
        <v>(Amount in Rs.)</v>
      </c>
    </row>
    <row r="5" spans="1:7" s="218" customFormat="1" ht="15" customHeight="1">
      <c r="A5" s="854" t="s">
        <v>5</v>
      </c>
      <c r="B5" s="819" t="str">
        <f>Master!C5</f>
        <v>As at 31/03/2019</v>
      </c>
      <c r="C5" s="856"/>
      <c r="D5" s="808" t="str">
        <f>Master!D5</f>
        <v>As at 31/03/2018</v>
      </c>
      <c r="E5" s="808"/>
    </row>
    <row r="6" spans="1:7" s="218" customFormat="1" ht="15" customHeight="1">
      <c r="A6" s="855"/>
      <c r="B6" s="547" t="s">
        <v>236</v>
      </c>
      <c r="C6" s="220" t="s">
        <v>59</v>
      </c>
      <c r="D6" s="547" t="s">
        <v>236</v>
      </c>
      <c r="E6" s="220" t="s">
        <v>59</v>
      </c>
    </row>
    <row r="7" spans="1:7" s="218" customFormat="1" ht="15" customHeight="1">
      <c r="A7" s="545" t="s">
        <v>21</v>
      </c>
      <c r="B7" s="518"/>
      <c r="C7" s="517"/>
      <c r="D7" s="517"/>
      <c r="E7" s="517"/>
    </row>
    <row r="8" spans="1:7" s="218" customFormat="1" ht="15" customHeight="1">
      <c r="A8" s="530" t="s">
        <v>36</v>
      </c>
      <c r="B8" s="392">
        <v>50000</v>
      </c>
      <c r="C8" s="392">
        <f>B8*10</f>
        <v>500000</v>
      </c>
      <c r="D8" s="392">
        <v>50000</v>
      </c>
      <c r="E8" s="392">
        <f>D8*10</f>
        <v>500000</v>
      </c>
    </row>
    <row r="9" spans="1:7" s="218" customFormat="1" ht="15" customHeight="1">
      <c r="A9" s="519"/>
      <c r="B9" s="546">
        <f>B8</f>
        <v>50000</v>
      </c>
      <c r="C9" s="546">
        <f t="shared" ref="C9:E9" si="0">C8</f>
        <v>500000</v>
      </c>
      <c r="D9" s="546">
        <f t="shared" si="0"/>
        <v>50000</v>
      </c>
      <c r="E9" s="546">
        <f t="shared" si="0"/>
        <v>500000</v>
      </c>
    </row>
    <row r="10" spans="1:7" s="218" customFormat="1" ht="15" customHeight="1">
      <c r="A10" s="545" t="s">
        <v>513</v>
      </c>
      <c r="B10" s="546"/>
      <c r="C10" s="546"/>
      <c r="D10" s="546"/>
      <c r="E10" s="546"/>
    </row>
    <row r="11" spans="1:7" s="218" customFormat="1" ht="15" customHeight="1">
      <c r="A11" s="530" t="s">
        <v>36</v>
      </c>
      <c r="B11" s="548">
        <v>50000</v>
      </c>
      <c r="C11" s="548">
        <f>B11*10</f>
        <v>500000</v>
      </c>
      <c r="D11" s="549">
        <v>30000</v>
      </c>
      <c r="E11" s="549">
        <f>D11*10</f>
        <v>300000</v>
      </c>
      <c r="G11" s="552"/>
    </row>
    <row r="12" spans="1:7" s="218" customFormat="1" ht="15" customHeight="1">
      <c r="A12" s="263" t="s">
        <v>20</v>
      </c>
      <c r="B12" s="550">
        <f>B11</f>
        <v>50000</v>
      </c>
      <c r="C12" s="550">
        <f>B12*10</f>
        <v>500000</v>
      </c>
      <c r="D12" s="550">
        <f>D11</f>
        <v>30000</v>
      </c>
      <c r="E12" s="550">
        <f>E11</f>
        <v>300000</v>
      </c>
    </row>
    <row r="13" spans="1:7" s="218" customFormat="1" ht="15" customHeight="1">
      <c r="A13" s="223"/>
      <c r="B13" s="213"/>
      <c r="C13" s="224"/>
      <c r="D13" s="223"/>
      <c r="E13" s="223"/>
      <c r="G13" s="218" t="s">
        <v>289</v>
      </c>
    </row>
    <row r="14" spans="1:7" s="218" customFormat="1" ht="15" customHeight="1">
      <c r="A14" s="217" t="s">
        <v>299</v>
      </c>
      <c r="B14" s="213"/>
      <c r="C14" s="224"/>
      <c r="D14" s="223"/>
      <c r="E14" s="223"/>
    </row>
    <row r="15" spans="1:7" s="218" customFormat="1" ht="15" customHeight="1">
      <c r="A15" s="843" t="s">
        <v>5</v>
      </c>
      <c r="B15" s="818" t="str">
        <f>Master!C5</f>
        <v>As at 31/03/2019</v>
      </c>
      <c r="C15" s="845"/>
      <c r="D15" s="818" t="str">
        <f>Master!D5</f>
        <v>As at 31/03/2018</v>
      </c>
      <c r="E15" s="845"/>
    </row>
    <row r="16" spans="1:7" s="218" customFormat="1" ht="15" customHeight="1">
      <c r="A16" s="844"/>
      <c r="B16" s="225" t="s">
        <v>236</v>
      </c>
      <c r="C16" s="220" t="s">
        <v>59</v>
      </c>
      <c r="D16" s="225" t="s">
        <v>236</v>
      </c>
      <c r="E16" s="220" t="s">
        <v>59</v>
      </c>
    </row>
    <row r="17" spans="1:6" s="218" customFormat="1" ht="15" customHeight="1">
      <c r="A17" s="226"/>
      <c r="B17" s="225"/>
      <c r="C17" s="227"/>
      <c r="D17" s="228"/>
      <c r="E17" s="227"/>
    </row>
    <row r="18" spans="1:6" s="218" customFormat="1" ht="15" customHeight="1">
      <c r="A18" s="229" t="s">
        <v>1</v>
      </c>
      <c r="B18" s="392">
        <v>30000</v>
      </c>
      <c r="C18" s="392">
        <f>B18*10</f>
        <v>300000</v>
      </c>
      <c r="D18" s="430">
        <v>10000</v>
      </c>
      <c r="E18" s="392">
        <f>D18*10</f>
        <v>100000</v>
      </c>
    </row>
    <row r="19" spans="1:6" s="218" customFormat="1" ht="15" customHeight="1">
      <c r="A19" s="229" t="s">
        <v>2</v>
      </c>
      <c r="B19" s="392">
        <v>20000</v>
      </c>
      <c r="C19" s="392">
        <f>B19*10</f>
        <v>200000</v>
      </c>
      <c r="D19" s="431">
        <v>20000</v>
      </c>
      <c r="E19" s="392">
        <f>D19*10</f>
        <v>200000</v>
      </c>
    </row>
    <row r="20" spans="1:6" s="218" customFormat="1" ht="15" customHeight="1">
      <c r="A20" s="230" t="s">
        <v>3</v>
      </c>
      <c r="B20" s="231">
        <f>SUM(B18:B19)</f>
        <v>50000</v>
      </c>
      <c r="C20" s="231">
        <f>SUM(C18:C19)</f>
        <v>500000</v>
      </c>
      <c r="D20" s="231">
        <f>SUM(D18:D19)</f>
        <v>30000</v>
      </c>
      <c r="E20" s="231">
        <f>SUM(E18:E19)</f>
        <v>300000</v>
      </c>
    </row>
    <row r="21" spans="1:6" s="218" customFormat="1" ht="15" customHeight="1">
      <c r="A21" s="232"/>
      <c r="B21" s="233"/>
      <c r="C21" s="234"/>
      <c r="D21" s="234"/>
      <c r="E21" s="234"/>
    </row>
    <row r="22" spans="1:6" s="218" customFormat="1" ht="15" customHeight="1">
      <c r="A22" s="235"/>
      <c r="B22" s="236"/>
      <c r="C22" s="237"/>
      <c r="D22" s="223"/>
      <c r="E22" s="223"/>
    </row>
    <row r="23" spans="1:6" s="218" customFormat="1" ht="15" customHeight="1">
      <c r="A23" s="217" t="s">
        <v>300</v>
      </c>
      <c r="B23" s="236"/>
      <c r="C23" s="237"/>
      <c r="D23" s="223"/>
      <c r="E23" s="223"/>
    </row>
    <row r="24" spans="1:6" s="218" customFormat="1" ht="16.5" customHeight="1">
      <c r="A24" s="850" t="s">
        <v>5</v>
      </c>
      <c r="B24" s="852" t="str">
        <f>Master!C5</f>
        <v>As at 31/03/2019</v>
      </c>
      <c r="C24" s="852"/>
      <c r="D24" s="852" t="str">
        <f>Master!D5</f>
        <v>As at 31/03/2018</v>
      </c>
      <c r="E24" s="852"/>
    </row>
    <row r="25" spans="1:6" s="218" customFormat="1" ht="18" customHeight="1">
      <c r="A25" s="851"/>
      <c r="B25" s="225" t="s">
        <v>236</v>
      </c>
      <c r="C25" s="354" t="s">
        <v>27</v>
      </c>
      <c r="D25" s="225" t="s">
        <v>236</v>
      </c>
      <c r="E25" s="357" t="s">
        <v>27</v>
      </c>
    </row>
    <row r="26" spans="1:6" s="218" customFormat="1" ht="15" customHeight="1">
      <c r="A26" s="531" t="s">
        <v>301</v>
      </c>
      <c r="B26" s="532"/>
      <c r="C26" s="532"/>
      <c r="D26" s="432"/>
      <c r="E26" s="533"/>
    </row>
    <row r="27" spans="1:6" s="218" customFormat="1" ht="15" customHeight="1">
      <c r="A27" s="534" t="s">
        <v>509</v>
      </c>
      <c r="B27" s="535">
        <v>18250</v>
      </c>
      <c r="C27" s="551">
        <f>(B27/B30)*100</f>
        <v>36.5</v>
      </c>
      <c r="D27" s="536">
        <v>10950</v>
      </c>
      <c r="E27" s="537">
        <f>+D27/D30*100</f>
        <v>36.5</v>
      </c>
      <c r="F27" s="552">
        <f>D27-B27</f>
        <v>-7300</v>
      </c>
    </row>
    <row r="28" spans="1:6" s="218" customFormat="1" ht="15" customHeight="1">
      <c r="A28" s="538" t="s">
        <v>511</v>
      </c>
      <c r="B28" s="535">
        <v>18250</v>
      </c>
      <c r="C28" s="551">
        <f>B28/B30*100</f>
        <v>36.5</v>
      </c>
      <c r="D28" s="536">
        <v>10950</v>
      </c>
      <c r="E28" s="537">
        <f>+D28/D30*100</f>
        <v>36.5</v>
      </c>
      <c r="F28" s="552">
        <f>D28-B28</f>
        <v>-7300</v>
      </c>
    </row>
    <row r="29" spans="1:6" s="218" customFormat="1" ht="15" customHeight="1">
      <c r="A29" s="538" t="s">
        <v>514</v>
      </c>
      <c r="B29" s="535">
        <v>13500</v>
      </c>
      <c r="C29" s="551">
        <f>B29/B30*100</f>
        <v>27</v>
      </c>
      <c r="D29" s="536">
        <v>8100</v>
      </c>
      <c r="E29" s="537">
        <f>+D29/D30*100</f>
        <v>27</v>
      </c>
      <c r="F29" s="552">
        <f>D29-B29</f>
        <v>-5400</v>
      </c>
    </row>
    <row r="30" spans="1:6" s="218" customFormat="1" ht="15" customHeight="1">
      <c r="A30" s="539" t="s">
        <v>20</v>
      </c>
      <c r="B30" s="540">
        <f>B27+B28+B29</f>
        <v>50000</v>
      </c>
      <c r="C30" s="540">
        <f t="shared" ref="C30:E30" si="1">C27+C28+C29</f>
        <v>100</v>
      </c>
      <c r="D30" s="540">
        <f t="shared" si="1"/>
        <v>30000</v>
      </c>
      <c r="E30" s="540">
        <f t="shared" si="1"/>
        <v>100</v>
      </c>
    </row>
    <row r="31" spans="1:6" s="218" customFormat="1" ht="15" customHeight="1">
      <c r="A31" s="356" t="s">
        <v>289</v>
      </c>
      <c r="B31" s="358"/>
      <c r="C31" s="359"/>
      <c r="D31" s="360"/>
      <c r="E31" s="355"/>
    </row>
    <row r="32" spans="1:6" s="218" customFormat="1" ht="15" customHeight="1">
      <c r="A32" s="541" t="s">
        <v>407</v>
      </c>
      <c r="B32" s="238"/>
      <c r="C32" s="239"/>
      <c r="D32" s="240"/>
      <c r="E32" s="239"/>
    </row>
    <row r="33" spans="1:11" s="218" customFormat="1" ht="61.5" customHeight="1">
      <c r="A33" s="853" t="s">
        <v>408</v>
      </c>
      <c r="B33" s="853"/>
      <c r="C33" s="853"/>
      <c r="D33" s="853"/>
      <c r="E33" s="853"/>
      <c r="F33" s="542"/>
      <c r="G33" s="542"/>
      <c r="H33" s="542"/>
      <c r="I33" s="542"/>
    </row>
    <row r="34" spans="1:11" s="218" customFormat="1" ht="15" customHeight="1">
      <c r="A34" s="542"/>
      <c r="B34" s="542"/>
      <c r="C34" s="542"/>
      <c r="D34" s="542"/>
      <c r="E34" s="542"/>
      <c r="F34" s="542"/>
      <c r="G34" s="542"/>
      <c r="H34" s="542"/>
      <c r="I34" s="542"/>
    </row>
    <row r="35" spans="1:11" s="218" customFormat="1" ht="15" customHeight="1">
      <c r="A35" s="543" t="s">
        <v>409</v>
      </c>
      <c r="B35" s="542"/>
      <c r="C35" s="542"/>
      <c r="D35" s="542"/>
      <c r="E35" s="542"/>
      <c r="F35" s="542"/>
      <c r="G35" s="542"/>
      <c r="H35" s="542"/>
      <c r="I35" s="542"/>
    </row>
    <row r="36" spans="1:11" s="218" customFormat="1" ht="32.25" customHeight="1">
      <c r="A36" s="807" t="s">
        <v>507</v>
      </c>
      <c r="B36" s="807"/>
      <c r="C36" s="807"/>
      <c r="D36" s="807"/>
      <c r="E36" s="807"/>
      <c r="F36" s="544"/>
      <c r="G36" s="544"/>
      <c r="H36" s="544"/>
      <c r="I36" s="542"/>
    </row>
    <row r="37" spans="1:11" s="218" customFormat="1" ht="15" customHeight="1">
      <c r="A37" s="542"/>
      <c r="B37" s="542"/>
      <c r="C37" s="542"/>
      <c r="D37" s="542"/>
      <c r="E37" s="542"/>
      <c r="F37" s="542"/>
      <c r="G37" s="542"/>
      <c r="H37" s="542"/>
      <c r="I37" s="542"/>
    </row>
    <row r="38" spans="1:11" s="243" customFormat="1" ht="15" customHeight="1">
      <c r="A38" s="241" t="s">
        <v>456</v>
      </c>
      <c r="B38" s="236"/>
      <c r="C38" s="242"/>
      <c r="E38" s="244" t="str">
        <f>Master!D4</f>
        <v>(Amount in Rs.)</v>
      </c>
    </row>
    <row r="39" spans="1:11" s="243" customFormat="1" ht="15" customHeight="1">
      <c r="A39" s="222" t="s">
        <v>5</v>
      </c>
      <c r="B39" s="808" t="str">
        <f>Master!C5</f>
        <v>As at 31/03/2019</v>
      </c>
      <c r="C39" s="809"/>
      <c r="D39" s="818" t="str">
        <f>Master!D5</f>
        <v>As at 31/03/2018</v>
      </c>
      <c r="E39" s="819"/>
    </row>
    <row r="40" spans="1:11" s="243" customFormat="1" ht="15" customHeight="1">
      <c r="A40" s="245"/>
      <c r="B40" s="839"/>
      <c r="C40" s="840"/>
      <c r="D40" s="246"/>
      <c r="E40" s="247"/>
    </row>
    <row r="41" spans="1:11" s="243" customFormat="1" ht="15" customHeight="1">
      <c r="A41" s="255" t="s">
        <v>302</v>
      </c>
      <c r="B41" s="814"/>
      <c r="C41" s="815"/>
      <c r="D41" s="814"/>
      <c r="E41" s="815"/>
    </row>
    <row r="42" spans="1:11" s="243" customFormat="1" ht="15" customHeight="1">
      <c r="A42" s="248" t="s">
        <v>26</v>
      </c>
      <c r="B42" s="622"/>
      <c r="C42" s="623">
        <f>E44</f>
        <v>0</v>
      </c>
      <c r="D42" s="622"/>
      <c r="E42" s="623">
        <v>0</v>
      </c>
    </row>
    <row r="43" spans="1:11" s="243" customFormat="1" ht="15" customHeight="1">
      <c r="A43" s="248" t="s">
        <v>352</v>
      </c>
      <c r="B43" s="622"/>
      <c r="C43" s="623">
        <v>0</v>
      </c>
      <c r="D43" s="622"/>
      <c r="E43" s="623">
        <v>0</v>
      </c>
    </row>
    <row r="44" spans="1:11" s="243" customFormat="1" ht="15" customHeight="1">
      <c r="A44" s="248" t="s">
        <v>239</v>
      </c>
      <c r="B44" s="622"/>
      <c r="C44" s="623">
        <f>SUM(C42:C43)</f>
        <v>0</v>
      </c>
      <c r="D44" s="622"/>
      <c r="E44" s="623">
        <v>0</v>
      </c>
    </row>
    <row r="45" spans="1:11" s="243" customFormat="1" ht="15" customHeight="1">
      <c r="A45" s="255" t="s">
        <v>237</v>
      </c>
      <c r="B45" s="814"/>
      <c r="C45" s="815"/>
      <c r="D45" s="814"/>
      <c r="E45" s="815"/>
      <c r="G45" s="554"/>
    </row>
    <row r="46" spans="1:11" s="243" customFormat="1" ht="15" customHeight="1">
      <c r="A46" s="248" t="s">
        <v>26</v>
      </c>
      <c r="B46" s="622"/>
      <c r="C46" s="623">
        <f>E49</f>
        <v>-1356126</v>
      </c>
      <c r="D46" s="622"/>
      <c r="E46" s="623">
        <v>0</v>
      </c>
    </row>
    <row r="47" spans="1:11" s="243" customFormat="1" ht="15" customHeight="1">
      <c r="A47" s="248" t="s">
        <v>238</v>
      </c>
      <c r="B47" s="622"/>
      <c r="C47" s="623">
        <f>+'PL face'!D26</f>
        <v>-2894881.87</v>
      </c>
      <c r="D47" s="622"/>
      <c r="E47" s="638">
        <v>-10000</v>
      </c>
      <c r="G47" s="553" t="s">
        <v>289</v>
      </c>
      <c r="K47" s="249"/>
    </row>
    <row r="48" spans="1:11" s="243" customFormat="1" ht="15" customHeight="1">
      <c r="A48" s="248" t="s">
        <v>239</v>
      </c>
      <c r="B48" s="820">
        <f>SUM(B46:C47)</f>
        <v>-4251007.87</v>
      </c>
      <c r="C48" s="821"/>
      <c r="D48" s="622"/>
      <c r="E48" s="623">
        <v>-1346126</v>
      </c>
      <c r="G48" s="250"/>
      <c r="K48" s="249"/>
    </row>
    <row r="49" spans="1:7" s="243" customFormat="1" ht="15" customHeight="1">
      <c r="A49" s="772" t="s">
        <v>20</v>
      </c>
      <c r="B49" s="647"/>
      <c r="C49" s="771">
        <f>C44+B48</f>
        <v>-4251007.87</v>
      </c>
      <c r="D49" s="569"/>
      <c r="E49" s="568">
        <f>E47+E48</f>
        <v>-1356126</v>
      </c>
      <c r="G49" s="249"/>
    </row>
    <row r="50" spans="1:7" s="243" customFormat="1" ht="15" customHeight="1">
      <c r="A50" s="520"/>
      <c r="B50" s="251"/>
      <c r="C50" s="251"/>
      <c r="D50" s="251"/>
      <c r="E50" s="251"/>
      <c r="G50" s="249" t="s">
        <v>289</v>
      </c>
    </row>
    <row r="51" spans="1:7" s="243" customFormat="1" ht="15" customHeight="1">
      <c r="A51" s="520"/>
      <c r="B51" s="251"/>
      <c r="C51" s="251"/>
      <c r="D51" s="251"/>
      <c r="E51" s="251"/>
      <c r="G51" s="249"/>
    </row>
    <row r="52" spans="1:7" s="243" customFormat="1" ht="15" customHeight="1">
      <c r="A52" s="241" t="s">
        <v>718</v>
      </c>
      <c r="B52" s="236"/>
      <c r="C52" s="242"/>
      <c r="E52" s="244" t="str">
        <f>E38</f>
        <v>(Amount in Rs.)</v>
      </c>
      <c r="G52" s="249"/>
    </row>
    <row r="53" spans="1:7" s="243" customFormat="1" ht="15" customHeight="1">
      <c r="A53" s="663" t="s">
        <v>5</v>
      </c>
      <c r="B53" s="808" t="str">
        <f>B39</f>
        <v>As at 31/03/2019</v>
      </c>
      <c r="C53" s="809"/>
      <c r="D53" s="818" t="str">
        <f>D39</f>
        <v>As at 31/03/2018</v>
      </c>
      <c r="E53" s="819"/>
      <c r="G53" s="249"/>
    </row>
    <row r="54" spans="1:7" s="243" customFormat="1" ht="15" customHeight="1">
      <c r="A54" s="245"/>
      <c r="B54" s="839"/>
      <c r="C54" s="840"/>
      <c r="D54" s="810"/>
      <c r="E54" s="811"/>
      <c r="G54" s="249"/>
    </row>
    <row r="55" spans="1:7" s="243" customFormat="1" ht="15" customHeight="1">
      <c r="A55" s="654" t="s">
        <v>717</v>
      </c>
      <c r="B55" s="814">
        <v>0</v>
      </c>
      <c r="C55" s="815"/>
      <c r="D55" s="814" t="s">
        <v>289</v>
      </c>
      <c r="E55" s="815"/>
      <c r="G55" s="249"/>
    </row>
    <row r="56" spans="1:7" s="243" customFormat="1" ht="15" customHeight="1">
      <c r="A56" s="248" t="s">
        <v>546</v>
      </c>
      <c r="B56" s="814">
        <f>tb!C20</f>
        <v>2500000</v>
      </c>
      <c r="C56" s="815">
        <f>+E60</f>
        <v>0</v>
      </c>
      <c r="D56" s="837">
        <v>0</v>
      </c>
      <c r="E56" s="838"/>
      <c r="G56" s="249"/>
    </row>
    <row r="57" spans="1:7" s="243" customFormat="1" ht="15" customHeight="1">
      <c r="A57" s="248" t="s">
        <v>547</v>
      </c>
      <c r="B57" s="814">
        <f>tb!C21</f>
        <v>2500000</v>
      </c>
      <c r="C57" s="815">
        <f>+E61</f>
        <v>0</v>
      </c>
      <c r="D57" s="841">
        <v>0</v>
      </c>
      <c r="E57" s="842"/>
      <c r="G57" s="249"/>
    </row>
    <row r="58" spans="1:7" s="243" customFormat="1" ht="15" customHeight="1">
      <c r="A58" s="655" t="s">
        <v>289</v>
      </c>
      <c r="B58" s="814">
        <v>0</v>
      </c>
      <c r="C58" s="815">
        <f>+C56+C57</f>
        <v>0</v>
      </c>
      <c r="D58" s="837">
        <v>0</v>
      </c>
      <c r="E58" s="838"/>
      <c r="G58" s="249"/>
    </row>
    <row r="59" spans="1:7" s="243" customFormat="1" ht="15" customHeight="1">
      <c r="A59" s="248" t="s">
        <v>289</v>
      </c>
      <c r="B59" s="814" t="s">
        <v>289</v>
      </c>
      <c r="C59" s="815"/>
      <c r="D59" s="816"/>
      <c r="E59" s="817"/>
      <c r="G59" s="249"/>
    </row>
    <row r="60" spans="1:7" s="243" customFormat="1" ht="15" customHeight="1">
      <c r="A60" s="257" t="s">
        <v>20</v>
      </c>
      <c r="B60" s="662" t="s">
        <v>289</v>
      </c>
      <c r="C60" s="662">
        <f>B56+B57+B58</f>
        <v>5000000</v>
      </c>
      <c r="D60" s="659"/>
      <c r="E60" s="658">
        <f>D56+D57+D58</f>
        <v>0</v>
      </c>
      <c r="G60" s="249"/>
    </row>
    <row r="61" spans="1:7" s="243" customFormat="1" ht="15" customHeight="1">
      <c r="A61" s="520"/>
      <c r="B61" s="251"/>
      <c r="C61" s="251"/>
      <c r="D61" s="251"/>
      <c r="E61" s="251"/>
      <c r="G61" s="249"/>
    </row>
    <row r="62" spans="1:7" s="243" customFormat="1" ht="15" customHeight="1">
      <c r="A62" s="241" t="s">
        <v>516</v>
      </c>
      <c r="B62" s="236"/>
      <c r="C62" s="242"/>
      <c r="E62" s="244" t="str">
        <f>E38</f>
        <v>(Amount in Rs.)</v>
      </c>
      <c r="G62" s="249"/>
    </row>
    <row r="63" spans="1:7" s="243" customFormat="1" ht="15" customHeight="1">
      <c r="A63" s="641" t="s">
        <v>5</v>
      </c>
      <c r="B63" s="808" t="str">
        <f>B39</f>
        <v>As at 31/03/2019</v>
      </c>
      <c r="C63" s="809"/>
      <c r="D63" s="818" t="str">
        <f>D39</f>
        <v>As at 31/03/2018</v>
      </c>
      <c r="E63" s="819"/>
      <c r="G63" s="249"/>
    </row>
    <row r="64" spans="1:7" s="243" customFormat="1" ht="15" customHeight="1">
      <c r="A64" s="245"/>
      <c r="B64" s="839"/>
      <c r="C64" s="840"/>
      <c r="D64" s="810"/>
      <c r="E64" s="811"/>
      <c r="G64" s="249"/>
    </row>
    <row r="65" spans="1:7" s="243" customFormat="1" ht="15" customHeight="1">
      <c r="A65" s="654" t="s">
        <v>517</v>
      </c>
      <c r="B65" s="814">
        <v>0</v>
      </c>
      <c r="C65" s="815"/>
      <c r="D65" s="814" t="s">
        <v>289</v>
      </c>
      <c r="E65" s="815"/>
      <c r="G65" s="249"/>
    </row>
    <row r="66" spans="1:7" s="243" customFormat="1" ht="15" customHeight="1">
      <c r="A66" s="655" t="s">
        <v>518</v>
      </c>
      <c r="B66" s="814">
        <f>tb!C16</f>
        <v>1267500</v>
      </c>
      <c r="C66" s="815">
        <f>+E70</f>
        <v>1200000</v>
      </c>
      <c r="D66" s="837">
        <v>390500</v>
      </c>
      <c r="E66" s="838"/>
      <c r="G66" s="249"/>
    </row>
    <row r="67" spans="1:7" s="243" customFormat="1" ht="15" customHeight="1">
      <c r="A67" s="656" t="s">
        <v>519</v>
      </c>
      <c r="B67" s="848">
        <f>tb!C17</f>
        <v>1465000</v>
      </c>
      <c r="C67" s="848">
        <f>+'PL face'!D30</f>
        <v>-57.897637400000001</v>
      </c>
      <c r="D67" s="841">
        <v>390500</v>
      </c>
      <c r="E67" s="842"/>
      <c r="F67" s="642"/>
      <c r="G67" s="249"/>
    </row>
    <row r="68" spans="1:7" s="243" customFormat="1" ht="15" customHeight="1">
      <c r="A68" s="655" t="s">
        <v>520</v>
      </c>
      <c r="B68" s="814">
        <f>tb!C18</f>
        <v>1367500</v>
      </c>
      <c r="C68" s="815">
        <f>+C66+C67</f>
        <v>1199942.1023625999</v>
      </c>
      <c r="D68" s="837">
        <v>419000</v>
      </c>
      <c r="E68" s="838"/>
      <c r="G68" s="249"/>
    </row>
    <row r="69" spans="1:7" s="243" customFormat="1" ht="15" customHeight="1">
      <c r="A69" s="248" t="s">
        <v>289</v>
      </c>
      <c r="B69" s="814" t="s">
        <v>289</v>
      </c>
      <c r="C69" s="815"/>
      <c r="D69" s="816"/>
      <c r="E69" s="817"/>
      <c r="G69" s="249"/>
    </row>
    <row r="70" spans="1:7" s="243" customFormat="1" ht="15" customHeight="1">
      <c r="A70" s="257" t="s">
        <v>20</v>
      </c>
      <c r="B70" s="662" t="s">
        <v>289</v>
      </c>
      <c r="C70" s="662">
        <f>B66+B67+B68</f>
        <v>4100000</v>
      </c>
      <c r="D70" s="659"/>
      <c r="E70" s="658">
        <f>D66+D67+D68</f>
        <v>1200000</v>
      </c>
      <c r="G70" s="249"/>
    </row>
    <row r="71" spans="1:7" s="243" customFormat="1" ht="15" customHeight="1">
      <c r="A71" s="520"/>
      <c r="B71" s="251"/>
      <c r="C71" s="251"/>
      <c r="D71" s="251"/>
      <c r="E71" s="251"/>
      <c r="G71" s="249"/>
    </row>
    <row r="72" spans="1:7" s="243" customFormat="1" ht="15" customHeight="1">
      <c r="A72" s="520"/>
      <c r="B72" s="251"/>
      <c r="C72" s="251"/>
      <c r="D72" s="251"/>
      <c r="E72" s="251"/>
      <c r="G72" s="249"/>
    </row>
    <row r="73" spans="1:7" s="243" customFormat="1" ht="15" customHeight="1">
      <c r="A73" s="241" t="s">
        <v>521</v>
      </c>
      <c r="B73" s="236"/>
      <c r="C73" s="242"/>
      <c r="E73" s="244" t="str">
        <f>Master!D4</f>
        <v>(Amount in Rs.)</v>
      </c>
    </row>
    <row r="74" spans="1:7" s="243" customFormat="1" ht="15" customHeight="1">
      <c r="A74" s="222" t="s">
        <v>5</v>
      </c>
      <c r="B74" s="808" t="str">
        <f>Master!C5</f>
        <v>As at 31/03/2019</v>
      </c>
      <c r="C74" s="809"/>
      <c r="D74" s="818" t="str">
        <f>Master!D5</f>
        <v>As at 31/03/2018</v>
      </c>
      <c r="E74" s="819"/>
    </row>
    <row r="75" spans="1:7" s="243" customFormat="1" ht="15" customHeight="1">
      <c r="A75" s="245"/>
      <c r="B75" s="839"/>
      <c r="C75" s="840"/>
      <c r="D75" s="810"/>
      <c r="E75" s="811"/>
    </row>
    <row r="76" spans="1:7" s="243" customFormat="1" ht="15" customHeight="1">
      <c r="A76" s="255" t="s">
        <v>240</v>
      </c>
      <c r="B76" s="814">
        <f>tb!B128</f>
        <v>19898</v>
      </c>
      <c r="C76" s="815"/>
      <c r="D76" s="814">
        <v>11777</v>
      </c>
      <c r="E76" s="815"/>
    </row>
    <row r="77" spans="1:7" s="243" customFormat="1" ht="15" customHeight="1">
      <c r="A77" s="248" t="s">
        <v>241</v>
      </c>
      <c r="B77" s="820"/>
      <c r="C77" s="821">
        <f>+D82</f>
        <v>11777</v>
      </c>
      <c r="D77" s="816"/>
      <c r="E77" s="817"/>
    </row>
    <row r="78" spans="1:7" s="243" customFormat="1" ht="15" customHeight="1">
      <c r="A78" s="256" t="s">
        <v>28</v>
      </c>
      <c r="B78" s="822">
        <f>SUM(B76:C76)</f>
        <v>19898</v>
      </c>
      <c r="C78" s="822">
        <f>+'PL face'!D42</f>
        <v>0</v>
      </c>
      <c r="D78" s="823">
        <f>SUM(D76:E77)</f>
        <v>11777</v>
      </c>
      <c r="E78" s="824">
        <f>'PL face'!E42</f>
        <v>0</v>
      </c>
    </row>
    <row r="79" spans="1:7" s="243" customFormat="1" ht="15" customHeight="1">
      <c r="A79" s="255" t="s">
        <v>242</v>
      </c>
      <c r="B79" s="814">
        <v>0</v>
      </c>
      <c r="C79" s="815">
        <f>+C77+C78</f>
        <v>11777</v>
      </c>
      <c r="D79" s="825"/>
      <c r="E79" s="826"/>
    </row>
    <row r="80" spans="1:7" s="243" customFormat="1" ht="15" customHeight="1">
      <c r="A80" s="248" t="s">
        <v>243</v>
      </c>
      <c r="B80" s="814">
        <v>0</v>
      </c>
      <c r="C80" s="815"/>
      <c r="D80" s="816"/>
      <c r="E80" s="817"/>
    </row>
    <row r="81" spans="1:5" s="243" customFormat="1" ht="15" customHeight="1">
      <c r="A81" s="256" t="s">
        <v>29</v>
      </c>
      <c r="B81" s="822">
        <f>B79+B80</f>
        <v>0</v>
      </c>
      <c r="C81" s="822"/>
      <c r="D81" s="846"/>
      <c r="E81" s="847"/>
    </row>
    <row r="82" spans="1:5" s="243" customFormat="1" ht="15" customHeight="1">
      <c r="A82" s="257" t="s">
        <v>20</v>
      </c>
      <c r="B82" s="659"/>
      <c r="C82" s="662">
        <f>B78-B81</f>
        <v>19898</v>
      </c>
      <c r="D82" s="812">
        <f>D78-D81</f>
        <v>11777</v>
      </c>
      <c r="E82" s="813"/>
    </row>
    <row r="83" spans="1:5" s="243" customFormat="1" ht="15" customHeight="1">
      <c r="A83" s="252"/>
      <c r="C83" s="253"/>
      <c r="E83" s="254"/>
    </row>
    <row r="84" spans="1:5" s="243" customFormat="1" ht="15" customHeight="1">
      <c r="A84" s="212" t="s">
        <v>258</v>
      </c>
      <c r="C84" s="259"/>
      <c r="E84" s="260" t="str">
        <f>Master!D4</f>
        <v>(Amount in Rs.)</v>
      </c>
    </row>
    <row r="85" spans="1:5" s="243" customFormat="1" ht="15" customHeight="1">
      <c r="A85" s="222" t="s">
        <v>5</v>
      </c>
      <c r="B85" s="808" t="str">
        <f>Master!C5</f>
        <v>As at 31/03/2019</v>
      </c>
      <c r="C85" s="809"/>
      <c r="D85" s="808" t="str">
        <f>Master!D5</f>
        <v>As at 31/03/2018</v>
      </c>
      <c r="E85" s="809"/>
    </row>
    <row r="86" spans="1:5" s="243" customFormat="1" ht="15" customHeight="1">
      <c r="A86" s="261" t="s">
        <v>260</v>
      </c>
      <c r="D86" s="837"/>
      <c r="E86" s="838"/>
    </row>
    <row r="87" spans="1:5" s="243" customFormat="1" ht="28.5">
      <c r="A87" s="262" t="s">
        <v>261</v>
      </c>
      <c r="B87" s="814">
        <v>0</v>
      </c>
      <c r="C87" s="815"/>
      <c r="D87" s="831" t="s">
        <v>289</v>
      </c>
      <c r="E87" s="832"/>
    </row>
    <row r="88" spans="1:5" s="243" customFormat="1" ht="28.5">
      <c r="A88" s="262" t="s">
        <v>259</v>
      </c>
      <c r="B88" s="833">
        <f>tb!C26</f>
        <v>998239.39</v>
      </c>
      <c r="C88" s="834"/>
      <c r="D88" s="831">
        <v>272692</v>
      </c>
      <c r="E88" s="832"/>
    </row>
    <row r="89" spans="1:5" s="243" customFormat="1" ht="15" customHeight="1">
      <c r="A89" s="263" t="s">
        <v>20</v>
      </c>
      <c r="B89" s="829">
        <f>SUM(B87:C88)</f>
        <v>998239.39</v>
      </c>
      <c r="C89" s="829"/>
      <c r="D89" s="659"/>
      <c r="E89" s="660">
        <f>SUM(D87:E88)</f>
        <v>272692</v>
      </c>
    </row>
    <row r="90" spans="1:5" s="243" customFormat="1" ht="15" customHeight="1">
      <c r="A90" s="215"/>
      <c r="C90" s="264"/>
      <c r="E90" s="213"/>
    </row>
    <row r="91" spans="1:5" s="243" customFormat="1" ht="15" customHeight="1">
      <c r="A91" s="212" t="s">
        <v>262</v>
      </c>
      <c r="C91" s="265"/>
      <c r="E91" s="266" t="str">
        <f>Master!D4</f>
        <v>(Amount in Rs.)</v>
      </c>
    </row>
    <row r="92" spans="1:5" s="243" customFormat="1" ht="15" customHeight="1">
      <c r="A92" s="222" t="s">
        <v>5</v>
      </c>
      <c r="B92" s="808" t="str">
        <f>Master!C5</f>
        <v>As at 31/03/2019</v>
      </c>
      <c r="C92" s="809"/>
      <c r="D92" s="808" t="str">
        <f>Master!D5</f>
        <v>As at 31/03/2018</v>
      </c>
      <c r="E92" s="809"/>
    </row>
    <row r="93" spans="1:5" s="243" customFormat="1" ht="15" customHeight="1">
      <c r="A93" s="267" t="s">
        <v>264</v>
      </c>
      <c r="B93" s="814">
        <v>0</v>
      </c>
      <c r="C93" s="815"/>
      <c r="D93" s="814">
        <v>0</v>
      </c>
      <c r="E93" s="815"/>
    </row>
    <row r="94" spans="1:5" s="243" customFormat="1" ht="15" customHeight="1">
      <c r="A94" s="267" t="s">
        <v>457</v>
      </c>
      <c r="B94" s="835">
        <v>0</v>
      </c>
      <c r="C94" s="836"/>
      <c r="D94" s="814">
        <v>0</v>
      </c>
      <c r="E94" s="815"/>
    </row>
    <row r="95" spans="1:5" s="243" customFormat="1" ht="15" customHeight="1">
      <c r="A95" s="267" t="s">
        <v>317</v>
      </c>
      <c r="B95" s="814">
        <f>tb!C71+tb!C75+tb!C69+tb!C64+tb!C76</f>
        <v>98208</v>
      </c>
      <c r="C95" s="815"/>
      <c r="D95" s="814">
        <v>0</v>
      </c>
      <c r="E95" s="815"/>
    </row>
    <row r="96" spans="1:5" s="243" customFormat="1" ht="15" customHeight="1">
      <c r="A96" s="267" t="s">
        <v>310</v>
      </c>
      <c r="B96" s="814">
        <f>tb!C65+tb!C79+tb!C78</f>
        <v>668041.77</v>
      </c>
      <c r="C96" s="815"/>
      <c r="D96" s="814">
        <v>0</v>
      </c>
      <c r="E96" s="815"/>
    </row>
    <row r="97" spans="1:13" s="243" customFormat="1" ht="15" customHeight="1">
      <c r="A97" s="267" t="s">
        <v>515</v>
      </c>
      <c r="B97" s="814">
        <f>tb!C97+tb!C100+tb!C101+tb!C102+tb!C107+tb!C113+tb!C115</f>
        <v>126258</v>
      </c>
      <c r="C97" s="815"/>
      <c r="D97" s="833">
        <v>159164</v>
      </c>
      <c r="E97" s="834"/>
      <c r="H97" s="243" t="s">
        <v>730</v>
      </c>
      <c r="I97" s="243" t="s">
        <v>731</v>
      </c>
      <c r="J97" s="243" t="s">
        <v>732</v>
      </c>
      <c r="K97" s="243" t="s">
        <v>733</v>
      </c>
      <c r="L97" s="243" t="s">
        <v>734</v>
      </c>
      <c r="M97" s="243" t="s">
        <v>735</v>
      </c>
    </row>
    <row r="98" spans="1:13" s="243" customFormat="1" ht="15" customHeight="1">
      <c r="A98" s="267" t="s">
        <v>63</v>
      </c>
      <c r="B98" s="814">
        <v>0</v>
      </c>
      <c r="C98" s="815"/>
      <c r="D98" s="833">
        <v>0</v>
      </c>
      <c r="E98" s="834"/>
      <c r="H98" s="243">
        <f>+tb!C63</f>
        <v>20000</v>
      </c>
      <c r="I98" s="243">
        <f>+tb!C72</f>
        <v>100000</v>
      </c>
      <c r="J98" s="243">
        <f>+tb!C67</f>
        <v>15000</v>
      </c>
      <c r="K98" s="243">
        <f>+tb!C66</f>
        <v>197000</v>
      </c>
      <c r="L98" s="243">
        <f>+tb!C70</f>
        <v>589500</v>
      </c>
      <c r="M98" s="243">
        <f>+tb!C68</f>
        <v>700000</v>
      </c>
    </row>
    <row r="99" spans="1:13" s="243" customFormat="1" ht="15" customHeight="1">
      <c r="A99" s="267" t="s">
        <v>265</v>
      </c>
      <c r="B99" s="820">
        <f>tb!C63+tb!C72+tb!C67+tb!C66+tb!C70+tb!C68</f>
        <v>1621500</v>
      </c>
      <c r="C99" s="821"/>
      <c r="D99" s="814">
        <v>656955</v>
      </c>
      <c r="E99" s="815"/>
    </row>
    <row r="100" spans="1:13" s="243" customFormat="1" ht="15" customHeight="1">
      <c r="A100" s="263" t="s">
        <v>20</v>
      </c>
      <c r="B100" s="659"/>
      <c r="C100" s="769">
        <f>SUM(B93:C99)</f>
        <v>2514007.77</v>
      </c>
      <c r="D100" s="830">
        <f>SUM(D93:E99)</f>
        <v>816119</v>
      </c>
      <c r="E100" s="830"/>
      <c r="G100" s="554"/>
    </row>
    <row r="101" spans="1:13" s="243" customFormat="1" ht="15" customHeight="1">
      <c r="A101" s="252"/>
      <c r="B101" s="433"/>
      <c r="C101" s="434"/>
      <c r="D101" s="433"/>
      <c r="E101" s="435"/>
    </row>
    <row r="102" spans="1:13" s="243" customFormat="1" ht="15" customHeight="1">
      <c r="A102" s="212" t="s">
        <v>267</v>
      </c>
      <c r="B102" s="433"/>
      <c r="C102" s="436"/>
      <c r="D102" s="433"/>
      <c r="E102" s="437" t="str">
        <f>Master!D4</f>
        <v>(Amount in Rs.)</v>
      </c>
    </row>
    <row r="103" spans="1:13" s="243" customFormat="1" ht="15" customHeight="1">
      <c r="A103" s="222" t="s">
        <v>5</v>
      </c>
      <c r="B103" s="808" t="str">
        <f>Master!C5</f>
        <v>As at 31/03/2019</v>
      </c>
      <c r="C103" s="809"/>
      <c r="D103" s="808" t="str">
        <f>Master!D5</f>
        <v>As at 31/03/2018</v>
      </c>
      <c r="E103" s="809"/>
    </row>
    <row r="104" spans="1:13" s="243" customFormat="1" ht="15" customHeight="1">
      <c r="A104" s="261" t="s">
        <v>268</v>
      </c>
      <c r="B104" s="814">
        <f>tb!C62</f>
        <v>50000</v>
      </c>
      <c r="C104" s="815"/>
      <c r="D104" s="814">
        <v>30000</v>
      </c>
      <c r="E104" s="815"/>
    </row>
    <row r="105" spans="1:13" s="243" customFormat="1" ht="15" customHeight="1">
      <c r="A105" s="263" t="s">
        <v>20</v>
      </c>
      <c r="B105" s="827">
        <f>SUM(B104:C104)</f>
        <v>50000</v>
      </c>
      <c r="C105" s="828"/>
      <c r="D105" s="829">
        <f>SUM(D104:E104)</f>
        <v>30000</v>
      </c>
      <c r="E105" s="829"/>
    </row>
    <row r="106" spans="1:13" s="243" customFormat="1" ht="15" customHeight="1">
      <c r="A106" s="252"/>
      <c r="C106" s="258"/>
      <c r="E106" s="258"/>
    </row>
    <row r="107" spans="1:13" s="243" customFormat="1" ht="15" customHeight="1">
      <c r="A107" s="268" t="s">
        <v>527</v>
      </c>
      <c r="C107" s="269"/>
      <c r="E107" s="266" t="str">
        <f>E91</f>
        <v>(Amount in Rs.)</v>
      </c>
    </row>
    <row r="108" spans="1:13" s="243" customFormat="1" ht="15" customHeight="1">
      <c r="A108" s="270" t="s">
        <v>5</v>
      </c>
      <c r="B108" s="808" t="str">
        <f>B92</f>
        <v>As at 31/03/2019</v>
      </c>
      <c r="C108" s="809"/>
      <c r="D108" s="808" t="str">
        <f>D92</f>
        <v>As at 31/03/2018</v>
      </c>
      <c r="E108" s="809"/>
    </row>
    <row r="109" spans="1:13" s="243" customFormat="1" ht="15" customHeight="1">
      <c r="A109" s="271" t="s">
        <v>528</v>
      </c>
      <c r="B109" s="825" t="s">
        <v>289</v>
      </c>
      <c r="C109" s="826"/>
      <c r="D109" s="825"/>
      <c r="E109" s="826"/>
    </row>
    <row r="110" spans="1:13" s="243" customFormat="1" ht="15" customHeight="1">
      <c r="A110" s="642" t="s">
        <v>529</v>
      </c>
      <c r="B110" s="865">
        <f>tb!B95</f>
        <v>307276.15999999997</v>
      </c>
      <c r="C110" s="866"/>
      <c r="E110" s="243">
        <v>88946</v>
      </c>
    </row>
    <row r="111" spans="1:13" s="243" customFormat="1" ht="15" customHeight="1">
      <c r="A111" s="263" t="s">
        <v>20</v>
      </c>
      <c r="B111" s="767"/>
      <c r="C111" s="773">
        <f>SUM(B109:C110)</f>
        <v>307276.15999999997</v>
      </c>
      <c r="D111" s="659"/>
      <c r="E111" s="550">
        <f>E110</f>
        <v>88946</v>
      </c>
    </row>
    <row r="112" spans="1:13" s="243" customFormat="1" ht="15" customHeight="1"/>
    <row r="113" spans="1:10" s="243" customFormat="1" ht="15" customHeight="1">
      <c r="A113" s="268" t="s">
        <v>522</v>
      </c>
      <c r="C113" s="269"/>
      <c r="E113" s="266" t="str">
        <f>Master!D4</f>
        <v>(Amount in Rs.)</v>
      </c>
    </row>
    <row r="114" spans="1:10" s="243" customFormat="1" ht="15" customHeight="1">
      <c r="A114" s="270" t="s">
        <v>5</v>
      </c>
      <c r="B114" s="809" t="str">
        <f>+B39</f>
        <v>As at 31/03/2019</v>
      </c>
      <c r="C114" s="809"/>
      <c r="D114" s="809" t="str">
        <f>Master!D5</f>
        <v>As at 31/03/2018</v>
      </c>
      <c r="E114" s="809"/>
    </row>
    <row r="115" spans="1:10" s="243" customFormat="1" ht="15" customHeight="1">
      <c r="A115" s="271"/>
      <c r="B115" s="825" t="s">
        <v>289</v>
      </c>
      <c r="C115" s="826"/>
      <c r="D115" s="825"/>
      <c r="E115" s="826"/>
    </row>
    <row r="116" spans="1:10" s="243" customFormat="1" ht="15" customHeight="1">
      <c r="A116" s="255" t="s">
        <v>35</v>
      </c>
      <c r="B116" s="858"/>
      <c r="C116" s="859"/>
    </row>
    <row r="117" spans="1:10" s="243" customFormat="1" ht="15" customHeight="1">
      <c r="A117" s="255" t="s">
        <v>4</v>
      </c>
      <c r="B117" s="858"/>
      <c r="C117" s="859"/>
      <c r="D117" s="858"/>
      <c r="E117" s="859"/>
    </row>
    <row r="118" spans="1:10" s="243" customFormat="1" ht="15" customHeight="1">
      <c r="A118" s="248" t="s">
        <v>525</v>
      </c>
      <c r="B118" s="858">
        <f>tb!B126</f>
        <v>139467.42000000001</v>
      </c>
      <c r="C118" s="859"/>
      <c r="D118" s="858">
        <v>388283</v>
      </c>
      <c r="E118" s="859"/>
      <c r="H118" s="243">
        <f>3408/60</f>
        <v>56.8</v>
      </c>
    </row>
    <row r="119" spans="1:10" s="243" customFormat="1" ht="15" customHeight="1">
      <c r="A119" s="248" t="s">
        <v>303</v>
      </c>
      <c r="B119" s="862">
        <f>tb!B124</f>
        <v>472522</v>
      </c>
      <c r="C119" s="863"/>
      <c r="D119" s="639"/>
      <c r="E119" s="640"/>
      <c r="H119" s="243">
        <f>+H118/24</f>
        <v>2.3666666666666667</v>
      </c>
    </row>
    <row r="120" spans="1:10" s="243" customFormat="1" ht="15" customHeight="1">
      <c r="A120" s="248" t="s">
        <v>617</v>
      </c>
      <c r="B120" s="814">
        <f>tb!B125</f>
        <v>80000</v>
      </c>
      <c r="C120" s="815"/>
      <c r="D120" s="814">
        <v>25000</v>
      </c>
      <c r="E120" s="815"/>
    </row>
    <row r="121" spans="1:10" s="243" customFormat="1" ht="15" customHeight="1">
      <c r="A121" s="263" t="s">
        <v>20</v>
      </c>
      <c r="B121" s="829">
        <f>B118+B119+B120+B116</f>
        <v>691989.42</v>
      </c>
      <c r="C121" s="829"/>
      <c r="D121" s="829">
        <f>D118+D120</f>
        <v>413283</v>
      </c>
      <c r="E121" s="829"/>
    </row>
    <row r="122" spans="1:10" s="243" customFormat="1" ht="15" customHeight="1">
      <c r="A122" s="252"/>
      <c r="C122" s="253"/>
      <c r="E122" s="258"/>
    </row>
    <row r="123" spans="1:10" s="243" customFormat="1" ht="15" customHeight="1">
      <c r="A123" s="212" t="s">
        <v>523</v>
      </c>
      <c r="C123" s="259"/>
      <c r="E123" s="260" t="str">
        <f>Master!D4</f>
        <v>(Amount in Rs.)</v>
      </c>
      <c r="G123" s="243">
        <v>187540</v>
      </c>
    </row>
    <row r="124" spans="1:10" s="243" customFormat="1" ht="15" customHeight="1">
      <c r="A124" s="222" t="s">
        <v>5</v>
      </c>
      <c r="B124" s="808" t="str">
        <f>Master!C5</f>
        <v>As at 31/03/2019</v>
      </c>
      <c r="C124" s="809"/>
      <c r="D124" s="808" t="str">
        <f>Master!D5</f>
        <v>As at 31/03/2018</v>
      </c>
      <c r="E124" s="809"/>
      <c r="G124" s="243">
        <f>+G123*15%</f>
        <v>28131</v>
      </c>
    </row>
    <row r="125" spans="1:10" s="243" customFormat="1" ht="15" customHeight="1">
      <c r="A125" s="261" t="s">
        <v>271</v>
      </c>
      <c r="B125" s="814">
        <f>tb!B24+tb!B127</f>
        <v>198152.18</v>
      </c>
      <c r="C125" s="815"/>
      <c r="D125" s="858">
        <v>83600</v>
      </c>
      <c r="E125" s="859"/>
      <c r="I125" s="243">
        <f>+tb!B24</f>
        <v>164673.18</v>
      </c>
      <c r="J125" s="243">
        <f>+tb!B127</f>
        <v>33479</v>
      </c>
    </row>
    <row r="126" spans="1:10" s="243" customFormat="1" ht="15" customHeight="1">
      <c r="A126" s="261" t="s">
        <v>526</v>
      </c>
      <c r="B126" s="637"/>
      <c r="C126" s="638">
        <f>tb!B91+tb!B93+tb!B92+tb!B90+tb!B94</f>
        <v>3737900</v>
      </c>
      <c r="D126" s="862">
        <v>86900</v>
      </c>
      <c r="E126" s="863"/>
    </row>
    <row r="127" spans="1:10" s="243" customFormat="1" ht="15" customHeight="1">
      <c r="A127" s="267" t="s">
        <v>276</v>
      </c>
      <c r="B127" s="820"/>
      <c r="C127" s="821"/>
      <c r="D127" s="860">
        <v>2812</v>
      </c>
      <c r="E127" s="861">
        <v>0</v>
      </c>
    </row>
    <row r="128" spans="1:10" s="243" customFormat="1" ht="15" customHeight="1">
      <c r="A128" s="263" t="s">
        <v>20</v>
      </c>
      <c r="B128" s="767"/>
      <c r="C128" s="770">
        <f>SUM(B125:C127)</f>
        <v>3936052.18</v>
      </c>
      <c r="D128" s="864">
        <f>D125+D126+D127</f>
        <v>173312</v>
      </c>
      <c r="E128" s="864"/>
    </row>
    <row r="129" spans="1:14" ht="15" customHeight="1">
      <c r="A129" s="212"/>
    </row>
    <row r="130" spans="1:14" ht="15" customHeight="1">
      <c r="A130" s="212" t="s">
        <v>524</v>
      </c>
      <c r="B130" s="243"/>
      <c r="C130" s="259"/>
      <c r="D130" s="243"/>
      <c r="E130" s="260" t="str">
        <f>E123</f>
        <v>(Amount in Rs.)</v>
      </c>
    </row>
    <row r="131" spans="1:14" ht="15" customHeight="1">
      <c r="A131" s="222" t="s">
        <v>5</v>
      </c>
      <c r="B131" s="808" t="str">
        <f>B124</f>
        <v>As at 31/03/2019</v>
      </c>
      <c r="C131" s="809"/>
      <c r="D131" s="808" t="str">
        <f>D124</f>
        <v>As at 31/03/2018</v>
      </c>
      <c r="E131" s="809"/>
    </row>
    <row r="132" spans="1:14" ht="15" customHeight="1">
      <c r="A132" s="261" t="s">
        <v>292</v>
      </c>
      <c r="B132" s="814">
        <v>0</v>
      </c>
      <c r="C132" s="815"/>
      <c r="D132" s="814">
        <v>34381</v>
      </c>
      <c r="E132" s="815"/>
    </row>
    <row r="133" spans="1:14" ht="15" customHeight="1">
      <c r="A133" s="267" t="s">
        <v>297</v>
      </c>
      <c r="B133" s="814">
        <f>tb!B27+tb!B33+tb!B51+tb!B56+tb!B74+tb!B32+tb!B47</f>
        <v>44934</v>
      </c>
      <c r="C133" s="815"/>
      <c r="D133" s="858">
        <v>0</v>
      </c>
      <c r="E133" s="859"/>
      <c r="H133" s="440" t="s">
        <v>736</v>
      </c>
      <c r="I133" s="215" t="s">
        <v>737</v>
      </c>
      <c r="J133" s="215" t="s">
        <v>738</v>
      </c>
      <c r="K133" s="215" t="s">
        <v>739</v>
      </c>
      <c r="L133" s="215" t="s">
        <v>740</v>
      </c>
      <c r="M133" s="215" t="s">
        <v>741</v>
      </c>
      <c r="N133" s="215" t="s">
        <v>742</v>
      </c>
    </row>
    <row r="134" spans="1:14" ht="15" customHeight="1">
      <c r="A134" s="267" t="s">
        <v>318</v>
      </c>
      <c r="B134" s="814">
        <f>tb!B129</f>
        <v>42700</v>
      </c>
      <c r="C134" s="815"/>
      <c r="D134" s="833">
        <v>0</v>
      </c>
      <c r="E134" s="834"/>
      <c r="H134" s="215">
        <f>+tb!B27</f>
        <v>2833</v>
      </c>
      <c r="I134" s="215">
        <f>+tb!B33</f>
        <v>2318</v>
      </c>
      <c r="J134" s="215">
        <f>+tb!B51</f>
        <v>1800</v>
      </c>
      <c r="K134" s="215">
        <f>+tb!B56</f>
        <v>0</v>
      </c>
      <c r="L134" s="215">
        <f>+tb!B74</f>
        <v>2000</v>
      </c>
      <c r="M134" s="215">
        <f>+tb!B32</f>
        <v>31567</v>
      </c>
      <c r="N134" s="215">
        <f>+tb!B47</f>
        <v>4416</v>
      </c>
    </row>
    <row r="135" spans="1:14" ht="15" customHeight="1">
      <c r="A135" s="263" t="s">
        <v>20</v>
      </c>
      <c r="B135" s="829">
        <f>SUM(B132:C134)</f>
        <v>87634</v>
      </c>
      <c r="C135" s="857"/>
      <c r="D135" s="570"/>
      <c r="E135" s="571">
        <f>SUM(D132:E134)</f>
        <v>34381</v>
      </c>
    </row>
  </sheetData>
  <mergeCells count="133">
    <mergeCell ref="B116:C116"/>
    <mergeCell ref="D126:E126"/>
    <mergeCell ref="D128:E128"/>
    <mergeCell ref="B119:C119"/>
    <mergeCell ref="B108:C108"/>
    <mergeCell ref="D108:E108"/>
    <mergeCell ref="B109:C109"/>
    <mergeCell ref="D109:E109"/>
    <mergeCell ref="B110:C110"/>
    <mergeCell ref="D121:E121"/>
    <mergeCell ref="B121:C121"/>
    <mergeCell ref="B117:C117"/>
    <mergeCell ref="D118:E118"/>
    <mergeCell ref="D117:E117"/>
    <mergeCell ref="D120:E120"/>
    <mergeCell ref="B118:C118"/>
    <mergeCell ref="B120:C120"/>
    <mergeCell ref="B135:C135"/>
    <mergeCell ref="B131:C131"/>
    <mergeCell ref="D131:E131"/>
    <mergeCell ref="B132:C132"/>
    <mergeCell ref="D132:E132"/>
    <mergeCell ref="B133:C133"/>
    <mergeCell ref="D133:E133"/>
    <mergeCell ref="B125:C125"/>
    <mergeCell ref="B127:C127"/>
    <mergeCell ref="D125:E125"/>
    <mergeCell ref="D127:E127"/>
    <mergeCell ref="B134:C134"/>
    <mergeCell ref="D134:E134"/>
    <mergeCell ref="A2:E2"/>
    <mergeCell ref="D15:E15"/>
    <mergeCell ref="A24:A25"/>
    <mergeCell ref="B24:C24"/>
    <mergeCell ref="D24:E24"/>
    <mergeCell ref="A33:E33"/>
    <mergeCell ref="A5:A6"/>
    <mergeCell ref="B5:C5"/>
    <mergeCell ref="D5:E5"/>
    <mergeCell ref="B39:C39"/>
    <mergeCell ref="D39:E39"/>
    <mergeCell ref="A15:A16"/>
    <mergeCell ref="B15:C15"/>
    <mergeCell ref="D104:E104"/>
    <mergeCell ref="B41:C41"/>
    <mergeCell ref="B40:C40"/>
    <mergeCell ref="B103:C103"/>
    <mergeCell ref="B45:C45"/>
    <mergeCell ref="D45:E45"/>
    <mergeCell ref="B48:C48"/>
    <mergeCell ref="D41:E41"/>
    <mergeCell ref="B81:C81"/>
    <mergeCell ref="D81:E81"/>
    <mergeCell ref="B63:C63"/>
    <mergeCell ref="D63:E63"/>
    <mergeCell ref="B64:C64"/>
    <mergeCell ref="D64:E64"/>
    <mergeCell ref="B65:C65"/>
    <mergeCell ref="D65:E65"/>
    <mergeCell ref="B66:C66"/>
    <mergeCell ref="D66:E66"/>
    <mergeCell ref="B67:C67"/>
    <mergeCell ref="D67:E67"/>
    <mergeCell ref="D92:E92"/>
    <mergeCell ref="B93:C93"/>
    <mergeCell ref="D94:E94"/>
    <mergeCell ref="B68:C68"/>
    <mergeCell ref="D68:E68"/>
    <mergeCell ref="B69:C69"/>
    <mergeCell ref="D69:E69"/>
    <mergeCell ref="B53:C53"/>
    <mergeCell ref="D53:E53"/>
    <mergeCell ref="B54:C54"/>
    <mergeCell ref="D54:E54"/>
    <mergeCell ref="B75:C75"/>
    <mergeCell ref="B55:C55"/>
    <mergeCell ref="D55:E55"/>
    <mergeCell ref="B56:C56"/>
    <mergeCell ref="D56:E56"/>
    <mergeCell ref="B57:C57"/>
    <mergeCell ref="D57:E57"/>
    <mergeCell ref="B58:C58"/>
    <mergeCell ref="D58:E58"/>
    <mergeCell ref="B59:C59"/>
    <mergeCell ref="D59:E59"/>
    <mergeCell ref="D99:E99"/>
    <mergeCell ref="B99:C99"/>
    <mergeCell ref="B98:C98"/>
    <mergeCell ref="B85:C85"/>
    <mergeCell ref="D85:E85"/>
    <mergeCell ref="B87:C87"/>
    <mergeCell ref="D100:E100"/>
    <mergeCell ref="B95:C95"/>
    <mergeCell ref="B104:C104"/>
    <mergeCell ref="B96:C96"/>
    <mergeCell ref="D88:E88"/>
    <mergeCell ref="B88:C88"/>
    <mergeCell ref="B89:C89"/>
    <mergeCell ref="D98:E98"/>
    <mergeCell ref="D103:E103"/>
    <mergeCell ref="D87:E87"/>
    <mergeCell ref="B94:C94"/>
    <mergeCell ref="D97:E97"/>
    <mergeCell ref="B97:C97"/>
    <mergeCell ref="D86:E86"/>
    <mergeCell ref="D93:E93"/>
    <mergeCell ref="D95:E95"/>
    <mergeCell ref="D96:E96"/>
    <mergeCell ref="B92:C92"/>
    <mergeCell ref="A1:E1"/>
    <mergeCell ref="A36:E36"/>
    <mergeCell ref="B124:C124"/>
    <mergeCell ref="D124:E124"/>
    <mergeCell ref="D75:E75"/>
    <mergeCell ref="D82:E82"/>
    <mergeCell ref="B80:C80"/>
    <mergeCell ref="D80:E80"/>
    <mergeCell ref="B74:C74"/>
    <mergeCell ref="D74:E74"/>
    <mergeCell ref="B76:C76"/>
    <mergeCell ref="D76:E76"/>
    <mergeCell ref="B77:C77"/>
    <mergeCell ref="D77:E77"/>
    <mergeCell ref="B78:C78"/>
    <mergeCell ref="D78:E78"/>
    <mergeCell ref="B79:C79"/>
    <mergeCell ref="D79:E79"/>
    <mergeCell ref="B105:C105"/>
    <mergeCell ref="D105:E105"/>
    <mergeCell ref="B114:C114"/>
    <mergeCell ref="D114:E114"/>
    <mergeCell ref="B115:C115"/>
    <mergeCell ref="D115:E115"/>
  </mergeCells>
  <phoneticPr fontId="103" type="noConversion"/>
  <pageMargins left="0.70866141732283505" right="0.31496062992126" top="0.74803040244969399" bottom="0.74803040244969399" header="0.31496062992126" footer="0.31496062992126"/>
  <pageSetup scale="63" fitToHeight="3" orientation="portrait" r:id="rId1"/>
  <rowBreaks count="1" manualBreakCount="1">
    <brk id="49"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7"/>
  <sheetViews>
    <sheetView topLeftCell="A15" zoomScaleNormal="100" zoomScaleSheetLayoutView="80" workbookViewId="0">
      <selection activeCell="D31" sqref="D31"/>
    </sheetView>
  </sheetViews>
  <sheetFormatPr defaultColWidth="9.140625" defaultRowHeight="14.25"/>
  <cols>
    <col min="1" max="1" width="7.42578125" style="282" customWidth="1"/>
    <col min="2" max="2" width="54.85546875" style="273" bestFit="1" customWidth="1"/>
    <col min="3" max="3" width="10.28515625" style="275" customWidth="1"/>
    <col min="4" max="5" width="22.140625" style="283" customWidth="1"/>
    <col min="6" max="6" width="15.7109375" style="353" hidden="1" customWidth="1"/>
    <col min="7" max="7" width="10.85546875" style="278" customWidth="1"/>
    <col min="8" max="8" width="13.28515625" style="273" bestFit="1" customWidth="1"/>
    <col min="9" max="9" width="14.5703125" style="273" bestFit="1" customWidth="1"/>
    <col min="10" max="10" width="13.28515625" style="273" bestFit="1" customWidth="1"/>
    <col min="11" max="11" width="14.85546875" style="273" bestFit="1" customWidth="1"/>
    <col min="12" max="16384" width="9.140625" style="273"/>
  </cols>
  <sheetData>
    <row r="1" spans="1:17" ht="15">
      <c r="A1" s="868" t="str">
        <f>Master!A1</f>
        <v xml:space="preserve"> EASYLEASES TECHNOLOGIES  PRIVATE LIMITED</v>
      </c>
      <c r="B1" s="868"/>
      <c r="C1" s="868"/>
      <c r="D1" s="868"/>
      <c r="E1" s="868"/>
      <c r="F1" s="868"/>
      <c r="G1" s="272"/>
      <c r="H1" s="272"/>
      <c r="I1" s="272"/>
    </row>
    <row r="2" spans="1:17" hidden="1">
      <c r="A2" s="274"/>
      <c r="B2" s="274"/>
      <c r="D2" s="276"/>
      <c r="E2" s="276"/>
      <c r="F2" s="277"/>
    </row>
    <row r="3" spans="1:17" ht="15" customHeight="1">
      <c r="A3" s="801" t="str">
        <f>Master!A7</f>
        <v>Statement of Profit and loss for the year ended 31st March, 2019</v>
      </c>
      <c r="B3" s="801"/>
      <c r="C3" s="801"/>
      <c r="D3" s="801"/>
      <c r="E3" s="801"/>
      <c r="F3" s="801"/>
      <c r="G3" s="279"/>
      <c r="H3" s="279"/>
      <c r="I3" s="279"/>
      <c r="J3" s="279"/>
    </row>
    <row r="4" spans="1:17" ht="15" customHeight="1">
      <c r="A4" s="280"/>
      <c r="B4" s="280"/>
      <c r="C4" s="281"/>
      <c r="D4" s="280"/>
      <c r="E4" s="280"/>
      <c r="F4" s="280"/>
      <c r="G4" s="279"/>
      <c r="H4" s="279"/>
      <c r="I4" s="279"/>
      <c r="J4" s="279"/>
    </row>
    <row r="5" spans="1:17" ht="15" customHeight="1">
      <c r="E5" s="284" t="str">
        <f>Master!D9</f>
        <v>(Amount in Rs.)</v>
      </c>
      <c r="F5" s="278"/>
      <c r="G5" s="273"/>
    </row>
    <row r="6" spans="1:17" ht="30" customHeight="1">
      <c r="A6" s="285" t="s">
        <v>200</v>
      </c>
      <c r="B6" s="286" t="str">
        <f>Master!A10</f>
        <v xml:space="preserve">Particulars </v>
      </c>
      <c r="C6" s="287" t="str">
        <f>Master!B10</f>
        <v>Note</v>
      </c>
      <c r="D6" s="288" t="str">
        <f>Master!C10</f>
        <v>For the year ended  31/03/2019</v>
      </c>
      <c r="E6" s="288" t="str">
        <f>Master!D10</f>
        <v>For the year ended 31/03/2018</v>
      </c>
      <c r="F6" s="289" t="str">
        <f>'BS face'!F6</f>
        <v xml:space="preserve">31st March, 2014        </v>
      </c>
      <c r="G6" s="273"/>
    </row>
    <row r="7" spans="1:17" s="296" customFormat="1" ht="15" customHeight="1">
      <c r="A7" s="290" t="s">
        <v>6</v>
      </c>
      <c r="B7" s="291" t="s">
        <v>279</v>
      </c>
      <c r="C7" s="292">
        <v>14</v>
      </c>
      <c r="D7" s="293">
        <f>'PL Notes'!C10:C10</f>
        <v>275190</v>
      </c>
      <c r="E7" s="293">
        <f>'PL Notes'!E10:E10</f>
        <v>194901</v>
      </c>
      <c r="F7" s="294" t="e">
        <f>+'BS Notes'!#REF!</f>
        <v>#REF!</v>
      </c>
      <c r="G7" s="295"/>
    </row>
    <row r="8" spans="1:17" s="296" customFormat="1" ht="15" customHeight="1">
      <c r="A8" s="290" t="s">
        <v>7</v>
      </c>
      <c r="B8" s="291" t="s">
        <v>8</v>
      </c>
      <c r="C8" s="292">
        <v>15</v>
      </c>
      <c r="D8" s="293">
        <f>'PL Notes'!C18:C18</f>
        <v>146963.99</v>
      </c>
      <c r="E8" s="293">
        <f>'PL Notes'!D18</f>
        <v>0</v>
      </c>
      <c r="F8" s="294">
        <v>0</v>
      </c>
      <c r="I8" s="297"/>
    </row>
    <row r="9" spans="1:17" s="296" customFormat="1" ht="15" customHeight="1" thickBot="1">
      <c r="A9" s="290" t="s">
        <v>9</v>
      </c>
      <c r="B9" s="291" t="s">
        <v>280</v>
      </c>
      <c r="C9" s="292"/>
      <c r="D9" s="298">
        <f>SUM(D7:D8)</f>
        <v>422153.99</v>
      </c>
      <c r="E9" s="298">
        <f>SUM(E7:E8)</f>
        <v>194901</v>
      </c>
      <c r="F9" s="299" t="e">
        <f>SUM(F7:F8)</f>
        <v>#REF!</v>
      </c>
    </row>
    <row r="10" spans="1:17" s="296" customFormat="1" ht="15" customHeight="1" thickTop="1">
      <c r="A10" s="290"/>
      <c r="B10" s="291"/>
      <c r="C10" s="292"/>
      <c r="D10" s="293"/>
      <c r="E10" s="293"/>
      <c r="F10" s="300"/>
    </row>
    <row r="11" spans="1:17" s="296" customFormat="1" ht="15" customHeight="1">
      <c r="A11" s="290" t="s">
        <v>67</v>
      </c>
      <c r="B11" s="291" t="s">
        <v>10</v>
      </c>
      <c r="C11" s="292"/>
      <c r="D11" s="293"/>
      <c r="E11" s="293"/>
      <c r="F11" s="300"/>
    </row>
    <row r="12" spans="1:17" s="296" customFormat="1" ht="15" customHeight="1">
      <c r="A12" s="290"/>
      <c r="B12" s="291" t="s">
        <v>278</v>
      </c>
      <c r="C12" s="292"/>
      <c r="D12" s="301"/>
      <c r="E12" s="293">
        <v>31251</v>
      </c>
      <c r="F12" s="294">
        <v>1895724</v>
      </c>
      <c r="Q12" s="302"/>
    </row>
    <row r="13" spans="1:17" s="296" customFormat="1" ht="15" customHeight="1">
      <c r="A13" s="290"/>
      <c r="B13" s="303" t="s">
        <v>40</v>
      </c>
      <c r="C13" s="304">
        <v>16</v>
      </c>
      <c r="D13" s="305">
        <f>'PL Notes'!B26+C27</f>
        <v>1306665</v>
      </c>
      <c r="E13" s="305">
        <f>'PL Notes'!D26+E28</f>
        <v>583355</v>
      </c>
      <c r="F13" s="300" t="e">
        <f>'BS Notes'!#REF!</f>
        <v>#REF!</v>
      </c>
      <c r="I13" s="306"/>
      <c r="K13" s="297"/>
    </row>
    <row r="14" spans="1:17" s="296" customFormat="1" ht="15" customHeight="1">
      <c r="A14" s="290"/>
      <c r="B14" s="303" t="s">
        <v>11</v>
      </c>
      <c r="C14" s="307">
        <v>17</v>
      </c>
      <c r="D14" s="305">
        <f>'PL Notes'!C34:C34</f>
        <v>0</v>
      </c>
      <c r="E14" s="308">
        <f>'PL Notes'!D34</f>
        <v>0</v>
      </c>
      <c r="F14" s="294" t="e">
        <f>+'BS Notes'!#REF!</f>
        <v>#REF!</v>
      </c>
      <c r="I14" s="306"/>
      <c r="K14" s="297"/>
    </row>
    <row r="15" spans="1:17" s="296" customFormat="1" ht="15" customHeight="1">
      <c r="A15" s="290"/>
      <c r="B15" s="303" t="s">
        <v>12</v>
      </c>
      <c r="C15" s="304"/>
      <c r="D15" s="305">
        <f>tb!B143</f>
        <v>284745</v>
      </c>
      <c r="E15" s="305">
        <v>205463</v>
      </c>
      <c r="F15" s="294">
        <v>14829</v>
      </c>
      <c r="G15" s="309"/>
      <c r="H15" s="297"/>
      <c r="I15" s="297"/>
    </row>
    <row r="16" spans="1:17" s="296" customFormat="1" ht="15" customHeight="1">
      <c r="A16" s="290"/>
      <c r="B16" s="291" t="s">
        <v>41</v>
      </c>
      <c r="C16" s="310">
        <v>18</v>
      </c>
      <c r="D16" s="301">
        <f>'PL Notes'!B62+C72</f>
        <v>1733746.86</v>
      </c>
      <c r="E16" s="301">
        <f>'PL Notes'!D62+E76</f>
        <v>732735</v>
      </c>
      <c r="F16" s="311" t="e">
        <f>'BS Notes'!#REF!</f>
        <v>#REF!</v>
      </c>
      <c r="H16" s="297"/>
      <c r="I16" s="312"/>
    </row>
    <row r="17" spans="1:11" s="296" customFormat="1" ht="15" customHeight="1" thickBot="1">
      <c r="A17" s="290"/>
      <c r="B17" s="291" t="s">
        <v>13</v>
      </c>
      <c r="C17" s="292"/>
      <c r="D17" s="298">
        <f>SUM(D12:D16)</f>
        <v>3325156.8600000003</v>
      </c>
      <c r="E17" s="298">
        <f>SUM(E12:E16)-1</f>
        <v>1552803</v>
      </c>
      <c r="F17" s="299" t="e">
        <f>SUM(F12:F16)</f>
        <v>#REF!</v>
      </c>
      <c r="G17" s="297"/>
      <c r="I17" s="309"/>
      <c r="J17" s="309"/>
      <c r="K17" s="309"/>
    </row>
    <row r="18" spans="1:11" s="296" customFormat="1" ht="15" customHeight="1" thickTop="1">
      <c r="A18" s="290"/>
      <c r="B18" s="291"/>
      <c r="C18" s="313"/>
      <c r="D18" s="314"/>
      <c r="E18" s="293"/>
      <c r="F18" s="300"/>
      <c r="G18" s="315"/>
      <c r="H18" s="297"/>
      <c r="I18" s="297"/>
    </row>
    <row r="19" spans="1:11" s="296" customFormat="1" ht="15" customHeight="1">
      <c r="A19" s="290" t="s">
        <v>68</v>
      </c>
      <c r="B19" s="291" t="s">
        <v>38</v>
      </c>
      <c r="C19" s="313"/>
      <c r="D19" s="293">
        <f>D9-D17</f>
        <v>-2903002.87</v>
      </c>
      <c r="E19" s="293">
        <f>E9-E17</f>
        <v>-1357902</v>
      </c>
      <c r="F19" s="294" t="e">
        <f>F9-F17</f>
        <v>#REF!</v>
      </c>
      <c r="G19" s="315"/>
      <c r="H19" s="297"/>
      <c r="I19" s="312"/>
      <c r="J19" s="297"/>
    </row>
    <row r="20" spans="1:11" s="296" customFormat="1" ht="15" customHeight="1">
      <c r="A20" s="290"/>
      <c r="B20" s="291"/>
      <c r="C20" s="313"/>
      <c r="D20" s="314"/>
      <c r="E20" s="293"/>
      <c r="F20" s="300"/>
      <c r="G20" s="316"/>
      <c r="H20" s="297"/>
      <c r="I20" s="309"/>
    </row>
    <row r="21" spans="1:11" s="296" customFormat="1" ht="15" customHeight="1">
      <c r="A21" s="290" t="s">
        <v>69</v>
      </c>
      <c r="B21" s="291" t="s">
        <v>14</v>
      </c>
      <c r="C21" s="313"/>
      <c r="D21" s="314"/>
      <c r="E21" s="293"/>
      <c r="F21" s="300"/>
      <c r="G21" s="316"/>
      <c r="H21" s="297"/>
      <c r="I21" s="309"/>
      <c r="K21" s="309"/>
    </row>
    <row r="22" spans="1:11" s="296" customFormat="1" ht="15" customHeight="1">
      <c r="A22" s="290"/>
      <c r="B22" s="291" t="s">
        <v>15</v>
      </c>
      <c r="C22" s="313"/>
      <c r="D22" s="317"/>
      <c r="E22" s="301"/>
      <c r="F22" s="294">
        <v>0</v>
      </c>
      <c r="G22" s="316"/>
      <c r="H22" s="309"/>
      <c r="K22" s="309"/>
    </row>
    <row r="23" spans="1:11" s="296" customFormat="1" ht="15" customHeight="1">
      <c r="A23" s="290"/>
      <c r="B23" s="291" t="s">
        <v>72</v>
      </c>
      <c r="C23" s="313"/>
      <c r="D23" s="317"/>
      <c r="E23" s="301"/>
      <c r="F23" s="294"/>
      <c r="G23" s="316"/>
      <c r="H23" s="309"/>
      <c r="K23" s="309"/>
    </row>
    <row r="24" spans="1:11" s="296" customFormat="1" ht="15" customHeight="1">
      <c r="A24" s="290"/>
      <c r="B24" s="303" t="s">
        <v>73</v>
      </c>
      <c r="C24" s="292"/>
      <c r="D24" s="317">
        <f>-tb!C142</f>
        <v>-8121</v>
      </c>
      <c r="E24" s="293">
        <v>-11777</v>
      </c>
      <c r="F24" s="294">
        <v>4750</v>
      </c>
      <c r="H24" s="309"/>
      <c r="I24" s="297"/>
      <c r="J24" s="309"/>
    </row>
    <row r="25" spans="1:11" s="296" customFormat="1" ht="15" customHeight="1">
      <c r="A25" s="318"/>
      <c r="B25" s="291"/>
      <c r="C25" s="313"/>
      <c r="D25" s="317"/>
      <c r="E25" s="293"/>
      <c r="F25" s="319"/>
      <c r="H25" s="309" t="s">
        <v>289</v>
      </c>
      <c r="I25" s="297"/>
      <c r="J25" s="309"/>
    </row>
    <row r="26" spans="1:11" s="296" customFormat="1" ht="15" customHeight="1" thickBot="1">
      <c r="A26" s="318" t="s">
        <v>70</v>
      </c>
      <c r="B26" s="291" t="s">
        <v>39</v>
      </c>
      <c r="C26" s="313"/>
      <c r="D26" s="298">
        <f>+D19-D24-D22-D23</f>
        <v>-2894881.87</v>
      </c>
      <c r="E26" s="298">
        <f>+E19-E24-E22</f>
        <v>-1346125</v>
      </c>
      <c r="F26" s="320" t="e">
        <f>+F19-F24</f>
        <v>#REF!</v>
      </c>
      <c r="I26" s="312"/>
      <c r="J26" s="309"/>
    </row>
    <row r="27" spans="1:11" s="296" customFormat="1" ht="15" customHeight="1" thickTop="1">
      <c r="A27" s="318"/>
      <c r="B27" s="291"/>
      <c r="C27" s="313"/>
      <c r="D27" s="293"/>
      <c r="E27" s="321"/>
      <c r="F27" s="322"/>
      <c r="H27" s="297"/>
      <c r="I27" s="309"/>
      <c r="J27" s="323"/>
    </row>
    <row r="28" spans="1:11" s="296" customFormat="1" ht="15" customHeight="1">
      <c r="A28" s="318" t="s">
        <v>71</v>
      </c>
      <c r="B28" s="291" t="s">
        <v>74</v>
      </c>
      <c r="C28" s="313"/>
      <c r="D28" s="293"/>
      <c r="E28" s="293"/>
      <c r="F28" s="324"/>
    </row>
    <row r="29" spans="1:11" s="296" customFormat="1" ht="15" customHeight="1">
      <c r="A29" s="318"/>
      <c r="B29" s="291" t="s">
        <v>16</v>
      </c>
      <c r="C29" s="313"/>
      <c r="D29" s="293">
        <f>D26/'BS Notes'!B12</f>
        <v>-57.897637400000001</v>
      </c>
      <c r="E29" s="293">
        <v>-267.58999999999997</v>
      </c>
      <c r="F29" s="325" t="e">
        <f>F26/10000</f>
        <v>#REF!</v>
      </c>
    </row>
    <row r="30" spans="1:11" s="296" customFormat="1" ht="15" customHeight="1">
      <c r="A30" s="318"/>
      <c r="B30" s="291" t="s">
        <v>17</v>
      </c>
      <c r="C30" s="313"/>
      <c r="D30" s="293">
        <f>D26/'BS Notes'!B12</f>
        <v>-57.897637400000001</v>
      </c>
      <c r="E30" s="293">
        <v>-268</v>
      </c>
      <c r="F30" s="325"/>
    </row>
    <row r="31" spans="1:11" s="296" customFormat="1" ht="15" customHeight="1">
      <c r="A31" s="326"/>
      <c r="B31" s="327"/>
      <c r="C31" s="328"/>
      <c r="D31" s="329"/>
      <c r="E31" s="329"/>
      <c r="F31" s="325"/>
    </row>
    <row r="32" spans="1:11" s="296" customFormat="1" ht="15" customHeight="1">
      <c r="A32" s="869" t="s">
        <v>198</v>
      </c>
      <c r="B32" s="870"/>
      <c r="C32" s="330" t="s">
        <v>287</v>
      </c>
      <c r="D32" s="331"/>
      <c r="E32" s="332"/>
      <c r="F32" s="333"/>
    </row>
    <row r="33" spans="1:7" s="296" customFormat="1" ht="15" customHeight="1">
      <c r="A33" s="867" t="s">
        <v>199</v>
      </c>
      <c r="B33" s="867"/>
      <c r="C33" s="867"/>
      <c r="D33" s="867"/>
      <c r="E33" s="867"/>
      <c r="F33" s="334"/>
      <c r="G33" s="335"/>
    </row>
    <row r="34" spans="1:7" s="296" customFormat="1" ht="15" customHeight="1">
      <c r="A34" s="336"/>
      <c r="B34" s="336"/>
      <c r="C34" s="221"/>
      <c r="D34" s="336"/>
      <c r="E34" s="336"/>
      <c r="F34" s="334"/>
      <c r="G34" s="335"/>
    </row>
    <row r="35" spans="1:7" s="296" customFormat="1" ht="15" customHeight="1">
      <c r="A35" s="337" t="str">
        <f>Master!A13</f>
        <v>As per our Report of even date</v>
      </c>
      <c r="C35" s="338"/>
      <c r="D35" s="339"/>
      <c r="E35" s="340"/>
      <c r="F35" s="334"/>
      <c r="G35" s="335"/>
    </row>
    <row r="36" spans="1:7" s="296" customFormat="1" ht="15" customHeight="1">
      <c r="A36" s="337" t="str">
        <f>Master!A14</f>
        <v>For Satya Prakash Mangal &amp; Co.</v>
      </c>
      <c r="B36" s="337"/>
      <c r="C36" s="275"/>
      <c r="D36" s="339"/>
      <c r="E36" s="341" t="str">
        <f>Master!D14</f>
        <v>For and on Behalf of Board of Directors</v>
      </c>
      <c r="F36" s="342"/>
      <c r="G36" s="343"/>
    </row>
    <row r="37" spans="1:7" s="296" customFormat="1" ht="15" customHeight="1">
      <c r="A37" s="337" t="str">
        <f>Master!A15</f>
        <v>Chartered Accountants</v>
      </c>
      <c r="B37" s="337"/>
      <c r="C37" s="275"/>
      <c r="D37" s="344"/>
      <c r="E37" s="341"/>
      <c r="F37" s="345"/>
      <c r="G37" s="346"/>
    </row>
    <row r="38" spans="1:7" s="296" customFormat="1" ht="15" customHeight="1">
      <c r="A38" s="337" t="str">
        <f>Master!A16</f>
        <v>FRN: 008513N</v>
      </c>
      <c r="B38" s="337"/>
      <c r="C38" s="275"/>
      <c r="D38" s="344"/>
      <c r="E38" s="341"/>
      <c r="F38" s="345"/>
      <c r="G38" s="346"/>
    </row>
    <row r="39" spans="1:7" s="296" customFormat="1" ht="15" customHeight="1">
      <c r="A39" s="337"/>
      <c r="B39" s="337"/>
      <c r="C39" s="275"/>
      <c r="D39" s="344"/>
      <c r="E39" s="347" t="str">
        <f>Master!D17</f>
        <v>Shital  kumar Bhagat</v>
      </c>
      <c r="F39" s="345"/>
      <c r="G39" s="346"/>
    </row>
    <row r="40" spans="1:7" s="296" customFormat="1" ht="15" customHeight="1">
      <c r="A40" s="337"/>
      <c r="B40" s="337"/>
      <c r="C40" s="275"/>
      <c r="D40" s="344"/>
      <c r="E40" s="347" t="str">
        <f>Master!D18</f>
        <v>Director</v>
      </c>
      <c r="F40" s="334"/>
      <c r="G40" s="346"/>
    </row>
    <row r="41" spans="1:7" s="296" customFormat="1" ht="15">
      <c r="A41" s="337" t="str">
        <f>Master!A19</f>
        <v>Sourabh Jain</v>
      </c>
      <c r="B41" s="337"/>
      <c r="C41" s="275"/>
      <c r="D41" s="348"/>
      <c r="E41" s="347" t="str">
        <f>Master!D19</f>
        <v>DIN:06438443</v>
      </c>
      <c r="F41" s="334"/>
      <c r="G41" s="349"/>
    </row>
    <row r="42" spans="1:7" s="296" customFormat="1" ht="15" customHeight="1">
      <c r="A42" s="337" t="str">
        <f>Master!A20</f>
        <v>Partner</v>
      </c>
      <c r="B42" s="337"/>
      <c r="C42" s="275"/>
      <c r="D42" s="350"/>
      <c r="E42" s="341"/>
      <c r="F42" s="334"/>
      <c r="G42" s="335"/>
    </row>
    <row r="43" spans="1:7" s="296" customFormat="1" ht="15" customHeight="1">
      <c r="A43" s="337" t="str">
        <f>Master!A21</f>
        <v>M. No.415258</v>
      </c>
      <c r="B43" s="337"/>
      <c r="C43" s="275"/>
      <c r="D43" s="340"/>
      <c r="E43" s="341"/>
      <c r="F43" s="334"/>
      <c r="G43" s="335"/>
    </row>
    <row r="44" spans="1:7" s="296" customFormat="1" ht="15" customHeight="1">
      <c r="A44" s="337" t="str">
        <f>Master!A22</f>
        <v>UDIN:</v>
      </c>
      <c r="B44" s="337"/>
      <c r="C44" s="275"/>
      <c r="D44" s="340"/>
      <c r="E44" s="341"/>
      <c r="F44" s="351"/>
      <c r="G44" s="335"/>
    </row>
    <row r="45" spans="1:7" s="296" customFormat="1" ht="15" customHeight="1">
      <c r="A45" s="337"/>
      <c r="B45" s="337"/>
      <c r="C45" s="352"/>
      <c r="D45" s="344"/>
      <c r="E45" s="347" t="str">
        <f>Master!D23</f>
        <v>Manish Gupta</v>
      </c>
      <c r="F45" s="351"/>
      <c r="G45" s="335"/>
    </row>
    <row r="46" spans="1:7" s="296" customFormat="1" ht="15" customHeight="1">
      <c r="A46" s="337" t="str">
        <f>Master!A24</f>
        <v>Place: Bangalore</v>
      </c>
      <c r="B46" s="337"/>
      <c r="C46" s="352"/>
      <c r="D46" s="344"/>
      <c r="E46" s="347" t="str">
        <f>Master!D24</f>
        <v>Director</v>
      </c>
      <c r="F46" s="351"/>
      <c r="G46" s="335"/>
    </row>
    <row r="47" spans="1:7" ht="15" customHeight="1">
      <c r="A47" s="337" t="str">
        <f>Master!A25</f>
        <v>Date:</v>
      </c>
      <c r="B47" s="337"/>
      <c r="E47" s="347" t="str">
        <f>Master!D25</f>
        <v>DIN:07651824</v>
      </c>
    </row>
  </sheetData>
  <mergeCells count="4">
    <mergeCell ref="A33:E33"/>
    <mergeCell ref="A1:F1"/>
    <mergeCell ref="A3:F3"/>
    <mergeCell ref="A32:B32"/>
  </mergeCells>
  <phoneticPr fontId="103" type="noConversion"/>
  <pageMargins left="0.5" right="0.25" top="0.75" bottom="0.75" header="0.3" footer="0.3"/>
  <pageSetup paperSize="9" scale="81" orientation="portrait" r:id="rId1"/>
  <colBreaks count="2" manualBreakCount="2">
    <brk id="5" max="1048575" man="1"/>
    <brk id="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9"/>
  <sheetViews>
    <sheetView view="pageBreakPreview" topLeftCell="A44" zoomScale="85" zoomScaleNormal="85" zoomScaleSheetLayoutView="85" workbookViewId="0">
      <selection activeCell="B67" sqref="B67"/>
    </sheetView>
  </sheetViews>
  <sheetFormatPr defaultColWidth="9.140625" defaultRowHeight="15" customHeight="1"/>
  <cols>
    <col min="1" max="1" width="59.28515625" style="215" customWidth="1"/>
    <col min="2" max="2" width="16.28515625" style="213" bestFit="1" customWidth="1"/>
    <col min="3" max="3" width="16" style="214" customWidth="1"/>
    <col min="4" max="4" width="17.7109375" style="215" bestFit="1" customWidth="1"/>
    <col min="5" max="5" width="16" style="215" bestFit="1" customWidth="1"/>
    <col min="6" max="6" width="11.7109375" style="215" bestFit="1" customWidth="1"/>
    <col min="7" max="7" width="13.42578125" style="215" bestFit="1" customWidth="1"/>
    <col min="8" max="8" width="14.42578125" style="215" bestFit="1" customWidth="1"/>
    <col min="9" max="9" width="11.42578125" style="215" bestFit="1" customWidth="1"/>
    <col min="10" max="16384" width="9.140625" style="215"/>
  </cols>
  <sheetData>
    <row r="1" spans="1:5" ht="15" customHeight="1">
      <c r="A1" s="806" t="str">
        <f>Master!A1</f>
        <v xml:space="preserve"> EASYLEASES TECHNOLOGIES  PRIVATE LIMITED</v>
      </c>
      <c r="B1" s="806"/>
      <c r="C1" s="806"/>
      <c r="D1" s="806"/>
      <c r="E1" s="806"/>
    </row>
    <row r="2" spans="1:5" ht="15" customHeight="1">
      <c r="A2" s="849" t="s">
        <v>461</v>
      </c>
      <c r="B2" s="849"/>
      <c r="C2" s="849"/>
      <c r="D2" s="849"/>
      <c r="E2" s="849"/>
    </row>
    <row r="3" spans="1:5" ht="15" customHeight="1">
      <c r="A3" s="216"/>
      <c r="B3" s="216"/>
      <c r="C3" s="216"/>
      <c r="D3" s="216"/>
      <c r="E3" s="216"/>
    </row>
    <row r="4" spans="1:5" s="243" customFormat="1" ht="15" customHeight="1">
      <c r="A4" s="241" t="s">
        <v>482</v>
      </c>
      <c r="C4" s="265"/>
      <c r="E4" s="446" t="str">
        <f>Master!D4</f>
        <v>(Amount in Rs.)</v>
      </c>
    </row>
    <row r="5" spans="1:5" s="243" customFormat="1" ht="15" customHeight="1">
      <c r="A5" s="222" t="s">
        <v>5</v>
      </c>
      <c r="B5" s="808" t="str">
        <f>Master!C10</f>
        <v>For the year ended  31/03/2019</v>
      </c>
      <c r="C5" s="809"/>
      <c r="D5" s="808" t="str">
        <f>Master!D10</f>
        <v>For the year ended 31/03/2018</v>
      </c>
      <c r="E5" s="809"/>
    </row>
    <row r="6" spans="1:5" s="243" customFormat="1" ht="15" customHeight="1">
      <c r="A6" s="245"/>
      <c r="B6" s="648"/>
      <c r="C6" s="649"/>
      <c r="D6" s="875"/>
      <c r="E6" s="826"/>
    </row>
    <row r="7" spans="1:5" s="243" customFormat="1" ht="15" customHeight="1">
      <c r="A7" s="445" t="s">
        <v>49</v>
      </c>
      <c r="B7" s="873">
        <f>tb!C131</f>
        <v>275190</v>
      </c>
      <c r="C7" s="874"/>
      <c r="D7" s="873">
        <v>194901</v>
      </c>
      <c r="E7" s="874"/>
    </row>
    <row r="8" spans="1:5" s="243" customFormat="1" ht="15" customHeight="1">
      <c r="A8" s="445" t="s">
        <v>281</v>
      </c>
      <c r="B8" s="873">
        <v>0</v>
      </c>
      <c r="C8" s="874"/>
      <c r="D8" s="873">
        <v>0</v>
      </c>
      <c r="E8" s="874"/>
    </row>
    <row r="9" spans="1:5" s="243" customFormat="1" ht="15" customHeight="1">
      <c r="A9" s="445"/>
      <c r="B9" s="816"/>
      <c r="C9" s="817"/>
      <c r="D9" s="816"/>
      <c r="E9" s="817"/>
    </row>
    <row r="10" spans="1:5" s="243" customFormat="1" ht="15" customHeight="1">
      <c r="A10" s="444" t="s">
        <v>20</v>
      </c>
      <c r="B10" s="647"/>
      <c r="C10" s="766">
        <f>SUM(B7:C9)</f>
        <v>275190</v>
      </c>
      <c r="D10" s="767"/>
      <c r="E10" s="768">
        <f>D7+D8</f>
        <v>194901</v>
      </c>
    </row>
    <row r="11" spans="1:5" s="243" customFormat="1" ht="15" customHeight="1">
      <c r="A11" s="252"/>
      <c r="C11" s="253"/>
      <c r="E11" s="258"/>
    </row>
    <row r="12" spans="1:5" s="243" customFormat="1" ht="15" customHeight="1">
      <c r="A12" s="241" t="s">
        <v>483</v>
      </c>
      <c r="C12" s="265"/>
      <c r="E12" s="446" t="str">
        <f>Master!D4</f>
        <v>(Amount in Rs.)</v>
      </c>
    </row>
    <row r="13" spans="1:5" s="243" customFormat="1" ht="15" customHeight="1">
      <c r="A13" s="222" t="s">
        <v>5</v>
      </c>
      <c r="B13" s="808" t="str">
        <f>Master!C10</f>
        <v>For the year ended  31/03/2019</v>
      </c>
      <c r="C13" s="809"/>
      <c r="D13" s="808" t="str">
        <f>Master!D10</f>
        <v>For the year ended 31/03/2018</v>
      </c>
      <c r="E13" s="809"/>
    </row>
    <row r="14" spans="1:5" s="243" customFormat="1" ht="15" customHeight="1">
      <c r="A14" s="245"/>
      <c r="B14" s="825"/>
      <c r="C14" s="826"/>
      <c r="D14" s="875"/>
      <c r="E14" s="826"/>
    </row>
    <row r="15" spans="1:5" s="243" customFormat="1" ht="15" customHeight="1">
      <c r="A15" s="445" t="s">
        <v>282</v>
      </c>
      <c r="B15" s="873">
        <v>0</v>
      </c>
      <c r="C15" s="874"/>
      <c r="D15" s="833">
        <v>0</v>
      </c>
      <c r="E15" s="834"/>
    </row>
    <row r="16" spans="1:5" s="243" customFormat="1" ht="15" customHeight="1">
      <c r="A16" s="445" t="s">
        <v>8</v>
      </c>
      <c r="B16" s="873">
        <f>tb!C133</f>
        <v>146963.99</v>
      </c>
      <c r="C16" s="874"/>
      <c r="D16" s="873">
        <v>0</v>
      </c>
      <c r="E16" s="874"/>
    </row>
    <row r="17" spans="1:7" ht="15" customHeight="1">
      <c r="A17" s="445"/>
      <c r="B17" s="820"/>
      <c r="C17" s="821"/>
      <c r="D17" s="848">
        <v>0</v>
      </c>
      <c r="E17" s="815"/>
    </row>
    <row r="18" spans="1:7" ht="15" customHeight="1">
      <c r="A18" s="444" t="s">
        <v>20</v>
      </c>
      <c r="B18" s="774"/>
      <c r="C18" s="770">
        <f>SUM(B15:C17)</f>
        <v>146963.99</v>
      </c>
      <c r="D18" s="829">
        <f>SUM(D15:E17)</f>
        <v>0</v>
      </c>
      <c r="E18" s="829"/>
    </row>
    <row r="19" spans="1:7" ht="15" customHeight="1">
      <c r="A19" s="252"/>
      <c r="B19" s="258"/>
      <c r="C19" s="258"/>
      <c r="D19" s="258"/>
      <c r="E19" s="258"/>
    </row>
    <row r="20" spans="1:7" ht="15" customHeight="1">
      <c r="A20" s="212" t="s">
        <v>484</v>
      </c>
      <c r="C20" s="259"/>
      <c r="E20" s="260" t="str">
        <f>Master!D4</f>
        <v>(Amount in Rs.)</v>
      </c>
    </row>
    <row r="21" spans="1:7" ht="15" customHeight="1">
      <c r="A21" s="222" t="s">
        <v>5</v>
      </c>
      <c r="B21" s="818" t="str">
        <f>Master!C10</f>
        <v>For the year ended  31/03/2019</v>
      </c>
      <c r="C21" s="819"/>
      <c r="D21" s="818" t="str">
        <f>Master!D10</f>
        <v>For the year ended 31/03/2018</v>
      </c>
      <c r="E21" s="819"/>
    </row>
    <row r="22" spans="1:7" ht="15" customHeight="1">
      <c r="A22" s="261"/>
      <c r="B22" s="825"/>
      <c r="C22" s="826"/>
      <c r="D22" s="825"/>
      <c r="E22" s="826"/>
    </row>
    <row r="23" spans="1:7" ht="15" customHeight="1">
      <c r="A23" s="261" t="s">
        <v>66</v>
      </c>
      <c r="B23" s="873">
        <f>tb!B153</f>
        <v>1303657</v>
      </c>
      <c r="C23" s="874"/>
      <c r="D23" s="833">
        <v>579875</v>
      </c>
      <c r="E23" s="834"/>
    </row>
    <row r="24" spans="1:7" ht="15" customHeight="1">
      <c r="A24" s="261" t="s">
        <v>283</v>
      </c>
      <c r="B24" s="814">
        <f>tb!B156</f>
        <v>3008</v>
      </c>
      <c r="C24" s="815"/>
      <c r="D24" s="814">
        <v>3480</v>
      </c>
      <c r="E24" s="815"/>
    </row>
    <row r="25" spans="1:7" ht="15" customHeight="1">
      <c r="A25" s="443"/>
      <c r="B25" s="555"/>
      <c r="C25" s="556"/>
      <c r="D25" s="557"/>
      <c r="E25" s="558"/>
      <c r="G25" s="442"/>
    </row>
    <row r="26" spans="1:7" ht="15" customHeight="1">
      <c r="A26" s="263" t="s">
        <v>20</v>
      </c>
      <c r="B26" s="829">
        <f>SUM(B23:C24)</f>
        <v>1306665</v>
      </c>
      <c r="C26" s="829"/>
      <c r="D26" s="829">
        <f>SUM(D23:E24)</f>
        <v>583355</v>
      </c>
      <c r="E26" s="829"/>
    </row>
    <row r="27" spans="1:7" ht="15" customHeight="1">
      <c r="C27" s="264"/>
      <c r="E27" s="213"/>
    </row>
    <row r="28" spans="1:7" ht="15" customHeight="1">
      <c r="A28" s="241" t="s">
        <v>485</v>
      </c>
      <c r="B28" s="871"/>
      <c r="C28" s="871"/>
      <c r="D28" s="872" t="str">
        <f>Master!D4</f>
        <v>(Amount in Rs.)</v>
      </c>
      <c r="E28" s="872"/>
      <c r="F28" s="243"/>
    </row>
    <row r="29" spans="1:7" ht="15" customHeight="1">
      <c r="A29" s="222" t="s">
        <v>5</v>
      </c>
      <c r="B29" s="808" t="str">
        <f>Master!C10</f>
        <v>For the year ended  31/03/2019</v>
      </c>
      <c r="C29" s="809"/>
      <c r="D29" s="808" t="str">
        <f>Master!D10</f>
        <v>For the year ended 31/03/2018</v>
      </c>
      <c r="E29" s="809"/>
      <c r="F29" s="243"/>
    </row>
    <row r="30" spans="1:7" ht="15" customHeight="1">
      <c r="A30" s="245"/>
      <c r="B30" s="825"/>
      <c r="C30" s="826"/>
      <c r="D30" s="875"/>
      <c r="E30" s="826"/>
      <c r="F30" s="243"/>
    </row>
    <row r="31" spans="1:7" ht="15" customHeight="1">
      <c r="A31" s="261" t="s">
        <v>56</v>
      </c>
      <c r="B31" s="873">
        <v>0</v>
      </c>
      <c r="C31" s="874"/>
      <c r="D31" s="833">
        <v>0</v>
      </c>
      <c r="E31" s="834"/>
      <c r="F31" s="243"/>
    </row>
    <row r="32" spans="1:7" ht="15" customHeight="1">
      <c r="A32" s="261" t="s">
        <v>57</v>
      </c>
      <c r="B32" s="873">
        <v>0</v>
      </c>
      <c r="C32" s="874"/>
      <c r="D32" s="833">
        <v>0</v>
      </c>
      <c r="E32" s="834"/>
      <c r="F32" s="243"/>
    </row>
    <row r="33" spans="1:8" ht="15" customHeight="1">
      <c r="A33" s="445"/>
      <c r="B33" s="837"/>
      <c r="C33" s="838"/>
      <c r="D33" s="876"/>
      <c r="E33" s="877"/>
    </row>
    <row r="34" spans="1:8" ht="15" customHeight="1">
      <c r="A34" s="444" t="s">
        <v>20</v>
      </c>
      <c r="B34" s="567"/>
      <c r="C34" s="566">
        <f>B32+B31</f>
        <v>0</v>
      </c>
      <c r="D34" s="829">
        <f>SUM(D31:E33)</f>
        <v>0</v>
      </c>
      <c r="E34" s="829"/>
    </row>
    <row r="35" spans="1:8" ht="15" customHeight="1">
      <c r="C35" s="264"/>
      <c r="E35" s="213"/>
    </row>
    <row r="36" spans="1:8" ht="15" customHeight="1">
      <c r="A36" s="241" t="s">
        <v>486</v>
      </c>
      <c r="C36" s="265"/>
      <c r="E36" s="260" t="str">
        <f>Master!D4</f>
        <v>(Amount in Rs.)</v>
      </c>
    </row>
    <row r="37" spans="1:8" ht="15" customHeight="1">
      <c r="A37" s="222" t="s">
        <v>5</v>
      </c>
      <c r="B37" s="808" t="str">
        <f>Master!C10</f>
        <v>For the year ended  31/03/2019</v>
      </c>
      <c r="C37" s="809"/>
      <c r="D37" s="808" t="str">
        <f>Master!D10</f>
        <v>For the year ended 31/03/2018</v>
      </c>
      <c r="E37" s="809"/>
    </row>
    <row r="38" spans="1:8" ht="15" customHeight="1">
      <c r="A38" s="441" t="s">
        <v>18</v>
      </c>
      <c r="B38" s="880">
        <v>20000</v>
      </c>
      <c r="C38" s="881"/>
      <c r="D38" s="883">
        <v>20000</v>
      </c>
      <c r="E38" s="884"/>
      <c r="F38" s="559"/>
    </row>
    <row r="39" spans="1:8" ht="15" customHeight="1">
      <c r="A39" s="441" t="s">
        <v>305</v>
      </c>
      <c r="B39" s="880">
        <f>tb!B136</f>
        <v>1500</v>
      </c>
      <c r="C39" s="881"/>
      <c r="D39" s="880">
        <v>25200</v>
      </c>
      <c r="E39" s="881"/>
      <c r="F39" s="559"/>
    </row>
    <row r="40" spans="1:8" ht="15" customHeight="1">
      <c r="A40" s="441" t="s">
        <v>304</v>
      </c>
      <c r="B40" s="880">
        <f>tb!B152</f>
        <v>200500</v>
      </c>
      <c r="C40" s="881"/>
      <c r="D40" s="880">
        <v>51850</v>
      </c>
      <c r="E40" s="881"/>
      <c r="F40" s="559"/>
    </row>
    <row r="41" spans="1:8" ht="15" customHeight="1">
      <c r="A41" s="441" t="s">
        <v>530</v>
      </c>
      <c r="B41" s="878"/>
      <c r="C41" s="879"/>
      <c r="D41" s="880">
        <v>5557</v>
      </c>
      <c r="E41" s="881"/>
      <c r="F41" s="559"/>
    </row>
    <row r="42" spans="1:8" ht="15" customHeight="1">
      <c r="A42" s="441" t="s">
        <v>614</v>
      </c>
      <c r="B42" s="880">
        <f>tb!B148</f>
        <v>37809.89</v>
      </c>
      <c r="C42" s="881"/>
      <c r="D42" s="878">
        <v>0</v>
      </c>
      <c r="E42" s="879"/>
      <c r="F42" s="559"/>
    </row>
    <row r="43" spans="1:8" ht="15" customHeight="1">
      <c r="A43" s="441" t="s">
        <v>531</v>
      </c>
      <c r="B43" s="880">
        <f>tb!B147</f>
        <v>33877</v>
      </c>
      <c r="C43" s="881"/>
      <c r="D43" s="878">
        <v>14504</v>
      </c>
      <c r="E43" s="879"/>
      <c r="F43" s="559"/>
    </row>
    <row r="44" spans="1:8" ht="15" customHeight="1">
      <c r="A44" s="441" t="s">
        <v>319</v>
      </c>
      <c r="B44" s="880">
        <f>tb!B135</f>
        <v>64000</v>
      </c>
      <c r="C44" s="881"/>
      <c r="D44" s="878">
        <v>3600</v>
      </c>
      <c r="E44" s="879"/>
      <c r="F44" s="559"/>
    </row>
    <row r="45" spans="1:8" ht="15" customHeight="1">
      <c r="A45" s="441" t="s">
        <v>532</v>
      </c>
      <c r="B45" s="880"/>
      <c r="C45" s="881"/>
      <c r="D45" s="880">
        <v>14802</v>
      </c>
      <c r="E45" s="881"/>
      <c r="F45" s="559"/>
      <c r="H45" s="440"/>
    </row>
    <row r="46" spans="1:8" ht="15" customHeight="1">
      <c r="A46" s="441" t="s">
        <v>58</v>
      </c>
      <c r="B46" s="880">
        <f>tb!B137+tb!B149</f>
        <v>344988.70999999996</v>
      </c>
      <c r="C46" s="881"/>
      <c r="D46" s="880">
        <v>3000</v>
      </c>
      <c r="E46" s="881"/>
      <c r="F46" s="559"/>
    </row>
    <row r="47" spans="1:8" ht="15" customHeight="1">
      <c r="A47" s="441" t="s">
        <v>47</v>
      </c>
      <c r="B47" s="880"/>
      <c r="C47" s="881"/>
      <c r="D47" s="880">
        <v>2000</v>
      </c>
      <c r="E47" s="881"/>
      <c r="F47" s="559"/>
    </row>
    <row r="48" spans="1:8" ht="15" customHeight="1">
      <c r="A48" s="441" t="s">
        <v>306</v>
      </c>
      <c r="B48" s="880"/>
      <c r="C48" s="881"/>
      <c r="D48" s="878">
        <v>25600</v>
      </c>
      <c r="E48" s="879"/>
      <c r="F48" s="559"/>
      <c r="G48" s="439"/>
    </row>
    <row r="49" spans="1:7" ht="15" customHeight="1">
      <c r="A49" s="441" t="s">
        <v>607</v>
      </c>
      <c r="B49" s="880">
        <f>tb!B146</f>
        <v>26942</v>
      </c>
      <c r="C49" s="881"/>
      <c r="D49" s="878"/>
      <c r="E49" s="879"/>
      <c r="F49" s="559"/>
      <c r="G49" s="439"/>
    </row>
    <row r="50" spans="1:7" ht="15" customHeight="1">
      <c r="A50" s="441" t="s">
        <v>534</v>
      </c>
      <c r="B50" s="878"/>
      <c r="C50" s="879"/>
      <c r="D50" s="878">
        <f>9542+11500</f>
        <v>21042</v>
      </c>
      <c r="E50" s="879"/>
      <c r="F50" s="559"/>
      <c r="G50" s="439"/>
    </row>
    <row r="51" spans="1:7" ht="15" customHeight="1">
      <c r="A51" s="441" t="s">
        <v>459</v>
      </c>
      <c r="B51" s="878"/>
      <c r="C51" s="879"/>
      <c r="D51" s="878">
        <v>25000</v>
      </c>
      <c r="E51" s="879"/>
      <c r="F51" s="559"/>
    </row>
    <row r="52" spans="1:7" ht="15" customHeight="1">
      <c r="A52" s="441" t="s">
        <v>533</v>
      </c>
      <c r="B52" s="880">
        <f>tb!B145</f>
        <v>66479</v>
      </c>
      <c r="C52" s="881"/>
      <c r="D52" s="878">
        <v>61080</v>
      </c>
      <c r="E52" s="879"/>
      <c r="F52" s="559"/>
    </row>
    <row r="53" spans="1:7" ht="15" customHeight="1">
      <c r="A53" s="441" t="s">
        <v>615</v>
      </c>
      <c r="B53" s="643"/>
      <c r="C53" s="644">
        <f>tb!B157</f>
        <v>85511.61</v>
      </c>
      <c r="D53" s="645"/>
      <c r="E53" s="646"/>
      <c r="F53" s="559"/>
    </row>
    <row r="54" spans="1:7" ht="15" customHeight="1">
      <c r="A54" s="441" t="s">
        <v>296</v>
      </c>
      <c r="B54" s="880">
        <f>tb!B151</f>
        <v>240000</v>
      </c>
      <c r="C54" s="881"/>
      <c r="D54" s="880">
        <v>338721</v>
      </c>
      <c r="E54" s="881"/>
      <c r="F54" s="559"/>
    </row>
    <row r="55" spans="1:7" ht="15" customHeight="1">
      <c r="A55" s="441" t="s">
        <v>535</v>
      </c>
      <c r="B55" s="880">
        <v>0</v>
      </c>
      <c r="C55" s="881"/>
      <c r="D55" s="880">
        <v>52415</v>
      </c>
      <c r="E55" s="881"/>
      <c r="F55" s="559"/>
    </row>
    <row r="56" spans="1:7" ht="15" customHeight="1">
      <c r="A56" s="441" t="s">
        <v>616</v>
      </c>
      <c r="B56" s="643"/>
      <c r="C56" s="644">
        <f>tb!B141+tb!B139</f>
        <v>59000</v>
      </c>
      <c r="D56" s="643"/>
      <c r="E56" s="644"/>
      <c r="F56" s="559"/>
    </row>
    <row r="57" spans="1:7" ht="15" customHeight="1">
      <c r="A57" s="441" t="s">
        <v>536</v>
      </c>
      <c r="B57" s="878">
        <f>tb!B140</f>
        <v>33.6</v>
      </c>
      <c r="C57" s="879"/>
      <c r="D57" s="878">
        <v>10800</v>
      </c>
      <c r="E57" s="879"/>
      <c r="F57" s="559"/>
    </row>
    <row r="58" spans="1:7" ht="15" customHeight="1">
      <c r="A58" s="441" t="s">
        <v>613</v>
      </c>
      <c r="B58" s="880">
        <f>tb!B144</f>
        <v>294340</v>
      </c>
      <c r="C58" s="881"/>
      <c r="D58" s="878">
        <v>0</v>
      </c>
      <c r="E58" s="879"/>
      <c r="F58" s="559"/>
    </row>
    <row r="59" spans="1:7" ht="15" customHeight="1">
      <c r="A59" s="441" t="s">
        <v>709</v>
      </c>
      <c r="B59" s="624"/>
      <c r="C59" s="625">
        <f>tb!B150</f>
        <v>14128</v>
      </c>
      <c r="D59" s="626"/>
      <c r="E59" s="629">
        <v>34549</v>
      </c>
      <c r="F59" s="559"/>
    </row>
    <row r="60" spans="1:7" ht="15" customHeight="1">
      <c r="A60" s="441" t="s">
        <v>710</v>
      </c>
      <c r="B60" s="652"/>
      <c r="C60" s="653">
        <f>tb!B155</f>
        <v>194948</v>
      </c>
      <c r="D60" s="650"/>
      <c r="E60" s="651"/>
      <c r="F60" s="559"/>
    </row>
    <row r="61" spans="1:7" ht="15" customHeight="1">
      <c r="A61" s="441" t="s">
        <v>293</v>
      </c>
      <c r="B61" s="880">
        <f>tb!B158+tb!B154</f>
        <v>49689.05</v>
      </c>
      <c r="C61" s="881"/>
      <c r="D61" s="878">
        <v>23015</v>
      </c>
      <c r="E61" s="879"/>
      <c r="F61" s="559"/>
    </row>
    <row r="62" spans="1:7" ht="15" customHeight="1">
      <c r="A62" s="438" t="s">
        <v>20</v>
      </c>
      <c r="B62" s="882">
        <f>SUM(B38:C61)</f>
        <v>1733746.86</v>
      </c>
      <c r="C62" s="882"/>
      <c r="D62" s="882">
        <f>SUM(D38:E61)</f>
        <v>732735</v>
      </c>
      <c r="E62" s="882"/>
      <c r="F62" s="440"/>
      <c r="G62" s="440"/>
    </row>
    <row r="63" spans="1:7" ht="15" customHeight="1">
      <c r="C63" s="264"/>
      <c r="E63" s="213"/>
    </row>
    <row r="64" spans="1:7" ht="15" customHeight="1">
      <c r="B64" s="213" t="s">
        <v>289</v>
      </c>
    </row>
    <row r="65" spans="1:8" ht="15" customHeight="1">
      <c r="A65" s="215" t="s">
        <v>460</v>
      </c>
      <c r="G65" s="440" t="s">
        <v>289</v>
      </c>
      <c r="H65" s="215" t="s">
        <v>289</v>
      </c>
    </row>
    <row r="69" spans="1:8" ht="15" customHeight="1">
      <c r="G69" s="440" t="e">
        <f>G65-1941</f>
        <v>#VALUE!</v>
      </c>
    </row>
    <row r="79" spans="1:8" s="214" customFormat="1" ht="15" customHeight="1">
      <c r="A79" s="215"/>
      <c r="B79" s="213" t="s">
        <v>62</v>
      </c>
      <c r="D79" s="215"/>
      <c r="E79" s="215"/>
      <c r="F79" s="215"/>
      <c r="G79" s="215"/>
      <c r="H79" s="215"/>
    </row>
  </sheetData>
  <mergeCells count="89">
    <mergeCell ref="B54:C54"/>
    <mergeCell ref="B45:C45"/>
    <mergeCell ref="D34:E34"/>
    <mergeCell ref="B44:C44"/>
    <mergeCell ref="D32:E32"/>
    <mergeCell ref="D43:E43"/>
    <mergeCell ref="B49:C49"/>
    <mergeCell ref="B40:C40"/>
    <mergeCell ref="A2:E2"/>
    <mergeCell ref="D44:E44"/>
    <mergeCell ref="B24:C24"/>
    <mergeCell ref="D24:E24"/>
    <mergeCell ref="B26:C26"/>
    <mergeCell ref="D26:E26"/>
    <mergeCell ref="B5:C5"/>
    <mergeCell ref="D5:E5"/>
    <mergeCell ref="B7:C7"/>
    <mergeCell ref="B9:C9"/>
    <mergeCell ref="D9:E9"/>
    <mergeCell ref="D38:E38"/>
    <mergeCell ref="D42:E42"/>
    <mergeCell ref="B32:C32"/>
    <mergeCell ref="B39:C39"/>
    <mergeCell ref="D18:E18"/>
    <mergeCell ref="D8:E8"/>
    <mergeCell ref="B15:C15"/>
    <mergeCell ref="D15:E15"/>
    <mergeCell ref="B13:C13"/>
    <mergeCell ref="D14:E14"/>
    <mergeCell ref="D13:E13"/>
    <mergeCell ref="B14:C14"/>
    <mergeCell ref="B8:C8"/>
    <mergeCell ref="B16:C16"/>
    <mergeCell ref="D16:E16"/>
    <mergeCell ref="B17:C17"/>
    <mergeCell ref="D17:E17"/>
    <mergeCell ref="D30:E30"/>
    <mergeCell ref="B22:C22"/>
    <mergeCell ref="D22:E22"/>
    <mergeCell ref="B23:C23"/>
    <mergeCell ref="D23:E23"/>
    <mergeCell ref="B62:C62"/>
    <mergeCell ref="D62:E62"/>
    <mergeCell ref="B38:C38"/>
    <mergeCell ref="D39:E39"/>
    <mergeCell ref="D51:E51"/>
    <mergeCell ref="D57:E57"/>
    <mergeCell ref="D61:E61"/>
    <mergeCell ref="B50:C50"/>
    <mergeCell ref="B47:C47"/>
    <mergeCell ref="D47:E47"/>
    <mergeCell ref="B46:C46"/>
    <mergeCell ref="D46:E46"/>
    <mergeCell ref="D40:E40"/>
    <mergeCell ref="D41:E41"/>
    <mergeCell ref="B61:C61"/>
    <mergeCell ref="B58:C58"/>
    <mergeCell ref="D58:E58"/>
    <mergeCell ref="B41:C41"/>
    <mergeCell ref="D54:E54"/>
    <mergeCell ref="B51:C51"/>
    <mergeCell ref="B52:C52"/>
    <mergeCell ref="B55:C55"/>
    <mergeCell ref="D48:E48"/>
    <mergeCell ref="D49:E49"/>
    <mergeCell ref="D50:E50"/>
    <mergeCell ref="D55:E55"/>
    <mergeCell ref="D52:E52"/>
    <mergeCell ref="D45:E45"/>
    <mergeCell ref="B48:C48"/>
    <mergeCell ref="B43:C43"/>
    <mergeCell ref="B42:C42"/>
    <mergeCell ref="B57:C57"/>
    <mergeCell ref="A1:E1"/>
    <mergeCell ref="B28:C28"/>
    <mergeCell ref="D28:E28"/>
    <mergeCell ref="B37:C37"/>
    <mergeCell ref="D37:E37"/>
    <mergeCell ref="D7:E7"/>
    <mergeCell ref="D6:E6"/>
    <mergeCell ref="B21:C21"/>
    <mergeCell ref="B31:C31"/>
    <mergeCell ref="D31:E31"/>
    <mergeCell ref="B33:C33"/>
    <mergeCell ref="D33:E33"/>
    <mergeCell ref="D21:E21"/>
    <mergeCell ref="B29:C29"/>
    <mergeCell ref="D29:E29"/>
    <mergeCell ref="B30:C30"/>
  </mergeCells>
  <pageMargins left="0.70866141732283505" right="0.31496062992126" top="0.74803040244969399" bottom="0.74803040244969399" header="0.31496062992126" footer="0.31496062992126"/>
  <pageSetup scale="66" fitToHeight="3" orientation="portrait" r:id="rId1"/>
  <rowBreaks count="1" manualBreakCount="1">
    <brk id="35" max="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showGridLines="0" tabSelected="1" view="pageBreakPreview" topLeftCell="A4" zoomScaleNormal="85" zoomScaleSheetLayoutView="100" workbookViewId="0">
      <selection activeCell="C20" sqref="C20"/>
    </sheetView>
  </sheetViews>
  <sheetFormatPr defaultColWidth="9.140625" defaultRowHeight="14.25"/>
  <cols>
    <col min="1" max="1" width="36.5703125" style="106" customWidth="1"/>
    <col min="2" max="3" width="24.7109375" style="106" customWidth="1"/>
    <col min="4" max="4" width="31.7109375" style="106" bestFit="1" customWidth="1"/>
    <col min="5" max="16384" width="9.140625" style="106"/>
  </cols>
  <sheetData>
    <row r="1" spans="1:5" ht="15">
      <c r="A1" s="887" t="str">
        <f>Master!A1</f>
        <v xml:space="preserve"> EASYLEASES TECHNOLOGIES  PRIVATE LIMITED</v>
      </c>
      <c r="B1" s="887"/>
      <c r="C1" s="887"/>
      <c r="D1" s="887"/>
    </row>
    <row r="2" spans="1:5" ht="15" customHeight="1">
      <c r="A2" s="849" t="s">
        <v>235</v>
      </c>
      <c r="B2" s="849"/>
      <c r="C2" s="849"/>
      <c r="D2" s="849"/>
      <c r="E2" s="564"/>
    </row>
    <row r="3" spans="1:5" ht="15" customHeight="1">
      <c r="A3" s="107"/>
    </row>
    <row r="4" spans="1:5" ht="15" customHeight="1">
      <c r="A4" s="108" t="s">
        <v>487</v>
      </c>
    </row>
    <row r="5" spans="1:5" ht="15">
      <c r="A5" s="108" t="s">
        <v>284</v>
      </c>
      <c r="B5" s="109"/>
      <c r="C5" s="110"/>
      <c r="D5" s="110"/>
      <c r="E5" s="111"/>
    </row>
    <row r="6" spans="1:5" ht="15" customHeight="1">
      <c r="A6" s="121" t="s">
        <v>285</v>
      </c>
      <c r="B6" s="109"/>
      <c r="C6" s="110"/>
      <c r="D6" s="110"/>
    </row>
    <row r="7" spans="1:5" s="563" customFormat="1" ht="15" customHeight="1">
      <c r="A7" s="560" t="s">
        <v>410</v>
      </c>
      <c r="B7" s="561" t="s">
        <v>411</v>
      </c>
      <c r="C7" s="562"/>
      <c r="D7" s="562"/>
    </row>
    <row r="8" spans="1:5" ht="15" customHeight="1">
      <c r="A8" s="55" t="s">
        <v>721</v>
      </c>
      <c r="B8" s="523" t="s">
        <v>23</v>
      </c>
      <c r="C8" s="110"/>
      <c r="D8" s="110"/>
      <c r="E8" s="112"/>
    </row>
    <row r="9" spans="1:5" ht="15" customHeight="1">
      <c r="A9" s="523" t="s">
        <v>511</v>
      </c>
      <c r="B9" s="523" t="s">
        <v>23</v>
      </c>
      <c r="C9" s="110"/>
      <c r="D9" s="110"/>
      <c r="E9" s="112"/>
    </row>
    <row r="10" spans="1:5" ht="15" customHeight="1">
      <c r="A10" s="657" t="s">
        <v>514</v>
      </c>
      <c r="B10" s="523" t="s">
        <v>23</v>
      </c>
    </row>
    <row r="11" spans="1:5" ht="15" customHeight="1">
      <c r="A11" s="522"/>
      <c r="B11" s="55"/>
    </row>
    <row r="12" spans="1:5" ht="15" customHeight="1">
      <c r="A12" s="886" t="s">
        <v>286</v>
      </c>
      <c r="B12" s="886"/>
      <c r="C12" s="886"/>
      <c r="D12" s="886"/>
    </row>
    <row r="13" spans="1:5" ht="30">
      <c r="A13" s="526" t="s">
        <v>5</v>
      </c>
      <c r="B13" s="528" t="str">
        <f>Master!C10</f>
        <v>For the year ended  31/03/2019</v>
      </c>
      <c r="C13" s="529" t="str">
        <f>Master!D10</f>
        <v>For the year ended 31/03/2018</v>
      </c>
    </row>
    <row r="14" spans="1:5" ht="15" customHeight="1">
      <c r="A14" s="527" t="s">
        <v>455</v>
      </c>
      <c r="B14" s="123"/>
      <c r="C14" s="123"/>
    </row>
    <row r="15" spans="1:5" ht="15" customHeight="1">
      <c r="A15" s="527" t="s">
        <v>537</v>
      </c>
      <c r="B15" s="123"/>
      <c r="C15" s="123"/>
    </row>
    <row r="16" spans="1:5" ht="15" customHeight="1">
      <c r="A16" s="55" t="s">
        <v>721</v>
      </c>
      <c r="B16" s="780">
        <v>1367500</v>
      </c>
      <c r="C16" s="123">
        <v>390500</v>
      </c>
    </row>
    <row r="17" spans="1:5" ht="15" customHeight="1">
      <c r="A17" s="523" t="s">
        <v>511</v>
      </c>
      <c r="B17" s="780">
        <v>1267500</v>
      </c>
      <c r="C17" s="123">
        <v>419000</v>
      </c>
    </row>
    <row r="18" spans="1:5" ht="15" customHeight="1">
      <c r="A18" s="657" t="s">
        <v>514</v>
      </c>
      <c r="B18" s="780">
        <v>1465000</v>
      </c>
      <c r="C18" s="123">
        <v>419000</v>
      </c>
    </row>
    <row r="19" spans="1:5" ht="15" customHeight="1">
      <c r="A19" s="522"/>
      <c r="B19" s="522"/>
      <c r="C19" s="521"/>
      <c r="D19" s="521"/>
    </row>
    <row r="20" spans="1:5" ht="15" customHeight="1">
      <c r="A20" s="113"/>
      <c r="B20" s="113"/>
      <c r="C20" s="113"/>
    </row>
    <row r="21" spans="1:5" ht="15" customHeight="1">
      <c r="A21" s="114" t="s">
        <v>488</v>
      </c>
      <c r="B21" s="113"/>
      <c r="C21" s="113"/>
    </row>
    <row r="22" spans="1:5" ht="73.5" customHeight="1">
      <c r="A22" s="885" t="s">
        <v>538</v>
      </c>
      <c r="B22" s="885"/>
      <c r="C22" s="885"/>
      <c r="D22" s="885"/>
      <c r="E22" s="106" t="s">
        <v>289</v>
      </c>
    </row>
    <row r="23" spans="1:5" ht="15">
      <c r="A23" s="124" t="s">
        <v>489</v>
      </c>
    </row>
    <row r="24" spans="1:5" ht="15" customHeight="1"/>
    <row r="25" spans="1:5" ht="15" customHeight="1">
      <c r="A25" s="115"/>
      <c r="B25" s="122"/>
    </row>
    <row r="26" spans="1:5" ht="15" customHeight="1">
      <c r="A26" s="115"/>
      <c r="B26" s="116"/>
    </row>
    <row r="27" spans="1:5" ht="15" customHeight="1">
      <c r="A27" s="125" t="str">
        <f>Master!A13</f>
        <v>As per our Report of even date</v>
      </c>
      <c r="B27" s="116"/>
    </row>
    <row r="28" spans="1:5" ht="15" customHeight="1">
      <c r="A28" s="125" t="str">
        <f>Master!A14</f>
        <v>For Satya Prakash Mangal &amp; Co.</v>
      </c>
      <c r="B28" s="116"/>
      <c r="D28" s="127" t="str">
        <f>Master!D14</f>
        <v>For and on Behalf of Board of Directors</v>
      </c>
    </row>
    <row r="29" spans="1:5" ht="15" customHeight="1">
      <c r="A29" s="125" t="str">
        <f>Master!A15</f>
        <v>Chartered Accountants</v>
      </c>
    </row>
    <row r="30" spans="1:5" ht="15" customHeight="1">
      <c r="A30" s="125" t="str">
        <f>Master!A16</f>
        <v>FRN: 008513N</v>
      </c>
      <c r="B30" s="117"/>
    </row>
    <row r="31" spans="1:5" ht="15">
      <c r="A31" s="125"/>
      <c r="B31" s="118"/>
      <c r="D31" s="126" t="str">
        <f>Master!D17</f>
        <v>Shital  kumar Bhagat</v>
      </c>
    </row>
    <row r="32" spans="1:5" ht="15" customHeight="1">
      <c r="A32" s="125"/>
      <c r="D32" s="126" t="str">
        <f>Master!D18</f>
        <v>Director</v>
      </c>
    </row>
    <row r="33" spans="1:4" ht="15" customHeight="1">
      <c r="A33" s="125" t="str">
        <f>Master!A19</f>
        <v>Sourabh Jain</v>
      </c>
      <c r="B33" s="116"/>
      <c r="D33" s="126" t="str">
        <f>Master!D19</f>
        <v>DIN:06438443</v>
      </c>
    </row>
    <row r="34" spans="1:4" ht="15">
      <c r="A34" s="125" t="str">
        <f>Master!A20</f>
        <v>Partner</v>
      </c>
      <c r="B34" s="116"/>
      <c r="D34" s="126"/>
    </row>
    <row r="35" spans="1:4" ht="15" customHeight="1">
      <c r="A35" s="125" t="str">
        <f>Master!A21</f>
        <v>M. No.415258</v>
      </c>
      <c r="B35" s="119"/>
      <c r="D35" s="126"/>
    </row>
    <row r="36" spans="1:4" ht="15" customHeight="1">
      <c r="A36" s="125" t="str">
        <f>Master!A22</f>
        <v>UDIN:</v>
      </c>
      <c r="C36" s="120"/>
      <c r="D36" s="126"/>
    </row>
    <row r="37" spans="1:4" ht="15" customHeight="1">
      <c r="A37" s="125"/>
      <c r="C37" s="120"/>
      <c r="D37" s="126" t="str">
        <f>Master!D23</f>
        <v>Manish Gupta</v>
      </c>
    </row>
    <row r="38" spans="1:4" ht="15" customHeight="1">
      <c r="A38" s="125" t="str">
        <f>Master!A24</f>
        <v>Place: Bangalore</v>
      </c>
      <c r="D38" s="126" t="str">
        <f>Master!D24</f>
        <v>Director</v>
      </c>
    </row>
    <row r="39" spans="1:4" ht="15" customHeight="1">
      <c r="A39" s="125" t="str">
        <f>Master!A25</f>
        <v>Date:</v>
      </c>
      <c r="D39" s="126" t="str">
        <f>Master!D25</f>
        <v>DIN:07651824</v>
      </c>
    </row>
    <row r="40" spans="1:4" ht="15" customHeight="1"/>
    <row r="41" spans="1:4" ht="15" customHeight="1"/>
    <row r="42" spans="1:4" ht="15" customHeight="1"/>
    <row r="43" spans="1:4" ht="15" customHeight="1"/>
    <row r="44" spans="1:4" ht="15" customHeight="1"/>
    <row r="45" spans="1:4" ht="15" customHeight="1"/>
    <row r="46" spans="1:4" ht="15" customHeight="1"/>
    <row r="47" spans="1:4" ht="15" customHeight="1"/>
    <row r="48" spans="1:4"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8" customHeight="1"/>
    <row r="73" ht="18" customHeight="1"/>
    <row r="74" ht="16.5" customHeight="1"/>
    <row r="75" ht="16.5" customHeight="1"/>
    <row r="76" ht="16.5" customHeight="1"/>
    <row r="77" ht="18" customHeight="1"/>
    <row r="78" ht="16.5" customHeight="1"/>
    <row r="79" ht="16.5" customHeight="1"/>
    <row r="80" ht="16.5" customHeight="1"/>
    <row r="81" ht="16.5" customHeight="1"/>
    <row r="82" ht="18" customHeight="1"/>
    <row r="83" ht="16.5" customHeight="1"/>
    <row r="84" ht="16.5" customHeight="1"/>
    <row r="85" ht="18" customHeight="1"/>
    <row r="86" ht="17.25" customHeight="1"/>
    <row r="87" ht="16.5" customHeight="1"/>
    <row r="88" ht="16.5" customHeight="1"/>
    <row r="89" ht="16.5" customHeight="1"/>
    <row r="90" ht="16.5" customHeight="1"/>
    <row r="91" ht="18" customHeight="1"/>
    <row r="92" ht="16.5" customHeight="1"/>
    <row r="93" ht="16.5" customHeight="1"/>
    <row r="94" ht="16.5" customHeight="1"/>
    <row r="95" ht="18" customHeight="1"/>
  </sheetData>
  <mergeCells count="4">
    <mergeCell ref="A22:D22"/>
    <mergeCell ref="A12:D12"/>
    <mergeCell ref="A1:D1"/>
    <mergeCell ref="A2:D2"/>
  </mergeCells>
  <phoneticPr fontId="103" type="noConversion"/>
  <pageMargins left="0.70866141732283505" right="0.31496062992126" top="0.74803149606299202" bottom="0.74803149606299202" header="0.31496062992126" footer="0.31496062992126"/>
  <pageSetup scale="80" fitToHeight="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pageSetUpPr fitToPage="1"/>
  </sheetPr>
  <dimension ref="A2:Q28"/>
  <sheetViews>
    <sheetView zoomScale="85" zoomScaleNormal="100" zoomScaleSheetLayoutView="85" workbookViewId="0">
      <pane xSplit="1" ySplit="8" topLeftCell="B9" activePane="bottomRight" state="frozen"/>
      <selection activeCell="J14" sqref="J14"/>
      <selection pane="topRight" activeCell="J14" sqref="J14"/>
      <selection pane="bottomLeft" activeCell="J14" sqref="J14"/>
      <selection pane="bottomRight" activeCell="K11" sqref="K11"/>
    </sheetView>
  </sheetViews>
  <sheetFormatPr defaultColWidth="9.140625" defaultRowHeight="15"/>
  <cols>
    <col min="1" max="1" width="31" style="201" bestFit="1" customWidth="1"/>
    <col min="2" max="2" width="19" style="201" customWidth="1"/>
    <col min="3" max="3" width="16.42578125" style="201" customWidth="1"/>
    <col min="4" max="4" width="10.5703125" style="201" customWidth="1"/>
    <col min="5" max="5" width="18.5703125" style="201" customWidth="1"/>
    <col min="6" max="6" width="16.42578125" style="201" bestFit="1" customWidth="1"/>
    <col min="7" max="7" width="23" style="201" hidden="1" customWidth="1"/>
    <col min="8" max="8" width="15" style="201" bestFit="1" customWidth="1"/>
    <col min="9" max="9" width="11.42578125" style="201" bestFit="1" customWidth="1"/>
    <col min="10" max="12" width="16.42578125" style="201" bestFit="1" customWidth="1"/>
    <col min="13" max="14" width="16.42578125" customWidth="1"/>
    <col min="15" max="15" width="31.140625" style="201" bestFit="1" customWidth="1"/>
    <col min="16" max="16" width="12.140625" style="201" bestFit="1" customWidth="1"/>
    <col min="17" max="16384" width="9.140625" style="201"/>
  </cols>
  <sheetData>
    <row r="2" spans="1:17">
      <c r="A2" s="201" t="s">
        <v>364</v>
      </c>
    </row>
    <row r="3" spans="1:17" ht="16.5">
      <c r="A3" s="19" t="s">
        <v>269</v>
      </c>
    </row>
    <row r="4" spans="1:17">
      <c r="A4" s="201" t="s">
        <v>365</v>
      </c>
    </row>
    <row r="5" spans="1:17">
      <c r="A5" s="202" t="s">
        <v>366</v>
      </c>
    </row>
    <row r="6" spans="1:17">
      <c r="A6" s="203" t="s">
        <v>367</v>
      </c>
      <c r="B6" s="888" t="s">
        <v>368</v>
      </c>
      <c r="C6" s="888"/>
      <c r="D6" s="888"/>
      <c r="E6" s="888"/>
      <c r="F6" s="888" t="s">
        <v>369</v>
      </c>
      <c r="G6" s="888"/>
      <c r="H6" s="888"/>
      <c r="I6" s="888"/>
      <c r="J6" s="888"/>
      <c r="K6" s="888" t="s">
        <v>370</v>
      </c>
      <c r="L6" s="888"/>
    </row>
    <row r="7" spans="1:17" ht="30">
      <c r="A7" s="616" t="s">
        <v>5</v>
      </c>
      <c r="B7" s="616" t="s">
        <v>371</v>
      </c>
      <c r="C7" s="616" t="s">
        <v>372</v>
      </c>
      <c r="D7" s="616" t="s">
        <v>373</v>
      </c>
      <c r="E7" s="616" t="s">
        <v>374</v>
      </c>
      <c r="F7" s="616" t="s">
        <v>375</v>
      </c>
      <c r="G7" s="617" t="s">
        <v>376</v>
      </c>
      <c r="H7" s="616" t="s">
        <v>377</v>
      </c>
      <c r="I7" s="616" t="s">
        <v>378</v>
      </c>
      <c r="J7" s="616" t="s">
        <v>379</v>
      </c>
      <c r="K7" s="616" t="s">
        <v>379</v>
      </c>
      <c r="L7" s="616" t="s">
        <v>374</v>
      </c>
    </row>
    <row r="8" spans="1:17">
      <c r="A8" s="618"/>
      <c r="B8" s="618"/>
      <c r="C8" s="618"/>
      <c r="D8" s="618"/>
      <c r="E8" s="618"/>
      <c r="F8" s="618"/>
      <c r="G8" s="618"/>
      <c r="H8" s="618"/>
      <c r="I8" s="618"/>
      <c r="J8" s="618"/>
      <c r="K8" s="618"/>
      <c r="L8" s="618"/>
    </row>
    <row r="9" spans="1:17">
      <c r="A9" s="618" t="s">
        <v>381</v>
      </c>
      <c r="B9" s="619">
        <v>67763</v>
      </c>
      <c r="C9" s="619">
        <v>0</v>
      </c>
      <c r="D9" s="619">
        <v>0</v>
      </c>
      <c r="E9" s="619">
        <f>B9+C9-D9</f>
        <v>67763</v>
      </c>
      <c r="F9" s="619">
        <v>4337</v>
      </c>
      <c r="G9" s="619">
        <v>0</v>
      </c>
      <c r="H9" s="619">
        <f>FAR!AA12</f>
        <v>6669.9602739726106</v>
      </c>
      <c r="I9" s="619">
        <v>0</v>
      </c>
      <c r="J9" s="619">
        <f>F9+H9</f>
        <v>11006.960273972611</v>
      </c>
      <c r="K9" s="619">
        <f>E9-H9</f>
        <v>61093.039726027389</v>
      </c>
      <c r="L9" s="619">
        <v>67763</v>
      </c>
      <c r="P9" s="205"/>
      <c r="Q9" s="205"/>
    </row>
    <row r="10" spans="1:17">
      <c r="A10" s="618" t="s">
        <v>359</v>
      </c>
      <c r="B10" s="619">
        <v>49735</v>
      </c>
      <c r="C10" s="619">
        <v>38750</v>
      </c>
      <c r="D10" s="619">
        <v>6000</v>
      </c>
      <c r="E10" s="619">
        <f>B10+C10-D10</f>
        <v>82485</v>
      </c>
      <c r="F10" s="619">
        <v>2782.9834627397258</v>
      </c>
      <c r="G10" s="619">
        <v>0</v>
      </c>
      <c r="H10" s="619">
        <f>FAR!AA11</f>
        <v>25402.926712328772</v>
      </c>
      <c r="I10" s="619"/>
      <c r="J10" s="619">
        <f>F10+H10</f>
        <v>28185.910175068497</v>
      </c>
      <c r="K10" s="619">
        <f>E10-H10</f>
        <v>57082.073287671228</v>
      </c>
      <c r="L10" s="619">
        <v>49881.016537260279</v>
      </c>
      <c r="P10" s="205"/>
    </row>
    <row r="11" spans="1:17">
      <c r="A11" s="618" t="s">
        <v>313</v>
      </c>
      <c r="B11" s="619">
        <v>13130</v>
      </c>
      <c r="C11" s="619">
        <v>0</v>
      </c>
      <c r="D11" s="619">
        <v>0</v>
      </c>
      <c r="E11" s="619">
        <f>B11+C11</f>
        <v>13130</v>
      </c>
      <c r="F11" s="619">
        <v>370</v>
      </c>
      <c r="G11" s="619">
        <v>-2.1054802346043289E-10</v>
      </c>
      <c r="H11" s="619">
        <f>FAR!AA10</f>
        <v>1787.4109589041091</v>
      </c>
      <c r="I11" s="619">
        <v>0</v>
      </c>
      <c r="J11" s="619">
        <f>F11+H11</f>
        <v>2157.4109589041091</v>
      </c>
      <c r="K11" s="619">
        <f>E11-H11</f>
        <v>11342.589041095891</v>
      </c>
      <c r="L11" s="619">
        <v>12628.602739726028</v>
      </c>
      <c r="P11" s="205"/>
    </row>
    <row r="12" spans="1:17">
      <c r="A12" s="618"/>
      <c r="B12" s="619"/>
      <c r="C12" s="619"/>
      <c r="D12" s="619"/>
      <c r="E12" s="619"/>
      <c r="F12" s="619"/>
      <c r="G12" s="619"/>
      <c r="H12" s="619"/>
      <c r="I12" s="619"/>
      <c r="J12" s="619">
        <v>0</v>
      </c>
      <c r="K12" s="619">
        <v>0</v>
      </c>
      <c r="L12" s="619"/>
    </row>
    <row r="13" spans="1:17">
      <c r="A13" s="620" t="s">
        <v>20</v>
      </c>
      <c r="B13" s="621">
        <v>128596.37681123288</v>
      </c>
      <c r="C13" s="621">
        <v>38750</v>
      </c>
      <c r="D13" s="621">
        <v>0</v>
      </c>
      <c r="E13" s="621">
        <v>167346.37681123288</v>
      </c>
      <c r="F13" s="621">
        <v>7667.623188767122</v>
      </c>
      <c r="G13" s="621" t="e">
        <v>#REF!</v>
      </c>
      <c r="H13" s="621">
        <f>H9+H10+H11</f>
        <v>33860.297945205493</v>
      </c>
      <c r="I13" s="621">
        <v>0</v>
      </c>
      <c r="J13" s="621">
        <f>J9+J10+J11</f>
        <v>41350.281407945215</v>
      </c>
      <c r="K13" s="621">
        <f>K9+K10+K11</f>
        <v>129517.70205479451</v>
      </c>
      <c r="L13" s="621">
        <f>L9+L10+L11</f>
        <v>130272.61927698631</v>
      </c>
      <c r="O13"/>
      <c r="P13"/>
    </row>
    <row r="14" spans="1:17">
      <c r="B14" s="205"/>
      <c r="C14" s="205"/>
      <c r="E14" s="205"/>
      <c r="F14" s="205"/>
      <c r="G14" s="205"/>
      <c r="H14" s="205"/>
      <c r="I14" s="205"/>
      <c r="J14" s="205"/>
      <c r="K14" s="205"/>
      <c r="L14" s="205"/>
    </row>
    <row r="15" spans="1:17">
      <c r="B15" s="205"/>
      <c r="C15" s="205"/>
      <c r="F15" s="205"/>
      <c r="H15" s="204"/>
      <c r="J15" s="205"/>
      <c r="K15" s="205" t="s">
        <v>289</v>
      </c>
      <c r="L15" s="205"/>
    </row>
    <row r="16" spans="1:17">
      <c r="B16" s="205"/>
      <c r="C16" s="205"/>
      <c r="E16" s="205"/>
      <c r="F16" s="205"/>
      <c r="H16" s="205"/>
      <c r="K16" s="205"/>
    </row>
    <row r="17" spans="2:12">
      <c r="B17" s="205"/>
      <c r="H17" s="205"/>
      <c r="K17" s="205"/>
    </row>
    <row r="18" spans="2:12">
      <c r="C18" s="205"/>
      <c r="G18" s="205"/>
      <c r="H18" s="205"/>
      <c r="I18" s="205"/>
      <c r="J18" s="206"/>
      <c r="K18" s="205"/>
      <c r="L18" s="205"/>
    </row>
    <row r="19" spans="2:12">
      <c r="G19" s="205"/>
      <c r="H19" s="207"/>
      <c r="I19" s="205"/>
    </row>
    <row r="20" spans="2:12">
      <c r="H20" s="204"/>
      <c r="I20" s="205"/>
    </row>
    <row r="21" spans="2:12">
      <c r="H21" s="205"/>
    </row>
    <row r="23" spans="2:12">
      <c r="F23" s="205" t="e">
        <v>#REF!</v>
      </c>
      <c r="L23" s="201">
        <v>37284</v>
      </c>
    </row>
    <row r="24" spans="2:12">
      <c r="F24" s="205" t="e">
        <v>#REF!</v>
      </c>
    </row>
    <row r="25" spans="2:12">
      <c r="F25" s="205" t="e">
        <v>#REF!</v>
      </c>
      <c r="H25" s="205"/>
    </row>
    <row r="26" spans="2:12">
      <c r="B26" s="204">
        <v>772663919</v>
      </c>
      <c r="E26" s="201">
        <v>803713156</v>
      </c>
    </row>
    <row r="27" spans="2:12">
      <c r="D27" s="201">
        <v>370200</v>
      </c>
    </row>
    <row r="28" spans="2:12">
      <c r="B28" s="205">
        <v>-772535322.62318873</v>
      </c>
      <c r="E28" s="205">
        <v>-803545809.62318873</v>
      </c>
    </row>
  </sheetData>
  <mergeCells count="3">
    <mergeCell ref="B6:E6"/>
    <mergeCell ref="F6:J6"/>
    <mergeCell ref="K6:L6"/>
  </mergeCells>
  <pageMargins left="0.21" right="0.19" top="1" bottom="1" header="0.5" footer="0.5"/>
  <pageSetup scale="6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AA27"/>
  <sheetViews>
    <sheetView showGridLines="0" topLeftCell="K7" workbookViewId="0">
      <pane ySplit="3" topLeftCell="A11" activePane="bottomLeft" state="frozen"/>
      <selection activeCell="A7" sqref="A7"/>
      <selection pane="bottomLeft" activeCell="AC26" sqref="AC26"/>
    </sheetView>
  </sheetViews>
  <sheetFormatPr defaultColWidth="9.140625" defaultRowHeight="12.75"/>
  <cols>
    <col min="1" max="1" width="4" style="161" customWidth="1"/>
    <col min="2" max="4" width="27.7109375" style="161" customWidth="1"/>
    <col min="5" max="5" width="10.28515625" style="161" bestFit="1" customWidth="1"/>
    <col min="6" max="6" width="11.140625" style="599" bestFit="1" customWidth="1"/>
    <col min="7" max="9" width="12.5703125" style="161" customWidth="1"/>
    <col min="10" max="10" width="14.5703125" style="161" bestFit="1" customWidth="1"/>
    <col min="11" max="11" width="11" style="161" bestFit="1" customWidth="1"/>
    <col min="12" max="13" width="10" style="161" bestFit="1" customWidth="1"/>
    <col min="14" max="14" width="10" style="161" customWidth="1"/>
    <col min="15" max="16" width="10" style="161" bestFit="1" customWidth="1"/>
    <col min="17" max="22" width="9.140625" style="161"/>
    <col min="23" max="24" width="10" style="161" bestFit="1" customWidth="1"/>
    <col min="25" max="25" width="9.28515625" style="161" bestFit="1" customWidth="1"/>
    <col min="26" max="26" width="9.140625" style="161"/>
    <col min="27" max="27" width="10" style="161" bestFit="1" customWidth="1"/>
    <col min="28" max="16384" width="9.140625" style="161"/>
  </cols>
  <sheetData>
    <row r="1" spans="1:27">
      <c r="A1" s="160" t="s">
        <v>325</v>
      </c>
    </row>
    <row r="2" spans="1:27">
      <c r="A2" s="160" t="s">
        <v>326</v>
      </c>
    </row>
    <row r="4" spans="1:27">
      <c r="A4" s="160" t="s">
        <v>327</v>
      </c>
      <c r="K4" s="161" t="s">
        <v>328</v>
      </c>
    </row>
    <row r="5" spans="1:27">
      <c r="A5" s="161" t="s">
        <v>329</v>
      </c>
      <c r="B5" s="161" t="s">
        <v>330</v>
      </c>
    </row>
    <row r="8" spans="1:27">
      <c r="J8" s="170">
        <v>43190</v>
      </c>
      <c r="M8" s="170"/>
      <c r="N8" s="170">
        <v>43555</v>
      </c>
      <c r="V8" s="160" t="s">
        <v>504</v>
      </c>
    </row>
    <row r="9" spans="1:27" ht="63.75">
      <c r="A9" s="162" t="s">
        <v>331</v>
      </c>
      <c r="B9" s="162" t="s">
        <v>332</v>
      </c>
      <c r="C9" s="162" t="s">
        <v>333</v>
      </c>
      <c r="D9" s="162" t="s">
        <v>334</v>
      </c>
      <c r="E9" s="162" t="s">
        <v>335</v>
      </c>
      <c r="F9" s="603" t="s">
        <v>336</v>
      </c>
      <c r="G9" s="163" t="s">
        <v>339</v>
      </c>
      <c r="H9" s="163" t="s">
        <v>491</v>
      </c>
      <c r="I9" s="162" t="s">
        <v>344</v>
      </c>
      <c r="J9" s="162" t="s">
        <v>343</v>
      </c>
      <c r="K9" s="162" t="s">
        <v>345</v>
      </c>
      <c r="L9" s="162" t="s">
        <v>490</v>
      </c>
      <c r="M9" s="162" t="s">
        <v>492</v>
      </c>
      <c r="N9" s="162" t="s">
        <v>343</v>
      </c>
      <c r="O9" s="162" t="s">
        <v>493</v>
      </c>
      <c r="P9" s="162" t="s">
        <v>494</v>
      </c>
      <c r="R9" s="162" t="s">
        <v>499</v>
      </c>
      <c r="S9" s="614" t="s">
        <v>500</v>
      </c>
      <c r="T9" s="162" t="s">
        <v>498</v>
      </c>
      <c r="V9" s="162" t="s">
        <v>480</v>
      </c>
      <c r="W9" s="162" t="s">
        <v>501</v>
      </c>
      <c r="X9" s="162" t="s">
        <v>502</v>
      </c>
      <c r="Y9" s="162" t="s">
        <v>496</v>
      </c>
      <c r="Z9" s="162" t="s">
        <v>493</v>
      </c>
      <c r="AA9" s="162" t="s">
        <v>497</v>
      </c>
    </row>
    <row r="10" spans="1:27">
      <c r="A10" s="168">
        <v>1</v>
      </c>
      <c r="B10" s="169" t="s">
        <v>351</v>
      </c>
      <c r="C10" s="169"/>
      <c r="D10" s="169"/>
      <c r="E10" s="170">
        <v>42942</v>
      </c>
      <c r="F10" s="598">
        <v>43600</v>
      </c>
      <c r="G10" s="174">
        <f>F10*0.05</f>
        <v>2180</v>
      </c>
      <c r="H10" s="174">
        <f>F10-G10</f>
        <v>41420</v>
      </c>
      <c r="I10" s="172">
        <f>365*10</f>
        <v>3650</v>
      </c>
      <c r="J10" s="172">
        <f>$J$8-E10+1</f>
        <v>249</v>
      </c>
      <c r="K10" s="172">
        <f>I10-J10</f>
        <v>3401</v>
      </c>
      <c r="L10" s="174">
        <f>H10/I10*J10</f>
        <v>2825.6383561643834</v>
      </c>
      <c r="M10" s="600">
        <f>F10-L10</f>
        <v>40774.361643835618</v>
      </c>
      <c r="N10" s="600">
        <v>365</v>
      </c>
      <c r="O10" s="174">
        <f>H10/I10*N10</f>
        <v>4142</v>
      </c>
      <c r="P10" s="174">
        <f>M10-O10</f>
        <v>36632.361643835618</v>
      </c>
      <c r="R10" s="889">
        <v>4337</v>
      </c>
      <c r="S10" s="892">
        <f>L13-R10</f>
        <v>-179.53972602739759</v>
      </c>
      <c r="T10" s="892">
        <f>O13+S10</f>
        <v>6669.9602739726024</v>
      </c>
      <c r="V10" s="168" t="s">
        <v>495</v>
      </c>
      <c r="W10" s="600">
        <v>13130</v>
      </c>
      <c r="X10" s="600">
        <f>M25</f>
        <v>12625.089041095891</v>
      </c>
      <c r="Y10" s="600">
        <f>W10-X10</f>
        <v>504.91095890410907</v>
      </c>
      <c r="Z10" s="174">
        <f>O24</f>
        <v>1282.5</v>
      </c>
      <c r="AA10" s="174">
        <f>SUM(Y10:Z10)</f>
        <v>1787.4109589041091</v>
      </c>
    </row>
    <row r="11" spans="1:27">
      <c r="A11" s="168">
        <f t="shared" ref="A11:A12" si="0">+A10+1</f>
        <v>2</v>
      </c>
      <c r="B11" s="180"/>
      <c r="C11" s="180"/>
      <c r="D11" s="604"/>
      <c r="E11" s="170">
        <v>42949</v>
      </c>
      <c r="F11" s="598">
        <v>18500</v>
      </c>
      <c r="G11" s="174">
        <f>F11*0.05</f>
        <v>925</v>
      </c>
      <c r="H11" s="174">
        <f>F11-G11</f>
        <v>17575</v>
      </c>
      <c r="I11" s="172">
        <f t="shared" ref="I11:I12" si="1">365*10</f>
        <v>3650</v>
      </c>
      <c r="J11" s="172">
        <f t="shared" ref="J11:J12" si="2">$J$8-E11+1</f>
        <v>242</v>
      </c>
      <c r="K11" s="172">
        <f>+I11-J11</f>
        <v>3408</v>
      </c>
      <c r="L11" s="174">
        <f>H11/I11*J11</f>
        <v>1165.2465753424658</v>
      </c>
      <c r="M11" s="600">
        <f>F11-L11</f>
        <v>17334.753424657534</v>
      </c>
      <c r="N11" s="600">
        <v>365</v>
      </c>
      <c r="O11" s="174">
        <f>H11/I11*N11</f>
        <v>1757.5</v>
      </c>
      <c r="P11" s="174">
        <f>M11-O11</f>
        <v>15577.253424657534</v>
      </c>
      <c r="Q11" s="178"/>
      <c r="R11" s="890"/>
      <c r="S11" s="893"/>
      <c r="T11" s="893"/>
      <c r="V11" s="168" t="s">
        <v>359</v>
      </c>
      <c r="W11" s="600">
        <v>43735</v>
      </c>
      <c r="X11" s="600">
        <f>M20</f>
        <v>43823.718264840179</v>
      </c>
      <c r="Y11" s="600">
        <f>W11-X11</f>
        <v>-88.718264840179472</v>
      </c>
      <c r="Z11" s="174">
        <f>O20</f>
        <v>25491.644977168951</v>
      </c>
      <c r="AA11" s="174">
        <f>SUM(Y11:Z11)</f>
        <v>25402.926712328772</v>
      </c>
    </row>
    <row r="12" spans="1:27">
      <c r="A12" s="168">
        <f t="shared" si="0"/>
        <v>3</v>
      </c>
      <c r="B12" s="180"/>
      <c r="C12" s="180"/>
      <c r="D12" s="604"/>
      <c r="E12" s="170">
        <v>43127</v>
      </c>
      <c r="F12" s="598">
        <v>10000</v>
      </c>
      <c r="G12" s="174">
        <f>F12*0.05</f>
        <v>500</v>
      </c>
      <c r="H12" s="174">
        <f>F12-G12</f>
        <v>9500</v>
      </c>
      <c r="I12" s="172">
        <f t="shared" si="1"/>
        <v>3650</v>
      </c>
      <c r="J12" s="172">
        <f t="shared" si="2"/>
        <v>64</v>
      </c>
      <c r="K12" s="172">
        <f>+I12-J12</f>
        <v>3586</v>
      </c>
      <c r="L12" s="174">
        <f>H12/I12*J12</f>
        <v>166.57534246575344</v>
      </c>
      <c r="M12" s="600">
        <f>F12-L12</f>
        <v>9833.4246575342459</v>
      </c>
      <c r="N12" s="600">
        <v>365</v>
      </c>
      <c r="O12" s="174">
        <f>H12/I12*N12</f>
        <v>950.00000000000011</v>
      </c>
      <c r="P12" s="174">
        <f>M12-O12</f>
        <v>8883.4246575342459</v>
      </c>
      <c r="Q12" s="178"/>
      <c r="R12" s="891"/>
      <c r="S12" s="894"/>
      <c r="T12" s="894"/>
      <c r="V12" s="168" t="s">
        <v>311</v>
      </c>
      <c r="W12" s="600">
        <v>67763</v>
      </c>
      <c r="X12" s="600">
        <f>M13</f>
        <v>67942.539726027389</v>
      </c>
      <c r="Y12" s="600">
        <f>W12-X12</f>
        <v>-179.53972602738941</v>
      </c>
      <c r="Z12" s="174">
        <f>O13</f>
        <v>6849.5</v>
      </c>
      <c r="AA12" s="174">
        <f>SUM(Y12:Z12)</f>
        <v>6669.9602739726106</v>
      </c>
    </row>
    <row r="13" spans="1:27">
      <c r="A13" s="605"/>
      <c r="B13" s="606"/>
      <c r="C13" s="606"/>
      <c r="D13" s="607"/>
      <c r="E13" s="608"/>
      <c r="F13" s="609"/>
      <c r="G13" s="610"/>
      <c r="H13" s="610"/>
      <c r="I13" s="611"/>
      <c r="J13" s="611"/>
      <c r="K13" s="611"/>
      <c r="L13" s="612">
        <f>SUM(L10:L12)</f>
        <v>4157.4602739726024</v>
      </c>
      <c r="M13" s="602">
        <f>SUM(M10:M12)</f>
        <v>67942.539726027389</v>
      </c>
      <c r="N13" s="601"/>
      <c r="O13" s="612">
        <f>SUM(O10:O12)</f>
        <v>6849.5</v>
      </c>
      <c r="P13" s="612">
        <f>SUM(P10:P12)</f>
        <v>61093.039726027397</v>
      </c>
      <c r="Q13" s="178"/>
      <c r="R13" s="178"/>
      <c r="S13" s="178"/>
      <c r="Y13" s="178">
        <f>SUM(Y10:Y12)</f>
        <v>236.65296803654019</v>
      </c>
      <c r="AA13" s="199">
        <f>SUM(AA10:AA12)</f>
        <v>33860.297945205493</v>
      </c>
    </row>
    <row r="14" spans="1:27">
      <c r="AA14" s="599">
        <f>T10+T20+T24</f>
        <v>33860.297945205479</v>
      </c>
    </row>
    <row r="15" spans="1:27">
      <c r="L15" s="178"/>
      <c r="M15" s="597"/>
      <c r="N15" s="597"/>
      <c r="AA15" s="178">
        <f>AA13-AA14</f>
        <v>0</v>
      </c>
    </row>
    <row r="16" spans="1:27">
      <c r="J16" s="170">
        <v>43190</v>
      </c>
      <c r="M16" s="170"/>
      <c r="N16" s="170">
        <v>43555</v>
      </c>
    </row>
    <row r="17" spans="1:21" ht="51">
      <c r="A17" s="162" t="s">
        <v>331</v>
      </c>
      <c r="B17" s="162" t="s">
        <v>332</v>
      </c>
      <c r="C17" s="162" t="s">
        <v>333</v>
      </c>
      <c r="D17" s="162" t="s">
        <v>334</v>
      </c>
      <c r="E17" s="162" t="s">
        <v>335</v>
      </c>
      <c r="F17" s="603" t="s">
        <v>336</v>
      </c>
      <c r="G17" s="163" t="s">
        <v>339</v>
      </c>
      <c r="H17" s="163" t="s">
        <v>491</v>
      </c>
      <c r="I17" s="162" t="s">
        <v>344</v>
      </c>
      <c r="J17" s="162" t="s">
        <v>343</v>
      </c>
      <c r="K17" s="162" t="s">
        <v>345</v>
      </c>
      <c r="L17" s="162" t="s">
        <v>490</v>
      </c>
      <c r="M17" s="162" t="s">
        <v>492</v>
      </c>
      <c r="N17" s="162" t="s">
        <v>343</v>
      </c>
      <c r="O17" s="162" t="s">
        <v>493</v>
      </c>
      <c r="P17" s="162" t="s">
        <v>494</v>
      </c>
      <c r="R17" s="162" t="s">
        <v>499</v>
      </c>
      <c r="S17" s="614" t="s">
        <v>500</v>
      </c>
      <c r="T17" s="162" t="s">
        <v>498</v>
      </c>
      <c r="U17" s="613"/>
    </row>
    <row r="18" spans="1:21">
      <c r="A18" s="168">
        <v>2</v>
      </c>
      <c r="B18" s="168" t="s">
        <v>503</v>
      </c>
      <c r="C18" s="168"/>
      <c r="D18" s="168"/>
      <c r="E18" s="170">
        <v>43129</v>
      </c>
      <c r="F18" s="598">
        <v>46315</v>
      </c>
      <c r="G18" s="174">
        <f>F18*5%</f>
        <v>2315.75</v>
      </c>
      <c r="H18" s="174">
        <f>F18-G18</f>
        <v>43999.25</v>
      </c>
      <c r="I18" s="600">
        <f>365*3</f>
        <v>1095</v>
      </c>
      <c r="J18" s="600">
        <f>$J$16-E18+1</f>
        <v>62</v>
      </c>
      <c r="K18" s="600">
        <f>I18-J18</f>
        <v>1033</v>
      </c>
      <c r="L18" s="174">
        <f>H18/I18*J18</f>
        <v>2491.2817351598173</v>
      </c>
      <c r="M18" s="174">
        <f>F18-L18</f>
        <v>43823.718264840179</v>
      </c>
      <c r="N18" s="168">
        <v>365</v>
      </c>
      <c r="O18" s="600">
        <f>H18/I18*N18</f>
        <v>14666.416666666668</v>
      </c>
      <c r="P18" s="174">
        <f>M18-O18</f>
        <v>29157.301598173512</v>
      </c>
      <c r="R18" s="168">
        <v>2580</v>
      </c>
      <c r="S18" s="174">
        <f>L18-R18</f>
        <v>-88.718264840182655</v>
      </c>
      <c r="T18" s="174">
        <f>O18+S18</f>
        <v>14577.698401826485</v>
      </c>
    </row>
    <row r="19" spans="1:21">
      <c r="A19" s="168">
        <v>4</v>
      </c>
      <c r="B19" s="168" t="s">
        <v>503</v>
      </c>
      <c r="C19" s="168"/>
      <c r="D19" s="168"/>
      <c r="E19" s="170">
        <v>43234</v>
      </c>
      <c r="F19" s="600">
        <v>38750</v>
      </c>
      <c r="G19" s="174">
        <f>F19*5%</f>
        <v>1937.5</v>
      </c>
      <c r="H19" s="174">
        <f>F19-G19</f>
        <v>36812.5</v>
      </c>
      <c r="I19" s="600">
        <f>365*3</f>
        <v>1095</v>
      </c>
      <c r="J19" s="168"/>
      <c r="K19" s="168"/>
      <c r="L19" s="168"/>
      <c r="M19" s="168"/>
      <c r="N19" s="168">
        <f>$N$16-E19+1</f>
        <v>322</v>
      </c>
      <c r="O19" s="600">
        <f>H19/I19*N19</f>
        <v>10825.228310502283</v>
      </c>
      <c r="P19" s="600">
        <f>F19-O19</f>
        <v>27924.771689497717</v>
      </c>
      <c r="R19" s="168">
        <v>0</v>
      </c>
      <c r="S19" s="174">
        <f>L19-R19</f>
        <v>0</v>
      </c>
      <c r="T19" s="174">
        <f>O19+S19</f>
        <v>10825.228310502283</v>
      </c>
    </row>
    <row r="20" spans="1:21">
      <c r="M20" s="199">
        <f>SUM(M18:M19)</f>
        <v>43823.718264840179</v>
      </c>
      <c r="O20" s="199">
        <f>SUM(O18:O19)</f>
        <v>25491.644977168951</v>
      </c>
      <c r="P20" s="199">
        <f>SUM(P18:P19)</f>
        <v>57082.073287671228</v>
      </c>
      <c r="T20" s="199">
        <f>SUM(T18:T19)</f>
        <v>25402.926712328768</v>
      </c>
    </row>
    <row r="22" spans="1:21">
      <c r="J22" s="170">
        <v>43190</v>
      </c>
      <c r="M22" s="170"/>
      <c r="N22" s="170">
        <v>43555</v>
      </c>
    </row>
    <row r="23" spans="1:21" ht="51">
      <c r="A23" s="162" t="s">
        <v>331</v>
      </c>
      <c r="B23" s="162" t="s">
        <v>332</v>
      </c>
      <c r="C23" s="162" t="s">
        <v>333</v>
      </c>
      <c r="D23" s="162" t="s">
        <v>334</v>
      </c>
      <c r="E23" s="162" t="s">
        <v>335</v>
      </c>
      <c r="F23" s="603" t="s">
        <v>336</v>
      </c>
      <c r="G23" s="163" t="s">
        <v>339</v>
      </c>
      <c r="H23" s="163" t="s">
        <v>491</v>
      </c>
      <c r="I23" s="162" t="s">
        <v>344</v>
      </c>
      <c r="J23" s="162" t="s">
        <v>343</v>
      </c>
      <c r="K23" s="162" t="s">
        <v>345</v>
      </c>
      <c r="L23" s="162" t="s">
        <v>490</v>
      </c>
      <c r="M23" s="162" t="s">
        <v>492</v>
      </c>
      <c r="N23" s="162" t="s">
        <v>343</v>
      </c>
      <c r="O23" s="162" t="s">
        <v>493</v>
      </c>
      <c r="P23" s="162" t="s">
        <v>494</v>
      </c>
      <c r="R23" s="162" t="s">
        <v>499</v>
      </c>
      <c r="S23" s="614" t="s">
        <v>500</v>
      </c>
      <c r="T23" s="162" t="s">
        <v>498</v>
      </c>
    </row>
    <row r="24" spans="1:21">
      <c r="A24" s="168">
        <v>1</v>
      </c>
      <c r="B24" s="168" t="s">
        <v>495</v>
      </c>
      <c r="C24" s="168"/>
      <c r="D24" s="168"/>
      <c r="E24" s="170">
        <v>42942</v>
      </c>
      <c r="F24" s="600">
        <v>13500</v>
      </c>
      <c r="G24" s="600">
        <f>F24*5%</f>
        <v>675</v>
      </c>
      <c r="H24" s="600">
        <f>F24-G24</f>
        <v>12825</v>
      </c>
      <c r="I24" s="600">
        <f>365*10</f>
        <v>3650</v>
      </c>
      <c r="J24" s="600">
        <f>J22-E24+1</f>
        <v>249</v>
      </c>
      <c r="K24" s="600">
        <f>I24-J24</f>
        <v>3401</v>
      </c>
      <c r="L24" s="600">
        <f>H24/I24*J24</f>
        <v>874.91095890410963</v>
      </c>
      <c r="M24" s="600">
        <f>F24-L24</f>
        <v>12625.089041095891</v>
      </c>
      <c r="N24" s="600">
        <v>365</v>
      </c>
      <c r="O24" s="600">
        <f>H24/I24*N24</f>
        <v>1282.5</v>
      </c>
      <c r="P24" s="600">
        <f>M24-O24</f>
        <v>11342.589041095891</v>
      </c>
      <c r="R24" s="168">
        <v>370</v>
      </c>
      <c r="S24" s="174">
        <f>L24-R24</f>
        <v>504.91095890410963</v>
      </c>
      <c r="T24" s="174">
        <f>O24+S24</f>
        <v>1787.4109589041095</v>
      </c>
    </row>
    <row r="25" spans="1:21">
      <c r="M25" s="199">
        <f>SUM(M24)</f>
        <v>12625.089041095891</v>
      </c>
      <c r="P25" s="199">
        <f>SUM(P24)</f>
        <v>11342.589041095891</v>
      </c>
    </row>
    <row r="27" spans="1:21">
      <c r="R27" s="178">
        <f>P25+P20+P13</f>
        <v>129517.70205479453</v>
      </c>
    </row>
  </sheetData>
  <autoFilter ref="A9:L14" xr:uid="{00000000-0009-0000-0000-00000D000000}"/>
  <mergeCells count="3">
    <mergeCell ref="R10:R12"/>
    <mergeCell ref="S10:S12"/>
    <mergeCell ref="T10:T12"/>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vt:i4>
      </vt:variant>
    </vt:vector>
  </HeadingPairs>
  <TitlesOfParts>
    <vt:vector size="33" baseType="lpstr">
      <vt:lpstr>Master</vt:lpstr>
      <vt:lpstr>BS face</vt:lpstr>
      <vt:lpstr>CFS</vt:lpstr>
      <vt:lpstr>BS Notes</vt:lpstr>
      <vt:lpstr>PL face</vt:lpstr>
      <vt:lpstr>PL Notes</vt:lpstr>
      <vt:lpstr>Notes</vt:lpstr>
      <vt:lpstr>Sch II format</vt:lpstr>
      <vt:lpstr>FAR</vt:lpstr>
      <vt:lpstr>Dep as per IT</vt:lpstr>
      <vt:lpstr>Deferred tax</vt:lpstr>
      <vt:lpstr>tb</vt:lpstr>
      <vt:lpstr>DT</vt:lpstr>
      <vt:lpstr>dep</vt:lpstr>
      <vt:lpstr>DEP IT</vt:lpstr>
      <vt:lpstr>Sheet1</vt:lpstr>
      <vt:lpstr>IT Computation</vt:lpstr>
      <vt:lpstr>Grouping</vt:lpstr>
      <vt:lpstr>TRADE MARK</vt:lpstr>
      <vt:lpstr>MAT</vt:lpstr>
      <vt:lpstr>gp</vt:lpstr>
      <vt:lpstr>GP Ratio</vt:lpstr>
      <vt:lpstr>CFS!__xlnm.Print_Area</vt:lpstr>
      <vt:lpstr>Grouping!__xlnm.Print_Area</vt:lpstr>
      <vt:lpstr>'BS face'!Print_Area</vt:lpstr>
      <vt:lpstr>'BS Notes'!Print_Area</vt:lpstr>
      <vt:lpstr>CFS!Print_Area</vt:lpstr>
      <vt:lpstr>'Dep as per IT'!Print_Area</vt:lpstr>
      <vt:lpstr>Grouping!Print_Area</vt:lpstr>
      <vt:lpstr>Notes!Print_Area</vt:lpstr>
      <vt:lpstr>'PL face'!Print_Area</vt:lpstr>
      <vt:lpstr>'PL Notes'!Print_Area</vt:lpstr>
      <vt:lpstr>'Sch II format'!Print_Area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2012-09-21T10:15:55Z</cp:lastPrinted>
  <dcterms:created xsi:type="dcterms:W3CDTF">2006-09-16T00:00:00Z</dcterms:created>
  <dcterms:modified xsi:type="dcterms:W3CDTF">2019-10-30T15:19:39Z</dcterms:modified>
</cp:coreProperties>
</file>