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nishgupta/Downloads/"/>
    </mc:Choice>
  </mc:AlternateContent>
  <xr:revisionPtr revIDLastSave="0" documentId="13_ncr:1_{69B26DEF-0137-AA49-A17D-527C97CF939C}" xr6:coauthVersionLast="45" xr6:coauthVersionMax="45" xr10:uidLastSave="{00000000-0000-0000-0000-000000000000}"/>
  <bookViews>
    <workbookView xWindow="0" yWindow="460" windowWidth="25600" windowHeight="14320" activeTab="7" xr2:uid="{C717103C-0FAA-9A45-8BFB-5F67BBB8F3E1}"/>
  </bookViews>
  <sheets>
    <sheet name="Sheet1" sheetId="1" r:id="rId1"/>
    <sheet name="PMS" sheetId="2" r:id="rId2"/>
    <sheet name="PG" sheetId="3" r:id="rId3"/>
    <sheet name="Expense" sheetId="4" r:id="rId4"/>
    <sheet name="PMS-New" sheetId="5" r:id="rId5"/>
    <sheet name="B2B2C" sheetId="6" r:id="rId6"/>
    <sheet name="B2C" sheetId="7" r:id="rId7"/>
    <sheet name="Indirect Costs" sheetId="9" r:id="rId8"/>
    <sheet name="SUMMARY" sheetId="8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I24" i="9" l="1"/>
  <c r="BH24" i="9"/>
  <c r="BG24" i="9"/>
  <c r="BF24" i="9"/>
  <c r="BE24" i="9"/>
  <c r="BD24" i="9"/>
  <c r="BC24" i="9"/>
  <c r="BB24" i="9"/>
  <c r="BA24" i="9"/>
  <c r="AZ24" i="9"/>
  <c r="AY24" i="9"/>
  <c r="AX24" i="9"/>
  <c r="AW24" i="9"/>
  <c r="AV24" i="9"/>
  <c r="AU24" i="9"/>
  <c r="AT24" i="9"/>
  <c r="AS24" i="9"/>
  <c r="AR24" i="9"/>
  <c r="AQ24" i="9"/>
  <c r="AP24" i="9"/>
  <c r="AO24" i="9"/>
  <c r="AN24" i="9"/>
  <c r="AM24" i="9"/>
  <c r="AL24" i="9"/>
  <c r="AK24" i="9"/>
  <c r="AJ24" i="9"/>
  <c r="AI24" i="9"/>
  <c r="AH24" i="9"/>
  <c r="AG24" i="9"/>
  <c r="AF24" i="9"/>
  <c r="AE24" i="9"/>
  <c r="AD24" i="9"/>
  <c r="AC24" i="9"/>
  <c r="AB24" i="9"/>
  <c r="AA24" i="9"/>
  <c r="Z24" i="9"/>
  <c r="Y24" i="9"/>
  <c r="X24" i="9"/>
  <c r="W24" i="9"/>
  <c r="V24" i="9"/>
  <c r="U24" i="9"/>
  <c r="T24" i="9"/>
  <c r="S24" i="9"/>
  <c r="R24" i="9"/>
  <c r="Q24" i="9"/>
  <c r="P24" i="9"/>
  <c r="O24" i="9"/>
  <c r="N24" i="9"/>
  <c r="M24" i="9"/>
  <c r="L24" i="9"/>
  <c r="K24" i="9"/>
  <c r="J24" i="9"/>
  <c r="I24" i="9"/>
  <c r="H24" i="9"/>
  <c r="G24" i="9"/>
  <c r="F24" i="9"/>
  <c r="E24" i="9"/>
  <c r="D24" i="9"/>
  <c r="C24" i="9"/>
  <c r="B24" i="9"/>
  <c r="BI22" i="9"/>
  <c r="BH22" i="9"/>
  <c r="BG22" i="9"/>
  <c r="BF22" i="9"/>
  <c r="BE22" i="9"/>
  <c r="BD22" i="9"/>
  <c r="BC22" i="9"/>
  <c r="BB22" i="9"/>
  <c r="BA22" i="9"/>
  <c r="AZ22" i="9"/>
  <c r="AY22" i="9"/>
  <c r="AX22" i="9"/>
  <c r="AW22" i="9"/>
  <c r="AV22" i="9"/>
  <c r="AU22" i="9"/>
  <c r="AT22" i="9"/>
  <c r="AS22" i="9"/>
  <c r="AR22" i="9"/>
  <c r="AQ22" i="9"/>
  <c r="AP22" i="9"/>
  <c r="AO22" i="9"/>
  <c r="AN22" i="9"/>
  <c r="AM22" i="9"/>
  <c r="AL22" i="9"/>
  <c r="AK22" i="9"/>
  <c r="AJ22" i="9"/>
  <c r="AI22" i="9"/>
  <c r="AH22" i="9"/>
  <c r="AG22" i="9"/>
  <c r="AF22" i="9"/>
  <c r="AE22" i="9"/>
  <c r="AD22" i="9"/>
  <c r="AC22" i="9"/>
  <c r="AB22" i="9"/>
  <c r="AA22" i="9"/>
  <c r="Z22" i="9"/>
  <c r="Y22" i="9"/>
  <c r="X22" i="9"/>
  <c r="W22" i="9"/>
  <c r="V22" i="9"/>
  <c r="U22" i="9"/>
  <c r="T22" i="9"/>
  <c r="S22" i="9"/>
  <c r="R22" i="9"/>
  <c r="Q22" i="9"/>
  <c r="P22" i="9"/>
  <c r="O22" i="9"/>
  <c r="N22" i="9"/>
  <c r="M22" i="9"/>
  <c r="L22" i="9"/>
  <c r="K22" i="9"/>
  <c r="J22" i="9"/>
  <c r="I22" i="9"/>
  <c r="H22" i="9"/>
  <c r="G22" i="9"/>
  <c r="F22" i="9"/>
  <c r="E22" i="9"/>
  <c r="D22" i="9"/>
  <c r="C22" i="9"/>
  <c r="B22" i="9"/>
  <c r="AX21" i="9"/>
  <c r="AY21" i="9" s="1"/>
  <c r="AZ21" i="9" s="1"/>
  <c r="BA21" i="9" s="1"/>
  <c r="BB21" i="9" s="1"/>
  <c r="BC21" i="9" s="1"/>
  <c r="BD21" i="9" s="1"/>
  <c r="BE21" i="9" s="1"/>
  <c r="BF21" i="9" s="1"/>
  <c r="BG21" i="9" s="1"/>
  <c r="BH21" i="9" s="1"/>
  <c r="BI21" i="9" s="1"/>
  <c r="AL21" i="9"/>
  <c r="AM21" i="9" s="1"/>
  <c r="AN21" i="9" s="1"/>
  <c r="AO21" i="9" s="1"/>
  <c r="AP21" i="9" s="1"/>
  <c r="AQ21" i="9" s="1"/>
  <c r="AR21" i="9" s="1"/>
  <c r="AS21" i="9" s="1"/>
  <c r="AT21" i="9" s="1"/>
  <c r="AU21" i="9" s="1"/>
  <c r="AV21" i="9" s="1"/>
  <c r="AW21" i="9" s="1"/>
  <c r="Z21" i="9"/>
  <c r="AA21" i="9" s="1"/>
  <c r="AB21" i="9" s="1"/>
  <c r="AC21" i="9" s="1"/>
  <c r="AD21" i="9" s="1"/>
  <c r="AE21" i="9" s="1"/>
  <c r="AF21" i="9" s="1"/>
  <c r="AG21" i="9" s="1"/>
  <c r="AH21" i="9" s="1"/>
  <c r="AI21" i="9" s="1"/>
  <c r="AJ21" i="9" s="1"/>
  <c r="AK21" i="9" s="1"/>
  <c r="Q21" i="9"/>
  <c r="R21" i="9" s="1"/>
  <c r="S21" i="9" s="1"/>
  <c r="T21" i="9" s="1"/>
  <c r="U21" i="9" s="1"/>
  <c r="V21" i="9" s="1"/>
  <c r="W21" i="9" s="1"/>
  <c r="X21" i="9" s="1"/>
  <c r="Y21" i="9" s="1"/>
  <c r="P21" i="9"/>
  <c r="O21" i="9"/>
  <c r="N21" i="9"/>
  <c r="D21" i="9"/>
  <c r="E21" i="9" s="1"/>
  <c r="F21" i="9" s="1"/>
  <c r="G21" i="9" s="1"/>
  <c r="H21" i="9" s="1"/>
  <c r="I21" i="9" s="1"/>
  <c r="J21" i="9" s="1"/>
  <c r="K21" i="9" s="1"/>
  <c r="L21" i="9" s="1"/>
  <c r="M21" i="9" s="1"/>
  <c r="C21" i="9"/>
  <c r="AQ20" i="9"/>
  <c r="O20" i="9"/>
  <c r="P20" i="9" s="1"/>
  <c r="Q20" i="9" s="1"/>
  <c r="R20" i="9" s="1"/>
  <c r="S20" i="9" s="1"/>
  <c r="U20" i="9" s="1"/>
  <c r="V20" i="9" s="1"/>
  <c r="W20" i="9" s="1"/>
  <c r="X20" i="9" s="1"/>
  <c r="Y20" i="9" s="1"/>
  <c r="AA20" i="9" s="1"/>
  <c r="AB20" i="9" s="1"/>
  <c r="AC20" i="9" s="1"/>
  <c r="AD20" i="9" s="1"/>
  <c r="AE20" i="9" s="1"/>
  <c r="AG20" i="9" s="1"/>
  <c r="AH20" i="9" s="1"/>
  <c r="AI20" i="9" s="1"/>
  <c r="AJ20" i="9" s="1"/>
  <c r="AK20" i="9" s="1"/>
  <c r="AM20" i="9" s="1"/>
  <c r="AN20" i="9" s="1"/>
  <c r="AO20" i="9" s="1"/>
  <c r="AP20" i="9" s="1"/>
  <c r="H20" i="9"/>
  <c r="G20" i="9"/>
  <c r="F20" i="9"/>
  <c r="E20" i="9"/>
  <c r="N19" i="9"/>
  <c r="O19" i="9" s="1"/>
  <c r="P19" i="9" s="1"/>
  <c r="Q19" i="9" s="1"/>
  <c r="R19" i="9" s="1"/>
  <c r="S19" i="9" s="1"/>
  <c r="T19" i="9" s="1"/>
  <c r="U19" i="9" s="1"/>
  <c r="V19" i="9" s="1"/>
  <c r="W19" i="9" s="1"/>
  <c r="X19" i="9" s="1"/>
  <c r="Y19" i="9" s="1"/>
  <c r="O18" i="9"/>
  <c r="P18" i="9" s="1"/>
  <c r="Q18" i="9" s="1"/>
  <c r="R18" i="9" s="1"/>
  <c r="S18" i="9" s="1"/>
  <c r="T18" i="9" s="1"/>
  <c r="U18" i="9" s="1"/>
  <c r="V18" i="9" s="1"/>
  <c r="W18" i="9" s="1"/>
  <c r="X18" i="9" s="1"/>
  <c r="Y18" i="9" s="1"/>
  <c r="AA18" i="9" s="1"/>
  <c r="AB18" i="9" s="1"/>
  <c r="AC18" i="9" s="1"/>
  <c r="AD18" i="9" s="1"/>
  <c r="AE18" i="9" s="1"/>
  <c r="AF18" i="9" s="1"/>
  <c r="AG18" i="9" s="1"/>
  <c r="AH18" i="9" s="1"/>
  <c r="AI18" i="9" s="1"/>
  <c r="AJ18" i="9" s="1"/>
  <c r="AK18" i="9" s="1"/>
  <c r="AM18" i="9" s="1"/>
  <c r="AN18" i="9" s="1"/>
  <c r="AO18" i="9" s="1"/>
  <c r="AP18" i="9" s="1"/>
  <c r="AQ18" i="9" s="1"/>
  <c r="AR18" i="9" s="1"/>
  <c r="AS18" i="9" s="1"/>
  <c r="AT18" i="9" s="1"/>
  <c r="AU18" i="9" s="1"/>
  <c r="AV18" i="9" s="1"/>
  <c r="AW18" i="9" s="1"/>
  <c r="AX18" i="9" s="1"/>
  <c r="AY18" i="9" s="1"/>
  <c r="AZ18" i="9" s="1"/>
  <c r="BA18" i="9" s="1"/>
  <c r="BB18" i="9" s="1"/>
  <c r="BC18" i="9" s="1"/>
  <c r="BD18" i="9" s="1"/>
  <c r="BE18" i="9" s="1"/>
  <c r="BF18" i="9" s="1"/>
  <c r="BG18" i="9" s="1"/>
  <c r="BH18" i="9" s="1"/>
  <c r="BI18" i="9" s="1"/>
  <c r="C14" i="9"/>
  <c r="C15" i="9" s="1"/>
  <c r="B15" i="9"/>
  <c r="M10" i="9"/>
  <c r="L10" i="9"/>
  <c r="K10" i="9"/>
  <c r="J10" i="9"/>
  <c r="I10" i="9"/>
  <c r="H10" i="9"/>
  <c r="G10" i="9"/>
  <c r="F10" i="9"/>
  <c r="E10" i="9"/>
  <c r="D10" i="9"/>
  <c r="C10" i="9"/>
  <c r="B10" i="9"/>
  <c r="N9" i="9"/>
  <c r="O9" i="9" s="1"/>
  <c r="AS20" i="9" l="1"/>
  <c r="AT20" i="9" s="1"/>
  <c r="AU20" i="9" s="1"/>
  <c r="AV20" i="9" s="1"/>
  <c r="AW20" i="9" s="1"/>
  <c r="AY20" i="9" s="1"/>
  <c r="AZ20" i="9" s="1"/>
  <c r="BA20" i="9" s="1"/>
  <c r="BB20" i="9" s="1"/>
  <c r="BC20" i="9" s="1"/>
  <c r="BD20" i="9" s="1"/>
  <c r="BE20" i="9" s="1"/>
  <c r="BF20" i="9" s="1"/>
  <c r="BG20" i="9" s="1"/>
  <c r="BH20" i="9" s="1"/>
  <c r="BI20" i="9" s="1"/>
  <c r="D14" i="9"/>
  <c r="D15" i="9" s="1"/>
  <c r="O10" i="9"/>
  <c r="P9" i="9"/>
  <c r="Z19" i="9"/>
  <c r="AA19" i="9" s="1"/>
  <c r="AB19" i="9" s="1"/>
  <c r="AC19" i="9" s="1"/>
  <c r="AD19" i="9" s="1"/>
  <c r="AE19" i="9" s="1"/>
  <c r="AF19" i="9" s="1"/>
  <c r="AG19" i="9" s="1"/>
  <c r="AH19" i="9" s="1"/>
  <c r="AI19" i="9" s="1"/>
  <c r="AJ19" i="9" s="1"/>
  <c r="AK19" i="9" s="1"/>
  <c r="AL19" i="9" s="1"/>
  <c r="AM19" i="9" s="1"/>
  <c r="AN19" i="9" s="1"/>
  <c r="AO19" i="9" s="1"/>
  <c r="AP19" i="9" s="1"/>
  <c r="AQ19" i="9" s="1"/>
  <c r="AR19" i="9" s="1"/>
  <c r="AS19" i="9" s="1"/>
  <c r="AT19" i="9" s="1"/>
  <c r="AU19" i="9" s="1"/>
  <c r="AV19" i="9" s="1"/>
  <c r="AW19" i="9" s="1"/>
  <c r="N10" i="9"/>
  <c r="E14" i="9"/>
  <c r="F14" i="9" s="1"/>
  <c r="F15" i="9" s="1"/>
  <c r="C30" i="8"/>
  <c r="D30" i="8"/>
  <c r="E30" i="8"/>
  <c r="F30" i="8"/>
  <c r="B30" i="8"/>
  <c r="C59" i="7"/>
  <c r="C60" i="7" s="1"/>
  <c r="D51" i="7"/>
  <c r="C51" i="7"/>
  <c r="E49" i="7"/>
  <c r="E51" i="7" s="1"/>
  <c r="D49" i="7"/>
  <c r="D44" i="7"/>
  <c r="E44" i="7" s="1"/>
  <c r="C41" i="7"/>
  <c r="C38" i="7"/>
  <c r="D37" i="7"/>
  <c r="AM36" i="7"/>
  <c r="AZ35" i="7"/>
  <c r="BA35" i="7" s="1"/>
  <c r="BB35" i="7" s="1"/>
  <c r="BC35" i="7" s="1"/>
  <c r="BD35" i="7" s="1"/>
  <c r="BE35" i="7" s="1"/>
  <c r="BF35" i="7" s="1"/>
  <c r="BG35" i="7" s="1"/>
  <c r="BH35" i="7" s="1"/>
  <c r="BI35" i="7" s="1"/>
  <c r="BJ35" i="7" s="1"/>
  <c r="AY35" i="7"/>
  <c r="E35" i="7"/>
  <c r="D35" i="7"/>
  <c r="D41" i="7" s="1"/>
  <c r="O34" i="7"/>
  <c r="C31" i="7"/>
  <c r="D30" i="7"/>
  <c r="D31" i="7" s="1"/>
  <c r="AY28" i="7"/>
  <c r="AZ28" i="7" s="1"/>
  <c r="BA28" i="7" s="1"/>
  <c r="BB28" i="7" s="1"/>
  <c r="BC28" i="7" s="1"/>
  <c r="BD28" i="7" s="1"/>
  <c r="BE28" i="7" s="1"/>
  <c r="BF28" i="7" s="1"/>
  <c r="BG28" i="7" s="1"/>
  <c r="BH28" i="7" s="1"/>
  <c r="BI28" i="7" s="1"/>
  <c r="BJ28" i="7" s="1"/>
  <c r="C25" i="7"/>
  <c r="C42" i="7" s="1"/>
  <c r="D24" i="7"/>
  <c r="E24" i="7" s="1"/>
  <c r="AA22" i="7"/>
  <c r="AY21" i="7"/>
  <c r="P17" i="7"/>
  <c r="O17" i="7"/>
  <c r="D13" i="7"/>
  <c r="E13" i="7" s="1"/>
  <c r="O11" i="7"/>
  <c r="P11" i="7" s="1"/>
  <c r="Q11" i="7" s="1"/>
  <c r="R11" i="7" s="1"/>
  <c r="S11" i="7" s="1"/>
  <c r="T11" i="7" s="1"/>
  <c r="U11" i="7" s="1"/>
  <c r="V11" i="7" s="1"/>
  <c r="W11" i="7" s="1"/>
  <c r="X11" i="7" s="1"/>
  <c r="Y11" i="7" s="1"/>
  <c r="Z11" i="7" s="1"/>
  <c r="AA11" i="7" s="1"/>
  <c r="AB11" i="7" s="1"/>
  <c r="AC11" i="7" s="1"/>
  <c r="AD11" i="7" s="1"/>
  <c r="AE11" i="7" s="1"/>
  <c r="AF11" i="7" s="1"/>
  <c r="AG11" i="7" s="1"/>
  <c r="AH11" i="7" s="1"/>
  <c r="AI11" i="7" s="1"/>
  <c r="AJ11" i="7" s="1"/>
  <c r="AK11" i="7" s="1"/>
  <c r="AL11" i="7" s="1"/>
  <c r="AM11" i="7" s="1"/>
  <c r="AN11" i="7" s="1"/>
  <c r="AO11" i="7" s="1"/>
  <c r="AP11" i="7" s="1"/>
  <c r="AQ11" i="7" s="1"/>
  <c r="AR11" i="7" s="1"/>
  <c r="AS11" i="7" s="1"/>
  <c r="AT11" i="7" s="1"/>
  <c r="AU11" i="7" s="1"/>
  <c r="AV11" i="7" s="1"/>
  <c r="AW11" i="7" s="1"/>
  <c r="AX11" i="7" s="1"/>
  <c r="AY11" i="7" s="1"/>
  <c r="AZ11" i="7" s="1"/>
  <c r="BA11" i="7" s="1"/>
  <c r="BB11" i="7" s="1"/>
  <c r="BC11" i="7" s="1"/>
  <c r="BD11" i="7" s="1"/>
  <c r="BE11" i="7" s="1"/>
  <c r="BF11" i="7" s="1"/>
  <c r="BG11" i="7" s="1"/>
  <c r="BH11" i="7" s="1"/>
  <c r="BI11" i="7" s="1"/>
  <c r="BJ11" i="7" s="1"/>
  <c r="C10" i="7"/>
  <c r="C15" i="7" s="1"/>
  <c r="C18" i="7" s="1"/>
  <c r="C9" i="7"/>
  <c r="D9" i="7" s="1"/>
  <c r="E8" i="7"/>
  <c r="E59" i="7" s="1"/>
  <c r="D8" i="7"/>
  <c r="D59" i="7" s="1"/>
  <c r="D6" i="7"/>
  <c r="D10" i="7" s="1"/>
  <c r="C22" i="8"/>
  <c r="D22" i="8"/>
  <c r="E22" i="8"/>
  <c r="F22" i="8"/>
  <c r="F28" i="8" s="1"/>
  <c r="B22" i="8"/>
  <c r="B28" i="8" s="1"/>
  <c r="C28" i="8"/>
  <c r="D28" i="8"/>
  <c r="E28" i="8"/>
  <c r="F14" i="8"/>
  <c r="F16" i="8" s="1"/>
  <c r="E14" i="8"/>
  <c r="D14" i="8"/>
  <c r="D16" i="8" s="1"/>
  <c r="C14" i="8"/>
  <c r="B14" i="8"/>
  <c r="F13" i="8"/>
  <c r="E13" i="8"/>
  <c r="E16" i="8" s="1"/>
  <c r="D13" i="8"/>
  <c r="C13" i="8"/>
  <c r="C16" i="8" s="1"/>
  <c r="B13" i="8"/>
  <c r="B16" i="8" s="1"/>
  <c r="E10" i="8"/>
  <c r="B10" i="8"/>
  <c r="F8" i="8"/>
  <c r="F10" i="8" s="1"/>
  <c r="E8" i="8"/>
  <c r="D8" i="8"/>
  <c r="D10" i="8" s="1"/>
  <c r="C8" i="8"/>
  <c r="C10" i="8" s="1"/>
  <c r="B8" i="8"/>
  <c r="E6" i="8"/>
  <c r="D6" i="8"/>
  <c r="C6" i="8"/>
  <c r="B6" i="8"/>
  <c r="E15" i="9" l="1"/>
  <c r="AX19" i="9"/>
  <c r="AY19" i="9" s="1"/>
  <c r="AZ19" i="9" s="1"/>
  <c r="BA19" i="9" s="1"/>
  <c r="BB19" i="9" s="1"/>
  <c r="BC19" i="9" s="1"/>
  <c r="BD19" i="9" s="1"/>
  <c r="BE19" i="9" s="1"/>
  <c r="BF19" i="9" s="1"/>
  <c r="BG19" i="9" s="1"/>
  <c r="BH19" i="9" s="1"/>
  <c r="BI19" i="9" s="1"/>
  <c r="G14" i="9"/>
  <c r="H14" i="9" s="1"/>
  <c r="Q9" i="9"/>
  <c r="P10" i="9"/>
  <c r="E9" i="7"/>
  <c r="E6" i="7"/>
  <c r="E10" i="7" s="1"/>
  <c r="E15" i="7" s="1"/>
  <c r="E18" i="7" s="1"/>
  <c r="F13" i="7"/>
  <c r="F8" i="7"/>
  <c r="D15" i="7"/>
  <c r="D18" i="7" s="1"/>
  <c r="AB22" i="7"/>
  <c r="D25" i="7"/>
  <c r="D42" i="7" s="1"/>
  <c r="Q17" i="7"/>
  <c r="AZ21" i="7"/>
  <c r="F24" i="7"/>
  <c r="E25" i="7"/>
  <c r="C45" i="7"/>
  <c r="C46" i="7" s="1"/>
  <c r="C55" i="7" s="1"/>
  <c r="C57" i="7" s="1"/>
  <c r="E30" i="7"/>
  <c r="F35" i="7"/>
  <c r="E41" i="7"/>
  <c r="P34" i="7"/>
  <c r="D38" i="7"/>
  <c r="E37" i="7"/>
  <c r="F44" i="7"/>
  <c r="F49" i="7"/>
  <c r="D60" i="7"/>
  <c r="E60" i="7" s="1"/>
  <c r="D37" i="5"/>
  <c r="E37" i="5"/>
  <c r="F37" i="5"/>
  <c r="G37" i="5"/>
  <c r="H37" i="5"/>
  <c r="I37" i="5"/>
  <c r="J37" i="5"/>
  <c r="K37" i="5"/>
  <c r="L37" i="5"/>
  <c r="M37" i="5"/>
  <c r="N37" i="5"/>
  <c r="O37" i="5"/>
  <c r="P37" i="5"/>
  <c r="Q37" i="5"/>
  <c r="R37" i="5"/>
  <c r="S37" i="5"/>
  <c r="T37" i="5"/>
  <c r="U37" i="5"/>
  <c r="V37" i="5"/>
  <c r="W37" i="5"/>
  <c r="X37" i="5"/>
  <c r="Y37" i="5"/>
  <c r="Z37" i="5"/>
  <c r="AA37" i="5"/>
  <c r="AB37" i="5"/>
  <c r="AC37" i="5"/>
  <c r="AD37" i="5"/>
  <c r="AE37" i="5"/>
  <c r="AF37" i="5"/>
  <c r="AG37" i="5"/>
  <c r="AH37" i="5"/>
  <c r="AI37" i="5"/>
  <c r="AJ37" i="5"/>
  <c r="AK37" i="5"/>
  <c r="AL37" i="5"/>
  <c r="AM37" i="5"/>
  <c r="AN37" i="5"/>
  <c r="AO37" i="5"/>
  <c r="AP37" i="5"/>
  <c r="AQ37" i="5"/>
  <c r="AR37" i="5"/>
  <c r="AS37" i="5"/>
  <c r="AT37" i="5"/>
  <c r="AU37" i="5"/>
  <c r="AV37" i="5"/>
  <c r="AW37" i="5"/>
  <c r="AX37" i="5"/>
  <c r="AY37" i="5"/>
  <c r="AZ37" i="5"/>
  <c r="BA37" i="5"/>
  <c r="BB37" i="5"/>
  <c r="BC37" i="5"/>
  <c r="BD37" i="5"/>
  <c r="BE37" i="5"/>
  <c r="BF37" i="5"/>
  <c r="BG37" i="5"/>
  <c r="BH37" i="5"/>
  <c r="BI37" i="5"/>
  <c r="BJ37" i="5"/>
  <c r="C37" i="5"/>
  <c r="AZ33" i="5"/>
  <c r="BA33" i="5"/>
  <c r="BB33" i="5"/>
  <c r="BC33" i="5"/>
  <c r="BD33" i="5" s="1"/>
  <c r="BE33" i="5" s="1"/>
  <c r="BF33" i="5" s="1"/>
  <c r="BG33" i="5" s="1"/>
  <c r="BH33" i="5" s="1"/>
  <c r="BI33" i="5" s="1"/>
  <c r="BJ33" i="5" s="1"/>
  <c r="AY33" i="5"/>
  <c r="AN33" i="5"/>
  <c r="AO33" i="5" s="1"/>
  <c r="AP33" i="5" s="1"/>
  <c r="AQ33" i="5" s="1"/>
  <c r="AR33" i="5" s="1"/>
  <c r="AS33" i="5" s="1"/>
  <c r="AT33" i="5" s="1"/>
  <c r="AU33" i="5" s="1"/>
  <c r="AV33" i="5" s="1"/>
  <c r="AW33" i="5" s="1"/>
  <c r="AX33" i="5" s="1"/>
  <c r="AM33" i="5"/>
  <c r="Z33" i="5"/>
  <c r="AA33" i="5"/>
  <c r="AB33" i="5"/>
  <c r="AC33" i="5"/>
  <c r="AD33" i="5" s="1"/>
  <c r="AE33" i="5" s="1"/>
  <c r="AF33" i="5" s="1"/>
  <c r="AG33" i="5" s="1"/>
  <c r="AH33" i="5" s="1"/>
  <c r="AI33" i="5" s="1"/>
  <c r="AJ33" i="5" s="1"/>
  <c r="AK33" i="5" s="1"/>
  <c r="AL33" i="5" s="1"/>
  <c r="Y33" i="5"/>
  <c r="S33" i="5"/>
  <c r="T33" i="5"/>
  <c r="U33" i="5"/>
  <c r="V33" i="5"/>
  <c r="W33" i="5" s="1"/>
  <c r="X33" i="5" s="1"/>
  <c r="Q33" i="5"/>
  <c r="R33" i="5"/>
  <c r="P33" i="5"/>
  <c r="O33" i="5"/>
  <c r="K33" i="5"/>
  <c r="L33" i="5"/>
  <c r="M33" i="5"/>
  <c r="N33" i="5"/>
  <c r="D33" i="5"/>
  <c r="E33" i="5"/>
  <c r="F33" i="5"/>
  <c r="G33" i="5"/>
  <c r="H33" i="5"/>
  <c r="I33" i="5"/>
  <c r="J33" i="5"/>
  <c r="C33" i="5"/>
  <c r="O20" i="5"/>
  <c r="P23" i="5"/>
  <c r="Q23" i="5" s="1"/>
  <c r="R23" i="5" s="1"/>
  <c r="S23" i="5" s="1"/>
  <c r="T23" i="5" s="1"/>
  <c r="U23" i="5" s="1"/>
  <c r="V23" i="5" s="1"/>
  <c r="W23" i="5" s="1"/>
  <c r="X23" i="5" s="1"/>
  <c r="Y23" i="5" s="1"/>
  <c r="Z23" i="5" s="1"/>
  <c r="AA23" i="5" s="1"/>
  <c r="AB23" i="5" s="1"/>
  <c r="AC23" i="5" s="1"/>
  <c r="AD23" i="5" s="1"/>
  <c r="AE23" i="5" s="1"/>
  <c r="AF23" i="5" s="1"/>
  <c r="AG23" i="5" s="1"/>
  <c r="AH23" i="5" s="1"/>
  <c r="AI23" i="5" s="1"/>
  <c r="AJ23" i="5" s="1"/>
  <c r="AK23" i="5" s="1"/>
  <c r="AL23" i="5" s="1"/>
  <c r="AM23" i="5" s="1"/>
  <c r="AN23" i="5" s="1"/>
  <c r="AO23" i="5" s="1"/>
  <c r="AP23" i="5" s="1"/>
  <c r="AQ23" i="5" s="1"/>
  <c r="AR23" i="5" s="1"/>
  <c r="AS23" i="5" s="1"/>
  <c r="AT23" i="5" s="1"/>
  <c r="AU23" i="5" s="1"/>
  <c r="AV23" i="5" s="1"/>
  <c r="AW23" i="5" s="1"/>
  <c r="AX23" i="5" s="1"/>
  <c r="AY23" i="5" s="1"/>
  <c r="AZ23" i="5" s="1"/>
  <c r="BA23" i="5" s="1"/>
  <c r="BB23" i="5" s="1"/>
  <c r="BC23" i="5" s="1"/>
  <c r="BD23" i="5" s="1"/>
  <c r="BE23" i="5" s="1"/>
  <c r="BF23" i="5" s="1"/>
  <c r="BG23" i="5" s="1"/>
  <c r="BH23" i="5" s="1"/>
  <c r="BI23" i="5" s="1"/>
  <c r="BJ23" i="5" s="1"/>
  <c r="O23" i="5"/>
  <c r="P26" i="5"/>
  <c r="Q26" i="5" s="1"/>
  <c r="R26" i="5" s="1"/>
  <c r="S26" i="5" s="1"/>
  <c r="T26" i="5" s="1"/>
  <c r="U26" i="5" s="1"/>
  <c r="V26" i="5" s="1"/>
  <c r="W26" i="5" s="1"/>
  <c r="X26" i="5" s="1"/>
  <c r="Y26" i="5" s="1"/>
  <c r="Z26" i="5" s="1"/>
  <c r="AA26" i="5" s="1"/>
  <c r="AB26" i="5" s="1"/>
  <c r="AC26" i="5" s="1"/>
  <c r="AD26" i="5" s="1"/>
  <c r="AE26" i="5" s="1"/>
  <c r="AF26" i="5" s="1"/>
  <c r="AG26" i="5" s="1"/>
  <c r="AH26" i="5" s="1"/>
  <c r="AI26" i="5" s="1"/>
  <c r="AJ26" i="5" s="1"/>
  <c r="AK26" i="5" s="1"/>
  <c r="AL26" i="5" s="1"/>
  <c r="AM26" i="5" s="1"/>
  <c r="AN26" i="5" s="1"/>
  <c r="AO26" i="5" s="1"/>
  <c r="AP26" i="5" s="1"/>
  <c r="AQ26" i="5" s="1"/>
  <c r="AR26" i="5" s="1"/>
  <c r="AS26" i="5" s="1"/>
  <c r="AT26" i="5" s="1"/>
  <c r="AU26" i="5" s="1"/>
  <c r="AV26" i="5" s="1"/>
  <c r="AW26" i="5" s="1"/>
  <c r="AX26" i="5" s="1"/>
  <c r="AY26" i="5" s="1"/>
  <c r="AZ26" i="5" s="1"/>
  <c r="BA26" i="5" s="1"/>
  <c r="BB26" i="5" s="1"/>
  <c r="BC26" i="5" s="1"/>
  <c r="BD26" i="5" s="1"/>
  <c r="BE26" i="5" s="1"/>
  <c r="BF26" i="5" s="1"/>
  <c r="BG26" i="5" s="1"/>
  <c r="BH26" i="5" s="1"/>
  <c r="BI26" i="5" s="1"/>
  <c r="BJ26" i="5" s="1"/>
  <c r="O26" i="5"/>
  <c r="P29" i="5"/>
  <c r="Q29" i="5" s="1"/>
  <c r="R29" i="5" s="1"/>
  <c r="S29" i="5" s="1"/>
  <c r="T29" i="5" s="1"/>
  <c r="U29" i="5" s="1"/>
  <c r="V29" i="5" s="1"/>
  <c r="W29" i="5" s="1"/>
  <c r="X29" i="5" s="1"/>
  <c r="Y29" i="5" s="1"/>
  <c r="Z29" i="5" s="1"/>
  <c r="AA29" i="5" s="1"/>
  <c r="AB29" i="5" s="1"/>
  <c r="AC29" i="5" s="1"/>
  <c r="AD29" i="5" s="1"/>
  <c r="AE29" i="5" s="1"/>
  <c r="AF29" i="5" s="1"/>
  <c r="AG29" i="5" s="1"/>
  <c r="AH29" i="5" s="1"/>
  <c r="AI29" i="5" s="1"/>
  <c r="AJ29" i="5" s="1"/>
  <c r="AK29" i="5" s="1"/>
  <c r="AL29" i="5" s="1"/>
  <c r="AM29" i="5" s="1"/>
  <c r="AN29" i="5" s="1"/>
  <c r="AO29" i="5" s="1"/>
  <c r="AP29" i="5" s="1"/>
  <c r="AQ29" i="5" s="1"/>
  <c r="AR29" i="5" s="1"/>
  <c r="AS29" i="5" s="1"/>
  <c r="AT29" i="5" s="1"/>
  <c r="AU29" i="5" s="1"/>
  <c r="AV29" i="5" s="1"/>
  <c r="AW29" i="5" s="1"/>
  <c r="AX29" i="5" s="1"/>
  <c r="AY29" i="5" s="1"/>
  <c r="AZ29" i="5" s="1"/>
  <c r="BA29" i="5" s="1"/>
  <c r="BB29" i="5" s="1"/>
  <c r="BC29" i="5" s="1"/>
  <c r="BD29" i="5" s="1"/>
  <c r="BE29" i="5" s="1"/>
  <c r="BF29" i="5" s="1"/>
  <c r="BG29" i="5" s="1"/>
  <c r="BH29" i="5" s="1"/>
  <c r="BI29" i="5" s="1"/>
  <c r="BJ29" i="5" s="1"/>
  <c r="O29" i="5"/>
  <c r="AY37" i="6"/>
  <c r="AM37" i="6"/>
  <c r="AM36" i="6"/>
  <c r="AA37" i="6"/>
  <c r="O37" i="6"/>
  <c r="AA30" i="6"/>
  <c r="O30" i="6"/>
  <c r="AM24" i="6"/>
  <c r="AA24" i="6"/>
  <c r="O24" i="6"/>
  <c r="AY49" i="6"/>
  <c r="AZ49" i="6"/>
  <c r="BA49" i="6" s="1"/>
  <c r="AY51" i="6"/>
  <c r="AZ51" i="6"/>
  <c r="AY59" i="6"/>
  <c r="AZ59" i="6"/>
  <c r="BA59" i="6"/>
  <c r="BB59" i="6"/>
  <c r="BC59" i="6"/>
  <c r="BD59" i="6"/>
  <c r="BE59" i="6"/>
  <c r="BF59" i="6"/>
  <c r="BG59" i="6"/>
  <c r="BH59" i="6"/>
  <c r="BI59" i="6"/>
  <c r="BJ59" i="6"/>
  <c r="AY60" i="6"/>
  <c r="AZ60" i="6"/>
  <c r="BA60" i="6" s="1"/>
  <c r="BB60" i="6" s="1"/>
  <c r="BC60" i="6" s="1"/>
  <c r="BD60" i="6" s="1"/>
  <c r="BE60" i="6" s="1"/>
  <c r="BF60" i="6" s="1"/>
  <c r="BG60" i="6" s="1"/>
  <c r="BH60" i="6" s="1"/>
  <c r="BI60" i="6" s="1"/>
  <c r="BJ60" i="6" s="1"/>
  <c r="AZ44" i="6"/>
  <c r="BA44" i="6"/>
  <c r="BB44" i="6" s="1"/>
  <c r="BC44" i="6" s="1"/>
  <c r="BD44" i="6" s="1"/>
  <c r="BE44" i="6" s="1"/>
  <c r="BF44" i="6" s="1"/>
  <c r="BG44" i="6" s="1"/>
  <c r="BH44" i="6" s="1"/>
  <c r="BI44" i="6" s="1"/>
  <c r="BJ44" i="6" s="1"/>
  <c r="AY44" i="6"/>
  <c r="AY41" i="6"/>
  <c r="AZ41" i="6"/>
  <c r="BA41" i="6"/>
  <c r="BB41" i="6"/>
  <c r="BC41" i="6"/>
  <c r="BD41" i="6"/>
  <c r="BE41" i="6"/>
  <c r="BF41" i="6"/>
  <c r="BG41" i="6"/>
  <c r="BH41" i="6"/>
  <c r="BI41" i="6"/>
  <c r="BJ41" i="6"/>
  <c r="AZ35" i="6"/>
  <c r="BA35" i="6" s="1"/>
  <c r="BB35" i="6" s="1"/>
  <c r="BC35" i="6" s="1"/>
  <c r="BD35" i="6" s="1"/>
  <c r="BE35" i="6" s="1"/>
  <c r="BF35" i="6" s="1"/>
  <c r="BG35" i="6" s="1"/>
  <c r="BH35" i="6" s="1"/>
  <c r="BI35" i="6" s="1"/>
  <c r="BJ35" i="6" s="1"/>
  <c r="AY35" i="6"/>
  <c r="AZ28" i="6"/>
  <c r="BA28" i="6"/>
  <c r="BB28" i="6"/>
  <c r="BC28" i="6"/>
  <c r="BD28" i="6" s="1"/>
  <c r="BE28" i="6" s="1"/>
  <c r="BF28" i="6" s="1"/>
  <c r="BG28" i="6" s="1"/>
  <c r="BH28" i="6" s="1"/>
  <c r="BI28" i="6" s="1"/>
  <c r="BJ28" i="6" s="1"/>
  <c r="AY28" i="6"/>
  <c r="AZ21" i="6"/>
  <c r="BA21" i="6"/>
  <c r="BB21" i="6" s="1"/>
  <c r="BC21" i="6" s="1"/>
  <c r="BD21" i="6" s="1"/>
  <c r="BE21" i="6" s="1"/>
  <c r="BF21" i="6" s="1"/>
  <c r="BG21" i="6" s="1"/>
  <c r="BH21" i="6" s="1"/>
  <c r="BI21" i="6" s="1"/>
  <c r="BJ21" i="6" s="1"/>
  <c r="AY21" i="6"/>
  <c r="AY22" i="6"/>
  <c r="AZ22" i="6" s="1"/>
  <c r="BA22" i="6" s="1"/>
  <c r="BB22" i="6" s="1"/>
  <c r="BC22" i="6" s="1"/>
  <c r="BD22" i="6" s="1"/>
  <c r="BE22" i="6" s="1"/>
  <c r="BF22" i="6" s="1"/>
  <c r="BG22" i="6" s="1"/>
  <c r="BH22" i="6" s="1"/>
  <c r="BI22" i="6" s="1"/>
  <c r="BJ22" i="6" s="1"/>
  <c r="AY18" i="6"/>
  <c r="AZ18" i="6"/>
  <c r="BA18" i="6"/>
  <c r="BB18" i="6"/>
  <c r="BC18" i="6"/>
  <c r="BD18" i="6"/>
  <c r="BE18" i="6"/>
  <c r="BF18" i="6"/>
  <c r="BG18" i="6"/>
  <c r="BH18" i="6"/>
  <c r="BI18" i="6"/>
  <c r="BJ18" i="6"/>
  <c r="AZ17" i="6"/>
  <c r="BA17" i="6" s="1"/>
  <c r="BB17" i="6" s="1"/>
  <c r="BC17" i="6" s="1"/>
  <c r="BD17" i="6" s="1"/>
  <c r="BE17" i="6" s="1"/>
  <c r="BF17" i="6" s="1"/>
  <c r="BG17" i="6" s="1"/>
  <c r="BH17" i="6" s="1"/>
  <c r="BI17" i="6" s="1"/>
  <c r="BJ17" i="6" s="1"/>
  <c r="AY17" i="6"/>
  <c r="AY15" i="6"/>
  <c r="AZ15" i="6"/>
  <c r="BA15" i="6"/>
  <c r="BB15" i="6"/>
  <c r="BC15" i="6"/>
  <c r="BD15" i="6"/>
  <c r="BE15" i="6"/>
  <c r="BF15" i="6"/>
  <c r="BG15" i="6"/>
  <c r="BH15" i="6"/>
  <c r="BI15" i="6"/>
  <c r="BJ15" i="6"/>
  <c r="AY13" i="6"/>
  <c r="AZ13" i="6"/>
  <c r="BA13" i="6" s="1"/>
  <c r="BB13" i="6" s="1"/>
  <c r="BC13" i="6" s="1"/>
  <c r="BD13" i="6" s="1"/>
  <c r="BE13" i="6" s="1"/>
  <c r="BF13" i="6" s="1"/>
  <c r="BG13" i="6" s="1"/>
  <c r="BH13" i="6" s="1"/>
  <c r="BI13" i="6" s="1"/>
  <c r="BJ13" i="6" s="1"/>
  <c r="AY10" i="6"/>
  <c r="AZ10" i="6"/>
  <c r="BA10" i="6"/>
  <c r="BB10" i="6"/>
  <c r="BC10" i="6"/>
  <c r="BD10" i="6"/>
  <c r="BE10" i="6"/>
  <c r="BF10" i="6"/>
  <c r="BG10" i="6"/>
  <c r="BH10" i="6"/>
  <c r="BI10" i="6"/>
  <c r="BJ10" i="6"/>
  <c r="AZ11" i="6"/>
  <c r="BA11" i="6" s="1"/>
  <c r="BB11" i="6" s="1"/>
  <c r="BC11" i="6" s="1"/>
  <c r="BD11" i="6" s="1"/>
  <c r="BE11" i="6" s="1"/>
  <c r="BF11" i="6" s="1"/>
  <c r="BG11" i="6" s="1"/>
  <c r="BH11" i="6" s="1"/>
  <c r="BI11" i="6" s="1"/>
  <c r="BJ11" i="6" s="1"/>
  <c r="AY11" i="6"/>
  <c r="AY8" i="6"/>
  <c r="AZ8" i="6"/>
  <c r="BA8" i="6" s="1"/>
  <c r="BB8" i="6" s="1"/>
  <c r="BC8" i="6" s="1"/>
  <c r="BD8" i="6" s="1"/>
  <c r="BE8" i="6" s="1"/>
  <c r="BF8" i="6" s="1"/>
  <c r="BG8" i="6" s="1"/>
  <c r="BH8" i="6" s="1"/>
  <c r="BI8" i="6" s="1"/>
  <c r="BJ8" i="6" s="1"/>
  <c r="AY9" i="6"/>
  <c r="AZ9" i="6"/>
  <c r="BA9" i="6" s="1"/>
  <c r="AY6" i="6"/>
  <c r="AZ6" i="6"/>
  <c r="F60" i="6"/>
  <c r="G60" i="6" s="1"/>
  <c r="H60" i="6" s="1"/>
  <c r="I60" i="6" s="1"/>
  <c r="J60" i="6" s="1"/>
  <c r="K60" i="6" s="1"/>
  <c r="L60" i="6" s="1"/>
  <c r="M60" i="6" s="1"/>
  <c r="N60" i="6" s="1"/>
  <c r="O60" i="6" s="1"/>
  <c r="P60" i="6" s="1"/>
  <c r="Q60" i="6" s="1"/>
  <c r="R60" i="6" s="1"/>
  <c r="S60" i="6" s="1"/>
  <c r="T60" i="6" s="1"/>
  <c r="U60" i="6" s="1"/>
  <c r="V60" i="6" s="1"/>
  <c r="W60" i="6" s="1"/>
  <c r="X60" i="6" s="1"/>
  <c r="Y60" i="6" s="1"/>
  <c r="Z60" i="6" s="1"/>
  <c r="AA60" i="6" s="1"/>
  <c r="AB60" i="6" s="1"/>
  <c r="AC60" i="6" s="1"/>
  <c r="AD60" i="6" s="1"/>
  <c r="AE60" i="6" s="1"/>
  <c r="AF60" i="6" s="1"/>
  <c r="AG60" i="6" s="1"/>
  <c r="AH60" i="6" s="1"/>
  <c r="AI60" i="6" s="1"/>
  <c r="AJ60" i="6" s="1"/>
  <c r="AK60" i="6" s="1"/>
  <c r="AL60" i="6" s="1"/>
  <c r="AM60" i="6" s="1"/>
  <c r="AN60" i="6" s="1"/>
  <c r="AO60" i="6" s="1"/>
  <c r="AP60" i="6" s="1"/>
  <c r="AQ60" i="6" s="1"/>
  <c r="AR60" i="6" s="1"/>
  <c r="AS60" i="6" s="1"/>
  <c r="AT60" i="6" s="1"/>
  <c r="AU60" i="6" s="1"/>
  <c r="AV60" i="6" s="1"/>
  <c r="AW60" i="6" s="1"/>
  <c r="AX60" i="6" s="1"/>
  <c r="C60" i="6"/>
  <c r="D60" i="6" s="1"/>
  <c r="E60" i="6" s="1"/>
  <c r="D59" i="6"/>
  <c r="E59" i="6"/>
  <c r="F59" i="6"/>
  <c r="G59" i="6"/>
  <c r="H59" i="6"/>
  <c r="I59" i="6"/>
  <c r="J59" i="6"/>
  <c r="K59" i="6"/>
  <c r="L59" i="6"/>
  <c r="M59" i="6"/>
  <c r="N59" i="6"/>
  <c r="O59" i="6"/>
  <c r="P59" i="6"/>
  <c r="Q59" i="6"/>
  <c r="R59" i="6"/>
  <c r="S59" i="6"/>
  <c r="T59" i="6"/>
  <c r="U59" i="6"/>
  <c r="V59" i="6"/>
  <c r="W59" i="6"/>
  <c r="X59" i="6"/>
  <c r="Y59" i="6"/>
  <c r="Z59" i="6"/>
  <c r="AA59" i="6"/>
  <c r="AB59" i="6"/>
  <c r="AC59" i="6"/>
  <c r="AD59" i="6"/>
  <c r="AE59" i="6"/>
  <c r="AF59" i="6"/>
  <c r="AG59" i="6"/>
  <c r="AH59" i="6"/>
  <c r="AI59" i="6"/>
  <c r="AJ59" i="6"/>
  <c r="AK59" i="6"/>
  <c r="AL59" i="6"/>
  <c r="AM59" i="6"/>
  <c r="AN59" i="6"/>
  <c r="AO59" i="6"/>
  <c r="AP59" i="6"/>
  <c r="AQ59" i="6"/>
  <c r="AR59" i="6"/>
  <c r="AS59" i="6"/>
  <c r="AT59" i="6"/>
  <c r="AU59" i="6"/>
  <c r="AV59" i="6"/>
  <c r="AW59" i="6"/>
  <c r="AX59" i="6"/>
  <c r="C59" i="6"/>
  <c r="AM41" i="6"/>
  <c r="AN41" i="6"/>
  <c r="AO41" i="6"/>
  <c r="AP41" i="6"/>
  <c r="AQ41" i="6"/>
  <c r="AR41" i="6"/>
  <c r="AS41" i="6"/>
  <c r="AT41" i="6"/>
  <c r="AU41" i="6"/>
  <c r="AV41" i="6"/>
  <c r="AW41" i="6"/>
  <c r="AX41" i="6"/>
  <c r="AM44" i="6"/>
  <c r="AN44" i="6" s="1"/>
  <c r="AM49" i="6"/>
  <c r="AN49" i="6" s="1"/>
  <c r="AM51" i="6"/>
  <c r="AM22" i="6"/>
  <c r="AN22" i="6"/>
  <c r="AO22" i="6" s="1"/>
  <c r="AP22" i="6" s="1"/>
  <c r="AQ22" i="6" s="1"/>
  <c r="AR22" i="6" s="1"/>
  <c r="AS22" i="6" s="1"/>
  <c r="AT22" i="6" s="1"/>
  <c r="AU22" i="6" s="1"/>
  <c r="AV22" i="6" s="1"/>
  <c r="AW22" i="6" s="1"/>
  <c r="AX22" i="6" s="1"/>
  <c r="AM18" i="6"/>
  <c r="AN18" i="6"/>
  <c r="AO18" i="6"/>
  <c r="AP18" i="6"/>
  <c r="AQ18" i="6"/>
  <c r="AR18" i="6"/>
  <c r="AS18" i="6"/>
  <c r="AT18" i="6"/>
  <c r="AU18" i="6"/>
  <c r="AV18" i="6"/>
  <c r="AW18" i="6"/>
  <c r="AX18" i="6"/>
  <c r="AN17" i="6"/>
  <c r="AO17" i="6" s="1"/>
  <c r="AP17" i="6" s="1"/>
  <c r="AQ17" i="6" s="1"/>
  <c r="AR17" i="6" s="1"/>
  <c r="AS17" i="6" s="1"/>
  <c r="AT17" i="6" s="1"/>
  <c r="AU17" i="6" s="1"/>
  <c r="AV17" i="6" s="1"/>
  <c r="AW17" i="6" s="1"/>
  <c r="AX17" i="6" s="1"/>
  <c r="AM17" i="6"/>
  <c r="AM15" i="6"/>
  <c r="AN15" i="6"/>
  <c r="AO15" i="6"/>
  <c r="AP15" i="6"/>
  <c r="AQ15" i="6"/>
  <c r="AR15" i="6"/>
  <c r="AS15" i="6"/>
  <c r="AT15" i="6"/>
  <c r="AU15" i="6"/>
  <c r="AV15" i="6"/>
  <c r="AW15" i="6"/>
  <c r="AX15" i="6"/>
  <c r="AN13" i="6"/>
  <c r="AO13" i="6" s="1"/>
  <c r="AP13" i="6" s="1"/>
  <c r="AQ13" i="6" s="1"/>
  <c r="AR13" i="6" s="1"/>
  <c r="AS13" i="6" s="1"/>
  <c r="AT13" i="6" s="1"/>
  <c r="AU13" i="6" s="1"/>
  <c r="AV13" i="6" s="1"/>
  <c r="AW13" i="6" s="1"/>
  <c r="AX13" i="6" s="1"/>
  <c r="AM13" i="6"/>
  <c r="AM10" i="6"/>
  <c r="AN10" i="6"/>
  <c r="AO10" i="6"/>
  <c r="AP10" i="6"/>
  <c r="AQ10" i="6"/>
  <c r="AR10" i="6"/>
  <c r="AS10" i="6"/>
  <c r="AT10" i="6"/>
  <c r="AU10" i="6"/>
  <c r="AV10" i="6"/>
  <c r="AW10" i="6"/>
  <c r="AX10" i="6"/>
  <c r="AN11" i="6"/>
  <c r="AO11" i="6" s="1"/>
  <c r="AP11" i="6" s="1"/>
  <c r="AQ11" i="6" s="1"/>
  <c r="AR11" i="6" s="1"/>
  <c r="AS11" i="6" s="1"/>
  <c r="AT11" i="6" s="1"/>
  <c r="AU11" i="6" s="1"/>
  <c r="AV11" i="6" s="1"/>
  <c r="AW11" i="6" s="1"/>
  <c r="AX11" i="6" s="1"/>
  <c r="AM11" i="6"/>
  <c r="AM9" i="6"/>
  <c r="AN9" i="6" s="1"/>
  <c r="AM8" i="6"/>
  <c r="AN8" i="6" s="1"/>
  <c r="AO8" i="6" s="1"/>
  <c r="AP8" i="6" s="1"/>
  <c r="AQ8" i="6" s="1"/>
  <c r="AR8" i="6" s="1"/>
  <c r="AS8" i="6" s="1"/>
  <c r="AT8" i="6" s="1"/>
  <c r="AU8" i="6" s="1"/>
  <c r="AV8" i="6" s="1"/>
  <c r="AW8" i="6" s="1"/>
  <c r="AX8" i="6" s="1"/>
  <c r="AM6" i="6"/>
  <c r="AA22" i="6"/>
  <c r="O34" i="6"/>
  <c r="P11" i="6"/>
  <c r="Q11" i="6" s="1"/>
  <c r="R11" i="6" s="1"/>
  <c r="S11" i="6" s="1"/>
  <c r="T11" i="6" s="1"/>
  <c r="U11" i="6" s="1"/>
  <c r="V11" i="6" s="1"/>
  <c r="W11" i="6" s="1"/>
  <c r="X11" i="6" s="1"/>
  <c r="Y11" i="6" s="1"/>
  <c r="Z11" i="6" s="1"/>
  <c r="AA11" i="6" s="1"/>
  <c r="AB11" i="6" s="1"/>
  <c r="AC11" i="6" s="1"/>
  <c r="AD11" i="6" s="1"/>
  <c r="AE11" i="6" s="1"/>
  <c r="AF11" i="6" s="1"/>
  <c r="AG11" i="6" s="1"/>
  <c r="AH11" i="6" s="1"/>
  <c r="AI11" i="6" s="1"/>
  <c r="AJ11" i="6" s="1"/>
  <c r="AK11" i="6" s="1"/>
  <c r="AL11" i="6" s="1"/>
  <c r="O11" i="6"/>
  <c r="O17" i="6"/>
  <c r="P17" i="6" s="1"/>
  <c r="Q17" i="6" s="1"/>
  <c r="C10" i="6"/>
  <c r="C15" i="6" s="1"/>
  <c r="AM31" i="5"/>
  <c r="AM35" i="5" s="1"/>
  <c r="AT31" i="5"/>
  <c r="AT35" i="5" s="1"/>
  <c r="AU28" i="5"/>
  <c r="AV28" i="5" s="1"/>
  <c r="AN28" i="5"/>
  <c r="AO28" i="5" s="1"/>
  <c r="AN22" i="5"/>
  <c r="AO22" i="5" s="1"/>
  <c r="AP22" i="5" s="1"/>
  <c r="AQ22" i="5" s="1"/>
  <c r="AR22" i="5" s="1"/>
  <c r="AS22" i="5" s="1"/>
  <c r="AU19" i="5"/>
  <c r="AV19" i="5" s="1"/>
  <c r="AW19" i="5" s="1"/>
  <c r="AX19" i="5" s="1"/>
  <c r="AY19" i="5" s="1"/>
  <c r="AR19" i="5"/>
  <c r="AN19" i="5"/>
  <c r="AO19" i="5" s="1"/>
  <c r="AP19" i="5" s="1"/>
  <c r="AD31" i="5"/>
  <c r="AD35" i="5" s="1"/>
  <c r="AE31" i="5"/>
  <c r="AE35" i="5" s="1"/>
  <c r="AF31" i="5"/>
  <c r="AF35" i="5" s="1"/>
  <c r="AG31" i="5"/>
  <c r="AG35" i="5" s="1"/>
  <c r="AH31" i="5"/>
  <c r="AH35" i="5" s="1"/>
  <c r="AI31" i="5"/>
  <c r="AI35" i="5" s="1"/>
  <c r="AJ31" i="5"/>
  <c r="AJ35" i="5" s="1"/>
  <c r="AK31" i="5"/>
  <c r="AK35" i="5" s="1"/>
  <c r="AL31" i="5"/>
  <c r="AL35" i="5" s="1"/>
  <c r="AA19" i="5"/>
  <c r="AA31" i="5" s="1"/>
  <c r="AA35" i="5" s="1"/>
  <c r="G15" i="9" l="1"/>
  <c r="R9" i="9"/>
  <c r="Q10" i="9"/>
  <c r="I14" i="9"/>
  <c r="H15" i="9"/>
  <c r="G44" i="7"/>
  <c r="E31" i="7"/>
  <c r="F30" i="7"/>
  <c r="F25" i="7"/>
  <c r="G24" i="7"/>
  <c r="R17" i="7"/>
  <c r="F51" i="7"/>
  <c r="G49" i="7"/>
  <c r="F37" i="7"/>
  <c r="E38" i="7"/>
  <c r="F59" i="7"/>
  <c r="F60" i="7" s="1"/>
  <c r="G8" i="7"/>
  <c r="D45" i="7"/>
  <c r="D46" i="7" s="1"/>
  <c r="D55" i="7" s="1"/>
  <c r="D57" i="7" s="1"/>
  <c r="BA21" i="7"/>
  <c r="AC22" i="7"/>
  <c r="G13" i="7"/>
  <c r="F6" i="7"/>
  <c r="F10" i="7" s="1"/>
  <c r="F15" i="7" s="1"/>
  <c r="F18" i="7" s="1"/>
  <c r="F9" i="7"/>
  <c r="Q34" i="7"/>
  <c r="G35" i="7"/>
  <c r="F41" i="7"/>
  <c r="E42" i="7"/>
  <c r="AP28" i="5"/>
  <c r="AO31" i="5"/>
  <c r="AO35" i="5" s="1"/>
  <c r="AW28" i="5"/>
  <c r="AV31" i="5"/>
  <c r="AV35" i="5" s="1"/>
  <c r="AB19" i="5"/>
  <c r="AN31" i="5"/>
  <c r="AN35" i="5" s="1"/>
  <c r="AU31" i="5"/>
  <c r="AU35" i="5" s="1"/>
  <c r="BA51" i="6"/>
  <c r="BB49" i="6"/>
  <c r="BB9" i="6"/>
  <c r="BB6" i="6"/>
  <c r="BA6" i="6"/>
  <c r="AN51" i="6"/>
  <c r="AO49" i="6"/>
  <c r="AO44" i="6"/>
  <c r="AO9" i="6"/>
  <c r="AO6" i="6"/>
  <c r="AN6" i="6"/>
  <c r="P34" i="6"/>
  <c r="AB22" i="6"/>
  <c r="R17" i="6"/>
  <c r="D8" i="6"/>
  <c r="E8" i="6" s="1"/>
  <c r="C41" i="6"/>
  <c r="D35" i="6"/>
  <c r="E35" i="6" s="1"/>
  <c r="C38" i="6"/>
  <c r="D37" i="6"/>
  <c r="E37" i="6" s="1"/>
  <c r="C31" i="6"/>
  <c r="D30" i="6"/>
  <c r="D31" i="6" s="1"/>
  <c r="C25" i="6"/>
  <c r="C9" i="6"/>
  <c r="D6" i="6" s="1"/>
  <c r="D10" i="6" s="1"/>
  <c r="O31" i="5"/>
  <c r="O35" i="5" s="1"/>
  <c r="P31" i="5"/>
  <c r="P35" i="5" s="1"/>
  <c r="Q31" i="5"/>
  <c r="Q35" i="5" s="1"/>
  <c r="R31" i="5"/>
  <c r="R35" i="5" s="1"/>
  <c r="S31" i="5"/>
  <c r="S35" i="5" s="1"/>
  <c r="T31" i="5"/>
  <c r="T35" i="5" s="1"/>
  <c r="U31" i="5"/>
  <c r="U35" i="5" s="1"/>
  <c r="V31" i="5"/>
  <c r="V35" i="5" s="1"/>
  <c r="W31" i="5"/>
  <c r="W35" i="5" s="1"/>
  <c r="X31" i="5"/>
  <c r="X35" i="5" s="1"/>
  <c r="Y31" i="5"/>
  <c r="Y35" i="5" s="1"/>
  <c r="Z31" i="5"/>
  <c r="Z35" i="5" s="1"/>
  <c r="C9" i="5"/>
  <c r="C12" i="5" s="1"/>
  <c r="D11" i="5"/>
  <c r="E11" i="5" s="1"/>
  <c r="F11" i="5" s="1"/>
  <c r="G11" i="5" s="1"/>
  <c r="H11" i="5" s="1"/>
  <c r="I11" i="5" s="1"/>
  <c r="J11" i="5" s="1"/>
  <c r="K11" i="5" s="1"/>
  <c r="L11" i="5" s="1"/>
  <c r="M11" i="5" s="1"/>
  <c r="N11" i="5" s="1"/>
  <c r="O11" i="5" s="1"/>
  <c r="P11" i="5" s="1"/>
  <c r="Q11" i="5" s="1"/>
  <c r="R11" i="5" s="1"/>
  <c r="S11" i="5" s="1"/>
  <c r="T11" i="5" s="1"/>
  <c r="U11" i="5" s="1"/>
  <c r="V11" i="5" s="1"/>
  <c r="W11" i="5" s="1"/>
  <c r="X11" i="5" s="1"/>
  <c r="Y11" i="5" s="1"/>
  <c r="Z11" i="5" s="1"/>
  <c r="AA11" i="5" s="1"/>
  <c r="AB11" i="5" s="1"/>
  <c r="AC11" i="5" s="1"/>
  <c r="AD11" i="5" s="1"/>
  <c r="AE11" i="5" s="1"/>
  <c r="AF11" i="5" s="1"/>
  <c r="AG11" i="5" s="1"/>
  <c r="AH11" i="5" s="1"/>
  <c r="AI11" i="5" s="1"/>
  <c r="AJ11" i="5" s="1"/>
  <c r="AK11" i="5" s="1"/>
  <c r="AL11" i="5" s="1"/>
  <c r="AM11" i="5" s="1"/>
  <c r="AN11" i="5" s="1"/>
  <c r="AO11" i="5" s="1"/>
  <c r="AP11" i="5" s="1"/>
  <c r="AQ11" i="5" s="1"/>
  <c r="AR11" i="5" s="1"/>
  <c r="AS11" i="5" s="1"/>
  <c r="AT11" i="5" s="1"/>
  <c r="AU11" i="5" s="1"/>
  <c r="AV11" i="5" s="1"/>
  <c r="AW11" i="5" s="1"/>
  <c r="AX11" i="5" s="1"/>
  <c r="AY11" i="5" s="1"/>
  <c r="AZ11" i="5" s="1"/>
  <c r="BA11" i="5" s="1"/>
  <c r="BB11" i="5" s="1"/>
  <c r="BC11" i="5" s="1"/>
  <c r="BD11" i="5" s="1"/>
  <c r="BE11" i="5" s="1"/>
  <c r="BF11" i="5" s="1"/>
  <c r="BG11" i="5" s="1"/>
  <c r="BH11" i="5" s="1"/>
  <c r="BI11" i="5" s="1"/>
  <c r="BJ11" i="5" s="1"/>
  <c r="I44" i="5"/>
  <c r="J44" i="5" s="1"/>
  <c r="K44" i="5" s="1"/>
  <c r="L44" i="5" s="1"/>
  <c r="M44" i="5" s="1"/>
  <c r="N44" i="5" s="1"/>
  <c r="O44" i="5" s="1"/>
  <c r="P44" i="5" s="1"/>
  <c r="Q44" i="5" s="1"/>
  <c r="R44" i="5" s="1"/>
  <c r="S44" i="5" s="1"/>
  <c r="T44" i="5" s="1"/>
  <c r="U44" i="5" s="1"/>
  <c r="V44" i="5" s="1"/>
  <c r="W44" i="5" s="1"/>
  <c r="X44" i="5" s="1"/>
  <c r="Y44" i="5" s="1"/>
  <c r="Z44" i="5" s="1"/>
  <c r="AA44" i="5" s="1"/>
  <c r="AB44" i="5" s="1"/>
  <c r="AC44" i="5" s="1"/>
  <c r="AD44" i="5" s="1"/>
  <c r="AE44" i="5" s="1"/>
  <c r="AF44" i="5" s="1"/>
  <c r="AG44" i="5" s="1"/>
  <c r="AH44" i="5" s="1"/>
  <c r="AI44" i="5" s="1"/>
  <c r="AJ44" i="5" s="1"/>
  <c r="AK44" i="5" s="1"/>
  <c r="AL44" i="5" s="1"/>
  <c r="AM44" i="5" s="1"/>
  <c r="AN44" i="5" s="1"/>
  <c r="AO44" i="5" s="1"/>
  <c r="AP44" i="5" s="1"/>
  <c r="AQ44" i="5" s="1"/>
  <c r="AR44" i="5" s="1"/>
  <c r="AS44" i="5" s="1"/>
  <c r="AT44" i="5" s="1"/>
  <c r="AU44" i="5" s="1"/>
  <c r="AV44" i="5" s="1"/>
  <c r="AW44" i="5" s="1"/>
  <c r="AX44" i="5" s="1"/>
  <c r="AY44" i="5" s="1"/>
  <c r="AZ44" i="5" s="1"/>
  <c r="BA44" i="5" s="1"/>
  <c r="BB44" i="5" s="1"/>
  <c r="BC44" i="5" s="1"/>
  <c r="BD44" i="5" s="1"/>
  <c r="BE44" i="5" s="1"/>
  <c r="BF44" i="5" s="1"/>
  <c r="BG44" i="5" s="1"/>
  <c r="BH44" i="5" s="1"/>
  <c r="BI44" i="5" s="1"/>
  <c r="BJ44" i="5" s="1"/>
  <c r="J42" i="5"/>
  <c r="K42" i="5" s="1"/>
  <c r="L42" i="5" s="1"/>
  <c r="M42" i="5" s="1"/>
  <c r="N42" i="5" s="1"/>
  <c r="O42" i="5" s="1"/>
  <c r="P42" i="5" s="1"/>
  <c r="Q42" i="5" s="1"/>
  <c r="R42" i="5" s="1"/>
  <c r="S42" i="5" s="1"/>
  <c r="T42" i="5" s="1"/>
  <c r="U42" i="5" s="1"/>
  <c r="V42" i="5" s="1"/>
  <c r="W42" i="5" s="1"/>
  <c r="X42" i="5" s="1"/>
  <c r="Y42" i="5" s="1"/>
  <c r="Z42" i="5" s="1"/>
  <c r="AA42" i="5" s="1"/>
  <c r="AB42" i="5" s="1"/>
  <c r="AC42" i="5" s="1"/>
  <c r="AD42" i="5" s="1"/>
  <c r="AE42" i="5" s="1"/>
  <c r="AF42" i="5" s="1"/>
  <c r="AG42" i="5" s="1"/>
  <c r="AH42" i="5" s="1"/>
  <c r="AI42" i="5" s="1"/>
  <c r="AJ42" i="5" s="1"/>
  <c r="AK42" i="5" s="1"/>
  <c r="AL42" i="5" s="1"/>
  <c r="AM42" i="5" s="1"/>
  <c r="AN42" i="5" s="1"/>
  <c r="AO42" i="5" s="1"/>
  <c r="AP42" i="5" s="1"/>
  <c r="AQ42" i="5" s="1"/>
  <c r="AR42" i="5" s="1"/>
  <c r="AS42" i="5" s="1"/>
  <c r="AT42" i="5" s="1"/>
  <c r="AU42" i="5" s="1"/>
  <c r="AV42" i="5" s="1"/>
  <c r="AW42" i="5" s="1"/>
  <c r="AX42" i="5" s="1"/>
  <c r="AY42" i="5" s="1"/>
  <c r="AZ42" i="5" s="1"/>
  <c r="BA42" i="5" s="1"/>
  <c r="BB42" i="5" s="1"/>
  <c r="BC42" i="5" s="1"/>
  <c r="BD42" i="5" s="1"/>
  <c r="BE42" i="5" s="1"/>
  <c r="BF42" i="5" s="1"/>
  <c r="BG42" i="5" s="1"/>
  <c r="BH42" i="5" s="1"/>
  <c r="BI42" i="5" s="1"/>
  <c r="BJ42" i="5" s="1"/>
  <c r="S9" i="9" l="1"/>
  <c r="R10" i="9"/>
  <c r="I15" i="9"/>
  <c r="J14" i="9"/>
  <c r="BB21" i="7"/>
  <c r="G25" i="7"/>
  <c r="H24" i="7"/>
  <c r="H44" i="7"/>
  <c r="G41" i="7"/>
  <c r="H35" i="7"/>
  <c r="G6" i="7"/>
  <c r="G10" i="7" s="1"/>
  <c r="G9" i="7"/>
  <c r="AD22" i="7"/>
  <c r="R34" i="7"/>
  <c r="G59" i="7"/>
  <c r="G60" i="7" s="1"/>
  <c r="H8" i="7"/>
  <c r="G37" i="7"/>
  <c r="F38" i="7"/>
  <c r="S17" i="7"/>
  <c r="F31" i="7"/>
  <c r="F42" i="7" s="1"/>
  <c r="G30" i="7"/>
  <c r="E45" i="7"/>
  <c r="E46" i="7" s="1"/>
  <c r="E55" i="7" s="1"/>
  <c r="E57" i="7" s="1"/>
  <c r="G15" i="7"/>
  <c r="G18" i="7" s="1"/>
  <c r="H13" i="7"/>
  <c r="G51" i="7"/>
  <c r="H49" i="7"/>
  <c r="AX28" i="5"/>
  <c r="AW31" i="5"/>
  <c r="AW35" i="5" s="1"/>
  <c r="AC19" i="5"/>
  <c r="AC31" i="5" s="1"/>
  <c r="AC35" i="5" s="1"/>
  <c r="AB31" i="5"/>
  <c r="AB35" i="5" s="1"/>
  <c r="AQ28" i="5"/>
  <c r="AP31" i="5"/>
  <c r="AP35" i="5" s="1"/>
  <c r="BC49" i="6"/>
  <c r="BB51" i="6"/>
  <c r="BC9" i="6"/>
  <c r="BC6" i="6"/>
  <c r="AP44" i="6"/>
  <c r="AO51" i="6"/>
  <c r="AP49" i="6"/>
  <c r="AP6" i="6"/>
  <c r="AP9" i="6"/>
  <c r="AC22" i="6"/>
  <c r="Q34" i="6"/>
  <c r="S17" i="6"/>
  <c r="C42" i="6"/>
  <c r="F8" i="6"/>
  <c r="G8" i="6" s="1"/>
  <c r="F35" i="6"/>
  <c r="E41" i="6"/>
  <c r="D41" i="6"/>
  <c r="F37" i="6"/>
  <c r="E38" i="6"/>
  <c r="D38" i="6"/>
  <c r="E30" i="6"/>
  <c r="F30" i="6" s="1"/>
  <c r="F31" i="6" s="1"/>
  <c r="AE22" i="3"/>
  <c r="AE12" i="3"/>
  <c r="O5" i="3"/>
  <c r="D9" i="6"/>
  <c r="C51" i="6"/>
  <c r="D49" i="6"/>
  <c r="E49" i="6" s="1"/>
  <c r="D44" i="6"/>
  <c r="E44" i="6" s="1"/>
  <c r="D24" i="6"/>
  <c r="D13" i="6"/>
  <c r="C47" i="5"/>
  <c r="D43" i="5"/>
  <c r="E43" i="5" s="1"/>
  <c r="D41" i="5"/>
  <c r="D47" i="5" s="1"/>
  <c r="E36" i="5"/>
  <c r="F36" i="5" s="1"/>
  <c r="G36" i="5" s="1"/>
  <c r="H36" i="5" s="1"/>
  <c r="I36" i="5" s="1"/>
  <c r="J36" i="5" s="1"/>
  <c r="K36" i="5" s="1"/>
  <c r="L36" i="5" s="1"/>
  <c r="M36" i="5" s="1"/>
  <c r="N36" i="5" s="1"/>
  <c r="O36" i="5" s="1"/>
  <c r="D36" i="5"/>
  <c r="D31" i="5"/>
  <c r="D35" i="5" s="1"/>
  <c r="H31" i="5"/>
  <c r="H35" i="5" s="1"/>
  <c r="C31" i="5"/>
  <c r="C35" i="5" s="1"/>
  <c r="C30" i="5"/>
  <c r="D29" i="5"/>
  <c r="E29" i="5" s="1"/>
  <c r="E28" i="5"/>
  <c r="E31" i="5" s="1"/>
  <c r="E35" i="5" s="1"/>
  <c r="D28" i="5"/>
  <c r="D26" i="5"/>
  <c r="D27" i="5" s="1"/>
  <c r="C26" i="5"/>
  <c r="C27" i="5" s="1"/>
  <c r="C24" i="5"/>
  <c r="D23" i="5"/>
  <c r="D24" i="5" s="1"/>
  <c r="C21" i="5"/>
  <c r="D20" i="5"/>
  <c r="E20" i="5" s="1"/>
  <c r="D13" i="5"/>
  <c r="E13" i="5" s="1"/>
  <c r="F13" i="5" s="1"/>
  <c r="G13" i="5" s="1"/>
  <c r="H13" i="5" s="1"/>
  <c r="I13" i="5" s="1"/>
  <c r="J13" i="5" s="1"/>
  <c r="K13" i="5" s="1"/>
  <c r="L13" i="5" s="1"/>
  <c r="M13" i="5" s="1"/>
  <c r="N13" i="5" s="1"/>
  <c r="O13" i="5" s="1"/>
  <c r="P13" i="5" s="1"/>
  <c r="Q13" i="5" s="1"/>
  <c r="R13" i="5" s="1"/>
  <c r="D10" i="5"/>
  <c r="C8" i="5"/>
  <c r="T9" i="9" l="1"/>
  <c r="S10" i="9"/>
  <c r="J15" i="9"/>
  <c r="K14" i="9"/>
  <c r="F45" i="7"/>
  <c r="F46" i="7" s="1"/>
  <c r="F55" i="7" s="1"/>
  <c r="F57" i="7" s="1"/>
  <c r="H51" i="7"/>
  <c r="I49" i="7"/>
  <c r="T17" i="7"/>
  <c r="H59" i="7"/>
  <c r="H60" i="7" s="1"/>
  <c r="I8" i="7"/>
  <c r="H6" i="7"/>
  <c r="H10" i="7" s="1"/>
  <c r="H9" i="7"/>
  <c r="BC21" i="7"/>
  <c r="I44" i="7"/>
  <c r="H37" i="7"/>
  <c r="G38" i="7"/>
  <c r="H15" i="7"/>
  <c r="H18" i="7" s="1"/>
  <c r="I13" i="7"/>
  <c r="G31" i="7"/>
  <c r="H30" i="7"/>
  <c r="AE22" i="7"/>
  <c r="H41" i="7"/>
  <c r="I35" i="7"/>
  <c r="I24" i="7"/>
  <c r="H25" i="7"/>
  <c r="G42" i="7"/>
  <c r="E41" i="5"/>
  <c r="F41" i="5" s="1"/>
  <c r="G41" i="5" s="1"/>
  <c r="H41" i="5" s="1"/>
  <c r="C14" i="5"/>
  <c r="D6" i="5"/>
  <c r="D9" i="5" s="1"/>
  <c r="D12" i="5"/>
  <c r="E26" i="5"/>
  <c r="F28" i="5"/>
  <c r="D30" i="5"/>
  <c r="P36" i="5"/>
  <c r="AR28" i="5"/>
  <c r="AQ31" i="5"/>
  <c r="AQ35" i="5" s="1"/>
  <c r="AY28" i="5"/>
  <c r="AX31" i="5"/>
  <c r="AX35" i="5" s="1"/>
  <c r="BC51" i="6"/>
  <c r="BD49" i="6"/>
  <c r="BD9" i="6"/>
  <c r="BD6" i="6"/>
  <c r="AQ49" i="6"/>
  <c r="AP51" i="6"/>
  <c r="AQ44" i="6"/>
  <c r="AQ9" i="6"/>
  <c r="AQ6" i="6"/>
  <c r="R34" i="6"/>
  <c r="E13" i="6"/>
  <c r="E15" i="6" s="1"/>
  <c r="D15" i="6"/>
  <c r="AD22" i="6"/>
  <c r="T17" i="6"/>
  <c r="H8" i="6"/>
  <c r="E24" i="6"/>
  <c r="E25" i="6" s="1"/>
  <c r="D25" i="6"/>
  <c r="D42" i="6" s="1"/>
  <c r="E9" i="6"/>
  <c r="E6" i="6"/>
  <c r="E10" i="6" s="1"/>
  <c r="G35" i="6"/>
  <c r="F41" i="6"/>
  <c r="F38" i="6"/>
  <c r="G37" i="6"/>
  <c r="E31" i="6"/>
  <c r="G30" i="6"/>
  <c r="H30" i="6" s="1"/>
  <c r="F6" i="6"/>
  <c r="F10" i="6" s="1"/>
  <c r="S13" i="5"/>
  <c r="F43" i="5"/>
  <c r="E47" i="5"/>
  <c r="F29" i="5"/>
  <c r="E30" i="5"/>
  <c r="E23" i="5"/>
  <c r="E24" i="5" s="1"/>
  <c r="J31" i="5"/>
  <c r="J35" i="5" s="1"/>
  <c r="I31" i="5"/>
  <c r="I35" i="5" s="1"/>
  <c r="C32" i="5"/>
  <c r="D18" i="6"/>
  <c r="C18" i="6"/>
  <c r="F24" i="6"/>
  <c r="F25" i="6" s="1"/>
  <c r="F42" i="6" s="1"/>
  <c r="E51" i="6"/>
  <c r="F49" i="6"/>
  <c r="F44" i="6"/>
  <c r="D51" i="6"/>
  <c r="E21" i="5"/>
  <c r="F20" i="5"/>
  <c r="D21" i="5"/>
  <c r="D32" i="5" s="1"/>
  <c r="F23" i="5"/>
  <c r="D8" i="5"/>
  <c r="E10" i="5"/>
  <c r="S21" i="4"/>
  <c r="T21" i="4" s="1"/>
  <c r="E7" i="2"/>
  <c r="E8" i="2" s="1"/>
  <c r="E9" i="2" s="1"/>
  <c r="G24" i="4"/>
  <c r="H24" i="4" s="1"/>
  <c r="I24" i="4" s="1"/>
  <c r="J24" i="4" s="1"/>
  <c r="L24" i="4" s="1"/>
  <c r="M24" i="4" s="1"/>
  <c r="N24" i="4" s="1"/>
  <c r="O24" i="4" s="1"/>
  <c r="Q24" i="4" s="1"/>
  <c r="R24" i="4" s="1"/>
  <c r="S24" i="4" s="1"/>
  <c r="T24" i="4" s="1"/>
  <c r="V24" i="4" s="1"/>
  <c r="W24" i="4" s="1"/>
  <c r="X24" i="4" s="1"/>
  <c r="Y24" i="4" s="1"/>
  <c r="AA24" i="4" s="1"/>
  <c r="AB24" i="4" s="1"/>
  <c r="AC24" i="4" s="1"/>
  <c r="AD24" i="4" s="1"/>
  <c r="E23" i="4"/>
  <c r="G23" i="4" s="1"/>
  <c r="H23" i="4" s="1"/>
  <c r="I23" i="4" s="1"/>
  <c r="J23" i="4" s="1"/>
  <c r="L23" i="4" s="1"/>
  <c r="M23" i="4" s="1"/>
  <c r="N23" i="4" s="1"/>
  <c r="O23" i="4" s="1"/>
  <c r="Q23" i="4" s="1"/>
  <c r="R23" i="4" s="1"/>
  <c r="S23" i="4" s="1"/>
  <c r="T23" i="4" s="1"/>
  <c r="V23" i="4" s="1"/>
  <c r="W23" i="4" s="1"/>
  <c r="X23" i="4" s="1"/>
  <c r="Y23" i="4" s="1"/>
  <c r="AA23" i="4" s="1"/>
  <c r="AB23" i="4" s="1"/>
  <c r="AC23" i="4" s="1"/>
  <c r="AD23" i="4" s="1"/>
  <c r="D23" i="4"/>
  <c r="G22" i="4"/>
  <c r="E22" i="4"/>
  <c r="D22" i="4"/>
  <c r="M21" i="4"/>
  <c r="N21" i="4" s="1"/>
  <c r="O21" i="4" s="1"/>
  <c r="J21" i="4"/>
  <c r="I21" i="4"/>
  <c r="H21" i="4"/>
  <c r="G21" i="4"/>
  <c r="E21" i="4"/>
  <c r="D21" i="4"/>
  <c r="D28" i="4" s="1"/>
  <c r="L19" i="4"/>
  <c r="G19" i="4"/>
  <c r="H15" i="4"/>
  <c r="G11" i="4"/>
  <c r="E19" i="4"/>
  <c r="D19" i="4"/>
  <c r="H18" i="4"/>
  <c r="H19" i="4" s="1"/>
  <c r="E15" i="4"/>
  <c r="D15" i="4"/>
  <c r="G14" i="4"/>
  <c r="H14" i="4" s="1"/>
  <c r="I14" i="4" s="1"/>
  <c r="I15" i="4" s="1"/>
  <c r="E11" i="4"/>
  <c r="D11" i="4"/>
  <c r="G10" i="4"/>
  <c r="H10" i="4" s="1"/>
  <c r="H11" i="4" s="1"/>
  <c r="G6" i="4"/>
  <c r="G7" i="4" s="1"/>
  <c r="E7" i="4"/>
  <c r="D7" i="4"/>
  <c r="AE4" i="3"/>
  <c r="AB4" i="3"/>
  <c r="Z4" i="3"/>
  <c r="AD112" i="3"/>
  <c r="AD111" i="3"/>
  <c r="AD110" i="3"/>
  <c r="AD109" i="3"/>
  <c r="AD108" i="3"/>
  <c r="AD107" i="3"/>
  <c r="AD102" i="3"/>
  <c r="AD101" i="3"/>
  <c r="AD100" i="3"/>
  <c r="AD99" i="3"/>
  <c r="AD98" i="3"/>
  <c r="AD97" i="3"/>
  <c r="AD92" i="3"/>
  <c r="AD91" i="3"/>
  <c r="AD90" i="3"/>
  <c r="AD89" i="3"/>
  <c r="AD88" i="3"/>
  <c r="AD87" i="3"/>
  <c r="AD82" i="3"/>
  <c r="AD81" i="3"/>
  <c r="AD80" i="3"/>
  <c r="AD79" i="3"/>
  <c r="AD78" i="3"/>
  <c r="AD77" i="3"/>
  <c r="AD70" i="3"/>
  <c r="AD69" i="3"/>
  <c r="AD68" i="3"/>
  <c r="AD67" i="3"/>
  <c r="AD66" i="3"/>
  <c r="AD65" i="3"/>
  <c r="AD60" i="3"/>
  <c r="AD59" i="3"/>
  <c r="AD58" i="3"/>
  <c r="AD57" i="3"/>
  <c r="AD56" i="3"/>
  <c r="AD55" i="3"/>
  <c r="AD48" i="3"/>
  <c r="AD47" i="3"/>
  <c r="AD46" i="3"/>
  <c r="AD45" i="3"/>
  <c r="AD44" i="3"/>
  <c r="AD43" i="3"/>
  <c r="AD38" i="3"/>
  <c r="AD37" i="3"/>
  <c r="AD36" i="3"/>
  <c r="AD35" i="3"/>
  <c r="AD34" i="3"/>
  <c r="AD33" i="3"/>
  <c r="AD26" i="3"/>
  <c r="AE26" i="3" s="1"/>
  <c r="AD25" i="3"/>
  <c r="AE25" i="3" s="1"/>
  <c r="AE24" i="3"/>
  <c r="AD24" i="3"/>
  <c r="AD23" i="3"/>
  <c r="AE23" i="3" s="1"/>
  <c r="AD22" i="3"/>
  <c r="AD21" i="3"/>
  <c r="AE21" i="3" s="1"/>
  <c r="AD16" i="3"/>
  <c r="AE16" i="3" s="1"/>
  <c r="AD15" i="3"/>
  <c r="AE15" i="3" s="1"/>
  <c r="AD14" i="3"/>
  <c r="AE14" i="3" s="1"/>
  <c r="AD13" i="3"/>
  <c r="AE13" i="3" s="1"/>
  <c r="AD12" i="3"/>
  <c r="AE11" i="3"/>
  <c r="AD11" i="3"/>
  <c r="O4" i="3"/>
  <c r="V4" i="3"/>
  <c r="E4" i="3"/>
  <c r="Y27" i="3"/>
  <c r="W33" i="3" s="1"/>
  <c r="Z33" i="3" s="1"/>
  <c r="F34" i="3"/>
  <c r="F35" i="3" s="1"/>
  <c r="F36" i="3" s="1"/>
  <c r="F37" i="3" s="1"/>
  <c r="F38" i="3" s="1"/>
  <c r="F43" i="3" s="1"/>
  <c r="F44" i="3" s="1"/>
  <c r="F45" i="3" s="1"/>
  <c r="F46" i="3" s="1"/>
  <c r="F47" i="3" s="1"/>
  <c r="F48" i="3" s="1"/>
  <c r="H49" i="3" s="1"/>
  <c r="F55" i="3" s="1"/>
  <c r="F56" i="3" s="1"/>
  <c r="F57" i="3" s="1"/>
  <c r="F58" i="3" s="1"/>
  <c r="F59" i="3" s="1"/>
  <c r="F60" i="3" s="1"/>
  <c r="F65" i="3" s="1"/>
  <c r="F66" i="3" s="1"/>
  <c r="F67" i="3" s="1"/>
  <c r="F68" i="3" s="1"/>
  <c r="F69" i="3" s="1"/>
  <c r="F70" i="3" s="1"/>
  <c r="H71" i="3" s="1"/>
  <c r="F77" i="3" s="1"/>
  <c r="F78" i="3" s="1"/>
  <c r="F79" i="3" s="1"/>
  <c r="F80" i="3" s="1"/>
  <c r="F81" i="3" s="1"/>
  <c r="F82" i="3" s="1"/>
  <c r="F87" i="3" s="1"/>
  <c r="F88" i="3" s="1"/>
  <c r="F89" i="3" s="1"/>
  <c r="F90" i="3" s="1"/>
  <c r="F91" i="3" s="1"/>
  <c r="F92" i="3" s="1"/>
  <c r="H93" i="3" s="1"/>
  <c r="F97" i="3" s="1"/>
  <c r="F98" i="3" s="1"/>
  <c r="F99" i="3" s="1"/>
  <c r="F100" i="3" s="1"/>
  <c r="F101" i="3" s="1"/>
  <c r="F102" i="3" s="1"/>
  <c r="F107" i="3" s="1"/>
  <c r="F108" i="3" s="1"/>
  <c r="F109" i="3" s="1"/>
  <c r="F110" i="3" s="1"/>
  <c r="F111" i="3" s="1"/>
  <c r="F112" i="3" s="1"/>
  <c r="F33" i="3"/>
  <c r="H27" i="3"/>
  <c r="AE7" i="3"/>
  <c r="AE6" i="3"/>
  <c r="AE5" i="3"/>
  <c r="V5" i="3"/>
  <c r="AB5" i="3" s="1"/>
  <c r="AU24" i="3"/>
  <c r="AV24" i="3" s="1"/>
  <c r="AR24" i="3"/>
  <c r="AW24" i="3" s="1"/>
  <c r="AW23" i="3"/>
  <c r="AR23" i="3"/>
  <c r="AW22" i="3"/>
  <c r="AU22" i="3"/>
  <c r="AV22" i="3" s="1"/>
  <c r="AR22" i="3"/>
  <c r="AR21" i="3"/>
  <c r="AO20" i="3"/>
  <c r="AO25" i="3" s="1"/>
  <c r="AR25" i="3" s="1"/>
  <c r="AW25" i="3" s="1"/>
  <c r="AW15" i="3"/>
  <c r="AU15" i="3"/>
  <c r="AV15" i="3" s="1"/>
  <c r="AR15" i="3"/>
  <c r="AW14" i="3"/>
  <c r="AR14" i="3"/>
  <c r="AW13" i="3"/>
  <c r="AR13" i="3"/>
  <c r="AV12" i="3"/>
  <c r="AR12" i="3"/>
  <c r="AW12" i="3" s="1"/>
  <c r="AR11" i="3"/>
  <c r="AR10" i="3"/>
  <c r="U9" i="9" l="1"/>
  <c r="T10" i="9"/>
  <c r="L14" i="9"/>
  <c r="K15" i="9"/>
  <c r="J35" i="7"/>
  <c r="I41" i="7"/>
  <c r="H31" i="7"/>
  <c r="I30" i="7"/>
  <c r="BD21" i="7"/>
  <c r="U17" i="7"/>
  <c r="G45" i="7"/>
  <c r="G46" i="7" s="1"/>
  <c r="G55" i="7" s="1"/>
  <c r="G57" i="7" s="1"/>
  <c r="H38" i="7"/>
  <c r="H42" i="7" s="1"/>
  <c r="I37" i="7"/>
  <c r="AF22" i="7"/>
  <c r="J13" i="7"/>
  <c r="I9" i="7"/>
  <c r="I6" i="7"/>
  <c r="I10" i="7" s="1"/>
  <c r="I15" i="7" s="1"/>
  <c r="I18" i="7" s="1"/>
  <c r="I59" i="7"/>
  <c r="I60" i="7" s="1"/>
  <c r="J8" i="7"/>
  <c r="I51" i="7"/>
  <c r="J49" i="7"/>
  <c r="J24" i="7"/>
  <c r="I25" i="7"/>
  <c r="J44" i="7"/>
  <c r="AZ28" i="5"/>
  <c r="AY31" i="5"/>
  <c r="AY35" i="5" s="1"/>
  <c r="Q36" i="5"/>
  <c r="E12" i="5"/>
  <c r="E8" i="5"/>
  <c r="E6" i="5"/>
  <c r="E9" i="5" s="1"/>
  <c r="E32" i="5"/>
  <c r="AS28" i="5"/>
  <c r="AS31" i="5" s="1"/>
  <c r="AS35" i="5" s="1"/>
  <c r="AR31" i="5"/>
  <c r="AR35" i="5" s="1"/>
  <c r="G28" i="5"/>
  <c r="F31" i="5"/>
  <c r="F35" i="5" s="1"/>
  <c r="C52" i="5"/>
  <c r="C54" i="5" s="1"/>
  <c r="F26" i="5"/>
  <c r="E27" i="5"/>
  <c r="J41" i="5"/>
  <c r="K41" i="5" s="1"/>
  <c r="L41" i="5" s="1"/>
  <c r="M41" i="5" s="1"/>
  <c r="N41" i="5" s="1"/>
  <c r="O41" i="5" s="1"/>
  <c r="P41" i="5" s="1"/>
  <c r="Q41" i="5" s="1"/>
  <c r="R41" i="5" s="1"/>
  <c r="S41" i="5" s="1"/>
  <c r="T41" i="5" s="1"/>
  <c r="U41" i="5" s="1"/>
  <c r="V41" i="5" s="1"/>
  <c r="W41" i="5" s="1"/>
  <c r="X41" i="5" s="1"/>
  <c r="Y41" i="5" s="1"/>
  <c r="Z41" i="5" s="1"/>
  <c r="AA41" i="5" s="1"/>
  <c r="AB41" i="5" s="1"/>
  <c r="AC41" i="5" s="1"/>
  <c r="AD41" i="5" s="1"/>
  <c r="AE41" i="5" s="1"/>
  <c r="AF41" i="5" s="1"/>
  <c r="AG41" i="5" s="1"/>
  <c r="AH41" i="5" s="1"/>
  <c r="AI41" i="5" s="1"/>
  <c r="AJ41" i="5" s="1"/>
  <c r="AK41" i="5" s="1"/>
  <c r="AL41" i="5" s="1"/>
  <c r="AM41" i="5" s="1"/>
  <c r="AN41" i="5" s="1"/>
  <c r="AO41" i="5" s="1"/>
  <c r="AP41" i="5" s="1"/>
  <c r="AQ41" i="5" s="1"/>
  <c r="AR41" i="5" s="1"/>
  <c r="AS41" i="5" s="1"/>
  <c r="AT41" i="5" s="1"/>
  <c r="AU41" i="5" s="1"/>
  <c r="AV41" i="5" s="1"/>
  <c r="AW41" i="5" s="1"/>
  <c r="AX41" i="5" s="1"/>
  <c r="AY41" i="5" s="1"/>
  <c r="AZ41" i="5" s="1"/>
  <c r="BA41" i="5" s="1"/>
  <c r="BB41" i="5" s="1"/>
  <c r="BC41" i="5" s="1"/>
  <c r="BD41" i="5" s="1"/>
  <c r="BE41" i="5" s="1"/>
  <c r="BF41" i="5" s="1"/>
  <c r="BG41" i="5" s="1"/>
  <c r="BH41" i="5" s="1"/>
  <c r="BI41" i="5" s="1"/>
  <c r="BJ41" i="5" s="1"/>
  <c r="I41" i="5"/>
  <c r="BD51" i="6"/>
  <c r="BE49" i="6"/>
  <c r="BE9" i="6"/>
  <c r="BE6" i="6"/>
  <c r="AR44" i="6"/>
  <c r="AQ51" i="6"/>
  <c r="AR49" i="6"/>
  <c r="AR9" i="6"/>
  <c r="AR6" i="6"/>
  <c r="AE22" i="6"/>
  <c r="F13" i="6"/>
  <c r="F15" i="6" s="1"/>
  <c r="U17" i="6"/>
  <c r="I8" i="6"/>
  <c r="E18" i="6"/>
  <c r="F9" i="6"/>
  <c r="F18" i="6" s="1"/>
  <c r="H35" i="6"/>
  <c r="G41" i="6"/>
  <c r="E42" i="6"/>
  <c r="G38" i="6"/>
  <c r="H37" i="6"/>
  <c r="G31" i="6"/>
  <c r="I30" i="6"/>
  <c r="H31" i="6"/>
  <c r="G6" i="6"/>
  <c r="G10" i="6" s="1"/>
  <c r="T13" i="5"/>
  <c r="G43" i="5"/>
  <c r="F47" i="5"/>
  <c r="G29" i="5"/>
  <c r="F30" i="5"/>
  <c r="D52" i="5"/>
  <c r="G24" i="6"/>
  <c r="G44" i="6"/>
  <c r="F51" i="6"/>
  <c r="G49" i="6"/>
  <c r="G13" i="6"/>
  <c r="G20" i="5"/>
  <c r="F21" i="5"/>
  <c r="G23" i="5"/>
  <c r="F24" i="5"/>
  <c r="F10" i="5"/>
  <c r="E14" i="5"/>
  <c r="D14" i="5"/>
  <c r="AR16" i="3"/>
  <c r="AF5" i="3"/>
  <c r="Z5" i="3"/>
  <c r="AE8" i="3"/>
  <c r="E28" i="4"/>
  <c r="F28" i="4" s="1"/>
  <c r="AE33" i="3"/>
  <c r="G15" i="4"/>
  <c r="E10" i="2"/>
  <c r="E11" i="2" s="1"/>
  <c r="H6" i="4"/>
  <c r="F7" i="4"/>
  <c r="D30" i="4"/>
  <c r="G28" i="4"/>
  <c r="G30" i="4" s="1"/>
  <c r="H22" i="4"/>
  <c r="I22" i="4" s="1"/>
  <c r="H28" i="4"/>
  <c r="W21" i="4"/>
  <c r="X21" i="4" s="1"/>
  <c r="F19" i="4"/>
  <c r="I18" i="4"/>
  <c r="I19" i="4" s="1"/>
  <c r="F15" i="4"/>
  <c r="I10" i="4"/>
  <c r="I11" i="4" s="1"/>
  <c r="F11" i="4"/>
  <c r="J14" i="4"/>
  <c r="J15" i="4" s="1"/>
  <c r="AE27" i="3"/>
  <c r="W34" i="3"/>
  <c r="AE34" i="3" s="1"/>
  <c r="V6" i="3"/>
  <c r="AV26" i="3"/>
  <c r="AW26" i="3"/>
  <c r="AX12" i="3"/>
  <c r="AR20" i="3"/>
  <c r="AR26" i="3" s="1"/>
  <c r="AT26" i="3" s="1"/>
  <c r="M112" i="3"/>
  <c r="N112" i="3" s="1"/>
  <c r="M111" i="3"/>
  <c r="N111" i="3" s="1"/>
  <c r="M110" i="3"/>
  <c r="N110" i="3" s="1"/>
  <c r="M109" i="3"/>
  <c r="N109" i="3" s="1"/>
  <c r="M108" i="3"/>
  <c r="N108" i="3" s="1"/>
  <c r="M107" i="3"/>
  <c r="N107" i="3" s="1"/>
  <c r="N102" i="3"/>
  <c r="M102" i="3"/>
  <c r="M101" i="3"/>
  <c r="N101" i="3" s="1"/>
  <c r="M100" i="3"/>
  <c r="N100" i="3" s="1"/>
  <c r="M99" i="3"/>
  <c r="N99" i="3" s="1"/>
  <c r="M98" i="3"/>
  <c r="N98" i="3" s="1"/>
  <c r="M97" i="3"/>
  <c r="N97" i="3" s="1"/>
  <c r="I97" i="3"/>
  <c r="M92" i="3"/>
  <c r="N92" i="3" s="1"/>
  <c r="M91" i="3"/>
  <c r="N91" i="3" s="1"/>
  <c r="M90" i="3"/>
  <c r="N90" i="3" s="1"/>
  <c r="M89" i="3"/>
  <c r="N89" i="3" s="1"/>
  <c r="M88" i="3"/>
  <c r="N88" i="3" s="1"/>
  <c r="M87" i="3"/>
  <c r="N87" i="3" s="1"/>
  <c r="M70" i="3"/>
  <c r="N70" i="3" s="1"/>
  <c r="N69" i="3"/>
  <c r="M69" i="3"/>
  <c r="M68" i="3"/>
  <c r="N68" i="3" s="1"/>
  <c r="M67" i="3"/>
  <c r="N67" i="3" s="1"/>
  <c r="M66" i="3"/>
  <c r="N66" i="3" s="1"/>
  <c r="M65" i="3"/>
  <c r="N65" i="3" s="1"/>
  <c r="M48" i="3"/>
  <c r="N48" i="3" s="1"/>
  <c r="N47" i="3"/>
  <c r="M47" i="3"/>
  <c r="M46" i="3"/>
  <c r="N46" i="3" s="1"/>
  <c r="N45" i="3"/>
  <c r="M45" i="3"/>
  <c r="M44" i="3"/>
  <c r="N44" i="3" s="1"/>
  <c r="M43" i="3"/>
  <c r="N43" i="3" s="1"/>
  <c r="M82" i="3"/>
  <c r="N82" i="3" s="1"/>
  <c r="M81" i="3"/>
  <c r="N81" i="3" s="1"/>
  <c r="M80" i="3"/>
  <c r="N80" i="3" s="1"/>
  <c r="M79" i="3"/>
  <c r="N79" i="3" s="1"/>
  <c r="M78" i="3"/>
  <c r="N78" i="3" s="1"/>
  <c r="M77" i="3"/>
  <c r="N77" i="3" s="1"/>
  <c r="I77" i="3"/>
  <c r="M60" i="3"/>
  <c r="N60" i="3" s="1"/>
  <c r="M59" i="3"/>
  <c r="N59" i="3" s="1"/>
  <c r="M58" i="3"/>
  <c r="N58" i="3" s="1"/>
  <c r="M57" i="3"/>
  <c r="N57" i="3" s="1"/>
  <c r="M56" i="3"/>
  <c r="N56" i="3" s="1"/>
  <c r="M55" i="3"/>
  <c r="N55" i="3" s="1"/>
  <c r="I55" i="3"/>
  <c r="M38" i="3"/>
  <c r="N38" i="3" s="1"/>
  <c r="M37" i="3"/>
  <c r="N37" i="3" s="1"/>
  <c r="M36" i="3"/>
  <c r="N36" i="3" s="1"/>
  <c r="M35" i="3"/>
  <c r="N35" i="3" s="1"/>
  <c r="M34" i="3"/>
  <c r="N34" i="3" s="1"/>
  <c r="M33" i="3"/>
  <c r="N33" i="3" s="1"/>
  <c r="I33" i="3"/>
  <c r="N26" i="3"/>
  <c r="N25" i="3"/>
  <c r="N22" i="3"/>
  <c r="N21" i="3"/>
  <c r="N14" i="3"/>
  <c r="N13" i="3"/>
  <c r="M26" i="3"/>
  <c r="M25" i="3"/>
  <c r="M24" i="3"/>
  <c r="N24" i="3" s="1"/>
  <c r="M23" i="3"/>
  <c r="N23" i="3" s="1"/>
  <c r="M22" i="3"/>
  <c r="M21" i="3"/>
  <c r="M12" i="3"/>
  <c r="N12" i="3" s="1"/>
  <c r="M13" i="3"/>
  <c r="M14" i="3"/>
  <c r="M15" i="3"/>
  <c r="N15" i="3" s="1"/>
  <c r="M16" i="3"/>
  <c r="N16" i="3" s="1"/>
  <c r="M11" i="3"/>
  <c r="N11" i="3" s="1"/>
  <c r="I4" i="3"/>
  <c r="K4" i="3"/>
  <c r="E5" i="3"/>
  <c r="I5" i="3" s="1"/>
  <c r="N6" i="3"/>
  <c r="N7" i="3"/>
  <c r="N5" i="3"/>
  <c r="V9" i="9" l="1"/>
  <c r="U10" i="9"/>
  <c r="M14" i="9"/>
  <c r="N14" i="9" s="1"/>
  <c r="O14" i="9" s="1"/>
  <c r="L15" i="9"/>
  <c r="H46" i="7"/>
  <c r="H55" i="7" s="1"/>
  <c r="H57" i="7" s="1"/>
  <c r="H45" i="7"/>
  <c r="K44" i="7"/>
  <c r="J51" i="7"/>
  <c r="K49" i="7"/>
  <c r="AG22" i="7"/>
  <c r="V17" i="7"/>
  <c r="J6" i="7"/>
  <c r="J10" i="7" s="1"/>
  <c r="J15" i="7" s="1"/>
  <c r="J18" i="7" s="1"/>
  <c r="J9" i="7"/>
  <c r="J59" i="7"/>
  <c r="J60" i="7" s="1"/>
  <c r="K8" i="7"/>
  <c r="K13" i="7"/>
  <c r="BE21" i="7"/>
  <c r="K35" i="7"/>
  <c r="J41" i="7"/>
  <c r="J25" i="7"/>
  <c r="K24" i="7"/>
  <c r="J37" i="7"/>
  <c r="I38" i="7"/>
  <c r="I31" i="7"/>
  <c r="I42" i="7" s="1"/>
  <c r="J30" i="7"/>
  <c r="G26" i="5"/>
  <c r="F27" i="5"/>
  <c r="F8" i="5"/>
  <c r="F6" i="5"/>
  <c r="F9" i="5" s="1"/>
  <c r="F12" i="5" s="1"/>
  <c r="F14" i="5" s="1"/>
  <c r="AZ31" i="5"/>
  <c r="AZ35" i="5" s="1"/>
  <c r="BA28" i="5"/>
  <c r="E52" i="5"/>
  <c r="E54" i="5" s="1"/>
  <c r="D54" i="5"/>
  <c r="K28" i="5"/>
  <c r="G31" i="5"/>
  <c r="G35" i="5" s="1"/>
  <c r="R36" i="5"/>
  <c r="BE51" i="6"/>
  <c r="BF49" i="6"/>
  <c r="BF9" i="6"/>
  <c r="BF6" i="6"/>
  <c r="AR51" i="6"/>
  <c r="AS49" i="6"/>
  <c r="AS44" i="6"/>
  <c r="AS9" i="6"/>
  <c r="AS6" i="6"/>
  <c r="G15" i="6"/>
  <c r="AF22" i="6"/>
  <c r="V17" i="6"/>
  <c r="G9" i="6"/>
  <c r="H6" i="6" s="1"/>
  <c r="H10" i="6" s="1"/>
  <c r="J8" i="6"/>
  <c r="H24" i="6"/>
  <c r="H25" i="6" s="1"/>
  <c r="G25" i="6"/>
  <c r="G42" i="6" s="1"/>
  <c r="I35" i="6"/>
  <c r="H41" i="6"/>
  <c r="I37" i="6"/>
  <c r="H38" i="6"/>
  <c r="J30" i="6"/>
  <c r="I31" i="6"/>
  <c r="G18" i="6"/>
  <c r="H9" i="6"/>
  <c r="U13" i="5"/>
  <c r="H43" i="5"/>
  <c r="G47" i="5"/>
  <c r="H29" i="5"/>
  <c r="G30" i="5"/>
  <c r="F32" i="5"/>
  <c r="D45" i="6"/>
  <c r="C45" i="6"/>
  <c r="E45" i="6"/>
  <c r="E46" i="6" s="1"/>
  <c r="E55" i="6" s="1"/>
  <c r="H49" i="6"/>
  <c r="G51" i="6"/>
  <c r="H44" i="6"/>
  <c r="H13" i="6"/>
  <c r="H23" i="5"/>
  <c r="G24" i="5"/>
  <c r="H20" i="5"/>
  <c r="G21" i="5"/>
  <c r="G10" i="5"/>
  <c r="K15" i="4"/>
  <c r="N8" i="3"/>
  <c r="N27" i="3" s="1"/>
  <c r="N49" i="3" s="1"/>
  <c r="N71" i="3" s="1"/>
  <c r="N93" i="3" s="1"/>
  <c r="N113" i="3" s="1"/>
  <c r="E30" i="4"/>
  <c r="F30" i="4"/>
  <c r="I6" i="4"/>
  <c r="J6" i="4" s="1"/>
  <c r="L6" i="4" s="1"/>
  <c r="H7" i="4"/>
  <c r="J22" i="4"/>
  <c r="I28" i="4"/>
  <c r="Y21" i="4"/>
  <c r="J18" i="4"/>
  <c r="J19" i="4" s="1"/>
  <c r="K19" i="4" s="1"/>
  <c r="J10" i="4"/>
  <c r="J11" i="4" s="1"/>
  <c r="K11" i="4" s="1"/>
  <c r="L14" i="4"/>
  <c r="L15" i="4" s="1"/>
  <c r="W35" i="3"/>
  <c r="AE35" i="3" s="1"/>
  <c r="AB6" i="3"/>
  <c r="V7" i="3"/>
  <c r="R9" i="3" s="1"/>
  <c r="K5" i="3"/>
  <c r="E6" i="3"/>
  <c r="I6" i="3" s="1"/>
  <c r="N22" i="1"/>
  <c r="M22" i="1"/>
  <c r="G23" i="2"/>
  <c r="F28" i="2" s="1"/>
  <c r="H2" i="2"/>
  <c r="K2" i="2" s="1"/>
  <c r="H9" i="2"/>
  <c r="K9" i="2" s="1"/>
  <c r="H8" i="2"/>
  <c r="K8" i="2" s="1"/>
  <c r="H7" i="2"/>
  <c r="K7" i="2" s="1"/>
  <c r="N21" i="1"/>
  <c r="Q14" i="1"/>
  <c r="Q22" i="1"/>
  <c r="R22" i="1" s="1"/>
  <c r="O22" i="1"/>
  <c r="P22" i="1" s="1"/>
  <c r="Q21" i="1"/>
  <c r="O15" i="1"/>
  <c r="O10" i="1"/>
  <c r="O12" i="1" s="1"/>
  <c r="O17" i="1" s="1"/>
  <c r="W9" i="9" l="1"/>
  <c r="V10" i="9"/>
  <c r="M15" i="9"/>
  <c r="I46" i="7"/>
  <c r="I55" i="7" s="1"/>
  <c r="I57" i="7" s="1"/>
  <c r="I45" i="7"/>
  <c r="K25" i="7"/>
  <c r="L24" i="7"/>
  <c r="K59" i="7"/>
  <c r="K60" i="7" s="1"/>
  <c r="L8" i="7"/>
  <c r="BF21" i="7"/>
  <c r="W17" i="7"/>
  <c r="L13" i="7"/>
  <c r="J31" i="7"/>
  <c r="J42" i="7" s="1"/>
  <c r="K30" i="7"/>
  <c r="K51" i="7"/>
  <c r="L49" i="7"/>
  <c r="K37" i="7"/>
  <c r="J38" i="7"/>
  <c r="K41" i="7"/>
  <c r="L35" i="7"/>
  <c r="K6" i="7"/>
  <c r="K10" i="7" s="1"/>
  <c r="K15" i="7" s="1"/>
  <c r="K18" i="7" s="1"/>
  <c r="K9" i="7"/>
  <c r="AH22" i="7"/>
  <c r="L44" i="7"/>
  <c r="BB28" i="5"/>
  <c r="BA31" i="5"/>
  <c r="BA35" i="5" s="1"/>
  <c r="G8" i="5"/>
  <c r="G6" i="5"/>
  <c r="G9" i="5" s="1"/>
  <c r="G12" i="5" s="1"/>
  <c r="G14" i="5" s="1"/>
  <c r="F52" i="5"/>
  <c r="F54" i="5" s="1"/>
  <c r="L28" i="5"/>
  <c r="K31" i="5"/>
  <c r="K35" i="5" s="1"/>
  <c r="H26" i="5"/>
  <c r="G27" i="5"/>
  <c r="S36" i="5"/>
  <c r="BG49" i="6"/>
  <c r="BF51" i="6"/>
  <c r="BG9" i="6"/>
  <c r="BG6" i="6"/>
  <c r="AT44" i="6"/>
  <c r="AS51" i="6"/>
  <c r="AT49" i="6"/>
  <c r="AT6" i="6"/>
  <c r="AT9" i="6"/>
  <c r="H15" i="6"/>
  <c r="I24" i="6"/>
  <c r="I25" i="6" s="1"/>
  <c r="AG22" i="6"/>
  <c r="W17" i="6"/>
  <c r="C46" i="6"/>
  <c r="D46" i="6"/>
  <c r="K8" i="6"/>
  <c r="J35" i="6"/>
  <c r="I41" i="6"/>
  <c r="H42" i="6"/>
  <c r="J37" i="6"/>
  <c r="I38" i="6"/>
  <c r="I42" i="6" s="1"/>
  <c r="J31" i="6"/>
  <c r="K30" i="6"/>
  <c r="I9" i="6"/>
  <c r="I6" i="6"/>
  <c r="I10" i="6" s="1"/>
  <c r="H18" i="6"/>
  <c r="V13" i="5"/>
  <c r="I47" i="5"/>
  <c r="H47" i="5"/>
  <c r="I29" i="5"/>
  <c r="H30" i="5"/>
  <c r="G32" i="5"/>
  <c r="E57" i="6"/>
  <c r="I13" i="6"/>
  <c r="I15" i="6" s="1"/>
  <c r="I44" i="6"/>
  <c r="F45" i="6"/>
  <c r="F46" i="6" s="1"/>
  <c r="F55" i="6" s="1"/>
  <c r="I49" i="6"/>
  <c r="H51" i="6"/>
  <c r="H21" i="5"/>
  <c r="I20" i="5"/>
  <c r="I23" i="5"/>
  <c r="H24" i="5"/>
  <c r="H10" i="5"/>
  <c r="I7" i="4"/>
  <c r="I30" i="4" s="1"/>
  <c r="Z6" i="3"/>
  <c r="J7" i="4"/>
  <c r="AB21" i="4"/>
  <c r="L10" i="4"/>
  <c r="L11" i="4" s="1"/>
  <c r="H10" i="2"/>
  <c r="K10" i="2" s="1"/>
  <c r="H11" i="2"/>
  <c r="K11" i="2" s="1"/>
  <c r="H30" i="4"/>
  <c r="J28" i="4"/>
  <c r="K28" i="4" s="1"/>
  <c r="L22" i="4"/>
  <c r="M14" i="4"/>
  <c r="M15" i="4" s="1"/>
  <c r="M6" i="4"/>
  <c r="L7" i="4"/>
  <c r="W36" i="3"/>
  <c r="AE36" i="3" s="1"/>
  <c r="AF6" i="3"/>
  <c r="AF8" i="3" s="1"/>
  <c r="AG8" i="3" s="1"/>
  <c r="AB7" i="3"/>
  <c r="Z7" i="3" s="1"/>
  <c r="V11" i="3"/>
  <c r="K6" i="3"/>
  <c r="O6" i="3" s="1"/>
  <c r="E7" i="3"/>
  <c r="I7" i="3" s="1"/>
  <c r="F29" i="2"/>
  <c r="B49" i="3"/>
  <c r="B71" i="3" s="1"/>
  <c r="B93" i="3" s="1"/>
  <c r="O21" i="1"/>
  <c r="P21" i="1" s="1"/>
  <c r="P23" i="1" s="1"/>
  <c r="X9" i="9" l="1"/>
  <c r="W10" i="9"/>
  <c r="N15" i="9"/>
  <c r="J45" i="7"/>
  <c r="J46" i="7" s="1"/>
  <c r="J55" i="7" s="1"/>
  <c r="J57" i="7" s="1"/>
  <c r="L60" i="7"/>
  <c r="M44" i="7"/>
  <c r="L37" i="7"/>
  <c r="K38" i="7"/>
  <c r="K31" i="7"/>
  <c r="L30" i="7"/>
  <c r="L59" i="7"/>
  <c r="M8" i="7"/>
  <c r="AI22" i="7"/>
  <c r="M49" i="7"/>
  <c r="L51" i="7"/>
  <c r="X17" i="7"/>
  <c r="M13" i="7"/>
  <c r="BG21" i="7"/>
  <c r="M24" i="7"/>
  <c r="L25" i="7"/>
  <c r="L41" i="7"/>
  <c r="M35" i="7"/>
  <c r="L9" i="7"/>
  <c r="L6" i="7"/>
  <c r="L10" i="7" s="1"/>
  <c r="L15" i="7" s="1"/>
  <c r="L18" i="7" s="1"/>
  <c r="K42" i="7"/>
  <c r="T36" i="5"/>
  <c r="H8" i="5"/>
  <c r="H6" i="5"/>
  <c r="H9" i="5" s="1"/>
  <c r="H12" i="5" s="1"/>
  <c r="H14" i="5" s="1"/>
  <c r="M28" i="5"/>
  <c r="L31" i="5"/>
  <c r="L35" i="5" s="1"/>
  <c r="BC28" i="5"/>
  <c r="BB31" i="5"/>
  <c r="BB35" i="5" s="1"/>
  <c r="G52" i="5"/>
  <c r="G54" i="5" s="1"/>
  <c r="I26" i="5"/>
  <c r="H27" i="5"/>
  <c r="BG51" i="6"/>
  <c r="BH49" i="6"/>
  <c r="BH9" i="6"/>
  <c r="BH6" i="6"/>
  <c r="AU49" i="6"/>
  <c r="AT51" i="6"/>
  <c r="AU44" i="6"/>
  <c r="AU9" i="6"/>
  <c r="AU6" i="6"/>
  <c r="AH22" i="6"/>
  <c r="J24" i="6"/>
  <c r="J25" i="6" s="1"/>
  <c r="D55" i="6"/>
  <c r="D57" i="6" s="1"/>
  <c r="C55" i="6"/>
  <c r="C57" i="6" s="1"/>
  <c r="X17" i="6"/>
  <c r="L8" i="6"/>
  <c r="K35" i="6"/>
  <c r="J41" i="6"/>
  <c r="J38" i="6"/>
  <c r="J42" i="6" s="1"/>
  <c r="K37" i="6"/>
  <c r="L30" i="6"/>
  <c r="K31" i="6"/>
  <c r="G45" i="6"/>
  <c r="I18" i="6"/>
  <c r="J9" i="6"/>
  <c r="J6" i="6"/>
  <c r="J10" i="6" s="1"/>
  <c r="W13" i="5"/>
  <c r="J43" i="5"/>
  <c r="J29" i="5"/>
  <c r="I30" i="5"/>
  <c r="H32" i="5"/>
  <c r="F57" i="6"/>
  <c r="K24" i="6"/>
  <c r="K25" i="6" s="1"/>
  <c r="J13" i="6"/>
  <c r="J15" i="6" s="1"/>
  <c r="J44" i="6"/>
  <c r="I51" i="6"/>
  <c r="J49" i="6"/>
  <c r="J23" i="5"/>
  <c r="I24" i="5"/>
  <c r="J20" i="5"/>
  <c r="I21" i="5"/>
  <c r="I10" i="5"/>
  <c r="J30" i="4"/>
  <c r="AC8" i="3"/>
  <c r="Z11" i="3"/>
  <c r="AB11" i="3"/>
  <c r="K7" i="4"/>
  <c r="K30" i="4" s="1"/>
  <c r="AC21" i="4"/>
  <c r="M10" i="4"/>
  <c r="M11" i="4" s="1"/>
  <c r="E12" i="2"/>
  <c r="E17" i="2" s="1"/>
  <c r="L30" i="4"/>
  <c r="L28" i="4"/>
  <c r="M22" i="4"/>
  <c r="M18" i="4"/>
  <c r="M19" i="4" s="1"/>
  <c r="N14" i="4"/>
  <c r="N15" i="4" s="1"/>
  <c r="N6" i="4"/>
  <c r="M7" i="4"/>
  <c r="W37" i="3"/>
  <c r="AE37" i="3" s="1"/>
  <c r="V12" i="3"/>
  <c r="K7" i="3"/>
  <c r="E11" i="3"/>
  <c r="F30" i="2"/>
  <c r="Y9" i="9" l="1"/>
  <c r="X10" i="9"/>
  <c r="O15" i="9"/>
  <c r="P14" i="9"/>
  <c r="M59" i="7"/>
  <c r="M60" i="7" s="1"/>
  <c r="N8" i="7"/>
  <c r="M9" i="7"/>
  <c r="M6" i="7"/>
  <c r="M10" i="7" s="1"/>
  <c r="M15" i="7" s="1"/>
  <c r="M18" i="7" s="1"/>
  <c r="N24" i="7"/>
  <c r="M25" i="7"/>
  <c r="M51" i="7"/>
  <c r="N49" i="7"/>
  <c r="L38" i="7"/>
  <c r="M37" i="7"/>
  <c r="K45" i="7"/>
  <c r="K46" i="7" s="1"/>
  <c r="K55" i="7" s="1"/>
  <c r="K57" i="7" s="1"/>
  <c r="N13" i="7"/>
  <c r="N35" i="7"/>
  <c r="M41" i="7"/>
  <c r="BH21" i="7"/>
  <c r="AJ22" i="7"/>
  <c r="L31" i="7"/>
  <c r="L42" i="7" s="1"/>
  <c r="M30" i="7"/>
  <c r="Y17" i="7"/>
  <c r="N44" i="7"/>
  <c r="H52" i="5"/>
  <c r="H54" i="5" s="1"/>
  <c r="N28" i="5"/>
  <c r="N31" i="5" s="1"/>
  <c r="N35" i="5" s="1"/>
  <c r="M31" i="5"/>
  <c r="M35" i="5" s="1"/>
  <c r="U36" i="5"/>
  <c r="I12" i="5"/>
  <c r="I14" i="5" s="1"/>
  <c r="J26" i="5"/>
  <c r="I27" i="5"/>
  <c r="BD28" i="5"/>
  <c r="BC31" i="5"/>
  <c r="BC35" i="5" s="1"/>
  <c r="I8" i="5"/>
  <c r="I6" i="5"/>
  <c r="I9" i="5" s="1"/>
  <c r="BH51" i="6"/>
  <c r="BI49" i="6"/>
  <c r="BI9" i="6"/>
  <c r="BI6" i="6"/>
  <c r="AV44" i="6"/>
  <c r="AU51" i="6"/>
  <c r="AV49" i="6"/>
  <c r="AV9" i="6"/>
  <c r="AV6" i="6"/>
  <c r="AI22" i="6"/>
  <c r="Y17" i="6"/>
  <c r="G46" i="6"/>
  <c r="M8" i="6"/>
  <c r="L35" i="6"/>
  <c r="K41" i="6"/>
  <c r="K38" i="6"/>
  <c r="K42" i="6" s="1"/>
  <c r="L37" i="6"/>
  <c r="M30" i="6"/>
  <c r="L31" i="6"/>
  <c r="J18" i="6"/>
  <c r="K9" i="6"/>
  <c r="K6" i="6"/>
  <c r="K10" i="6" s="1"/>
  <c r="H45" i="6"/>
  <c r="H46" i="6" s="1"/>
  <c r="H55" i="6" s="1"/>
  <c r="X13" i="5"/>
  <c r="K43" i="5"/>
  <c r="J47" i="5"/>
  <c r="K29" i="5"/>
  <c r="J30" i="5"/>
  <c r="I32" i="5"/>
  <c r="K44" i="6"/>
  <c r="L24" i="6"/>
  <c r="L25" i="6" s="1"/>
  <c r="J51" i="6"/>
  <c r="K49" i="6"/>
  <c r="K13" i="6"/>
  <c r="K15" i="6" s="1"/>
  <c r="K20" i="5"/>
  <c r="J21" i="5"/>
  <c r="K23" i="5"/>
  <c r="J24" i="5"/>
  <c r="J10" i="5"/>
  <c r="Z12" i="3"/>
  <c r="AB12" i="3"/>
  <c r="AF12" i="3" s="1"/>
  <c r="L8" i="3"/>
  <c r="O7" i="3"/>
  <c r="O8" i="3" s="1"/>
  <c r="AF11" i="3"/>
  <c r="K11" i="3"/>
  <c r="O11" i="3" s="1"/>
  <c r="I11" i="3"/>
  <c r="AD21" i="4"/>
  <c r="N10" i="4"/>
  <c r="N11" i="4" s="1"/>
  <c r="E18" i="2"/>
  <c r="H17" i="2"/>
  <c r="K17" i="2" s="1"/>
  <c r="H12" i="2"/>
  <c r="N22" i="4"/>
  <c r="M28" i="4"/>
  <c r="M30" i="4" s="1"/>
  <c r="N18" i="4"/>
  <c r="N19" i="4" s="1"/>
  <c r="O14" i="4"/>
  <c r="O15" i="4" s="1"/>
  <c r="P15" i="4" s="1"/>
  <c r="O10" i="4"/>
  <c r="O11" i="4" s="1"/>
  <c r="O6" i="4"/>
  <c r="N7" i="4"/>
  <c r="W38" i="3"/>
  <c r="AE38" i="3" s="1"/>
  <c r="V13" i="3"/>
  <c r="E12" i="3"/>
  <c r="F31" i="2"/>
  <c r="Y10" i="9" l="1"/>
  <c r="Z9" i="9"/>
  <c r="Q14" i="9"/>
  <c r="P15" i="9"/>
  <c r="L45" i="7"/>
  <c r="L46" i="7" s="1"/>
  <c r="L55" i="7" s="1"/>
  <c r="L57" i="7" s="1"/>
  <c r="N60" i="7"/>
  <c r="O44" i="7"/>
  <c r="BI21" i="7"/>
  <c r="N25" i="7"/>
  <c r="O24" i="7"/>
  <c r="N51" i="7"/>
  <c r="O49" i="7"/>
  <c r="N59" i="7"/>
  <c r="O8" i="7"/>
  <c r="Z17" i="7"/>
  <c r="O35" i="7"/>
  <c r="N41" i="7"/>
  <c r="AK22" i="7"/>
  <c r="N6" i="7"/>
  <c r="N10" i="7" s="1"/>
  <c r="N15" i="7" s="1"/>
  <c r="N18" i="7" s="1"/>
  <c r="N9" i="7"/>
  <c r="M31" i="7"/>
  <c r="M42" i="7" s="1"/>
  <c r="N30" i="7"/>
  <c r="O13" i="7"/>
  <c r="N37" i="7"/>
  <c r="M38" i="7"/>
  <c r="BD31" i="5"/>
  <c r="BD35" i="5" s="1"/>
  <c r="BE28" i="5"/>
  <c r="I52" i="5"/>
  <c r="I54" i="5" s="1"/>
  <c r="V36" i="5"/>
  <c r="J8" i="5"/>
  <c r="J6" i="5"/>
  <c r="J9" i="5" s="1"/>
  <c r="J12" i="5" s="1"/>
  <c r="J14" i="5" s="1"/>
  <c r="K26" i="5"/>
  <c r="J27" i="5"/>
  <c r="BI51" i="6"/>
  <c r="BJ49" i="6"/>
  <c r="BJ51" i="6" s="1"/>
  <c r="BJ9" i="6"/>
  <c r="BJ6" i="6"/>
  <c r="AV51" i="6"/>
  <c r="AW49" i="6"/>
  <c r="AW44" i="6"/>
  <c r="AW9" i="6"/>
  <c r="AW6" i="6"/>
  <c r="G55" i="6"/>
  <c r="G57" i="6" s="1"/>
  <c r="AJ22" i="6"/>
  <c r="Z17" i="6"/>
  <c r="AA17" i="6" s="1"/>
  <c r="N8" i="6"/>
  <c r="M35" i="6"/>
  <c r="L41" i="6"/>
  <c r="M37" i="6"/>
  <c r="L38" i="6"/>
  <c r="L42" i="6" s="1"/>
  <c r="N30" i="6"/>
  <c r="M31" i="6"/>
  <c r="K18" i="6"/>
  <c r="L9" i="6"/>
  <c r="L6" i="6"/>
  <c r="L10" i="6" s="1"/>
  <c r="Y13" i="5"/>
  <c r="L43" i="5"/>
  <c r="K47" i="5"/>
  <c r="L29" i="5"/>
  <c r="K30" i="5"/>
  <c r="J32" i="5"/>
  <c r="H57" i="6"/>
  <c r="L13" i="6"/>
  <c r="M24" i="6"/>
  <c r="M25" i="6" s="1"/>
  <c r="L49" i="6"/>
  <c r="K51" i="6"/>
  <c r="I45" i="6"/>
  <c r="I46" i="6" s="1"/>
  <c r="I55" i="6" s="1"/>
  <c r="L44" i="6"/>
  <c r="L23" i="5"/>
  <c r="K24" i="5"/>
  <c r="K21" i="5"/>
  <c r="L20" i="5"/>
  <c r="K10" i="5"/>
  <c r="K12" i="3"/>
  <c r="O12" i="3" s="1"/>
  <c r="I12" i="3"/>
  <c r="AB13" i="3"/>
  <c r="AF13" i="3" s="1"/>
  <c r="Z13" i="3"/>
  <c r="AG12" i="3"/>
  <c r="H13" i="2"/>
  <c r="K12" i="2"/>
  <c r="P11" i="4"/>
  <c r="E19" i="2"/>
  <c r="H18" i="2"/>
  <c r="K18" i="2" s="1"/>
  <c r="O7" i="4"/>
  <c r="Q6" i="4"/>
  <c r="O22" i="4"/>
  <c r="N28" i="4"/>
  <c r="N30" i="4" s="1"/>
  <c r="O18" i="4"/>
  <c r="O19" i="4" s="1"/>
  <c r="P19" i="4" s="1"/>
  <c r="Q14" i="4"/>
  <c r="Q15" i="4" s="1"/>
  <c r="Q10" i="4"/>
  <c r="Q11" i="4" s="1"/>
  <c r="W43" i="3"/>
  <c r="AE43" i="3" s="1"/>
  <c r="V14" i="3"/>
  <c r="E13" i="3"/>
  <c r="F32" i="2"/>
  <c r="AA9" i="9" l="1"/>
  <c r="Z10" i="9"/>
  <c r="Q15" i="9"/>
  <c r="R14" i="9"/>
  <c r="M45" i="7"/>
  <c r="M46" i="7" s="1"/>
  <c r="M55" i="7" s="1"/>
  <c r="M57" i="7" s="1"/>
  <c r="N31" i="7"/>
  <c r="N42" i="7" s="1"/>
  <c r="O30" i="7"/>
  <c r="AL22" i="7"/>
  <c r="AA17" i="7"/>
  <c r="O51" i="7"/>
  <c r="P49" i="7"/>
  <c r="O37" i="7"/>
  <c r="N38" i="7"/>
  <c r="BJ21" i="7"/>
  <c r="P13" i="7"/>
  <c r="O6" i="7"/>
  <c r="O10" i="7" s="1"/>
  <c r="O15" i="7" s="1"/>
  <c r="O18" i="7" s="1"/>
  <c r="O9" i="7"/>
  <c r="O59" i="7"/>
  <c r="O60" i="7" s="1"/>
  <c r="P8" i="7"/>
  <c r="O25" i="7"/>
  <c r="P24" i="7"/>
  <c r="P44" i="7"/>
  <c r="P35" i="7"/>
  <c r="O41" i="7"/>
  <c r="L26" i="5"/>
  <c r="K27" i="5"/>
  <c r="W36" i="5"/>
  <c r="J52" i="5"/>
  <c r="J54" i="5" s="1"/>
  <c r="K8" i="5"/>
  <c r="K6" i="5"/>
  <c r="K9" i="5" s="1"/>
  <c r="K12" i="5" s="1"/>
  <c r="K14" i="5" s="1"/>
  <c r="BF28" i="5"/>
  <c r="BE31" i="5"/>
  <c r="BE35" i="5" s="1"/>
  <c r="AX44" i="6"/>
  <c r="AW51" i="6"/>
  <c r="AX49" i="6"/>
  <c r="AX51" i="6" s="1"/>
  <c r="AX6" i="6"/>
  <c r="AX9" i="6"/>
  <c r="N31" i="6"/>
  <c r="AB17" i="6"/>
  <c r="L15" i="6"/>
  <c r="O8" i="6"/>
  <c r="AK22" i="6"/>
  <c r="N35" i="6"/>
  <c r="M41" i="6"/>
  <c r="N37" i="6"/>
  <c r="M38" i="6"/>
  <c r="M42" i="6" s="1"/>
  <c r="L18" i="6"/>
  <c r="M9" i="6"/>
  <c r="M6" i="6"/>
  <c r="M10" i="6" s="1"/>
  <c r="Z13" i="5"/>
  <c r="AA13" i="5" s="1"/>
  <c r="AB13" i="5" s="1"/>
  <c r="AC13" i="5" s="1"/>
  <c r="AD13" i="5" s="1"/>
  <c r="AE13" i="5" s="1"/>
  <c r="AF13" i="5" s="1"/>
  <c r="AG13" i="5" s="1"/>
  <c r="AH13" i="5" s="1"/>
  <c r="AI13" i="5" s="1"/>
  <c r="AJ13" i="5" s="1"/>
  <c r="AK13" i="5" s="1"/>
  <c r="AL13" i="5" s="1"/>
  <c r="AM13" i="5" s="1"/>
  <c r="AN13" i="5" s="1"/>
  <c r="AO13" i="5" s="1"/>
  <c r="AP13" i="5" s="1"/>
  <c r="AQ13" i="5" s="1"/>
  <c r="AR13" i="5" s="1"/>
  <c r="AS13" i="5" s="1"/>
  <c r="AT13" i="5" s="1"/>
  <c r="AU13" i="5" s="1"/>
  <c r="AV13" i="5" s="1"/>
  <c r="AW13" i="5" s="1"/>
  <c r="AX13" i="5" s="1"/>
  <c r="AY13" i="5" s="1"/>
  <c r="AZ13" i="5" s="1"/>
  <c r="BA13" i="5" s="1"/>
  <c r="BB13" i="5" s="1"/>
  <c r="BC13" i="5" s="1"/>
  <c r="BD13" i="5" s="1"/>
  <c r="BE13" i="5" s="1"/>
  <c r="BF13" i="5" s="1"/>
  <c r="BG13" i="5" s="1"/>
  <c r="BH13" i="5" s="1"/>
  <c r="BI13" i="5" s="1"/>
  <c r="BJ13" i="5" s="1"/>
  <c r="M43" i="5"/>
  <c r="L47" i="5"/>
  <c r="M29" i="5"/>
  <c r="L30" i="5"/>
  <c r="K32" i="5"/>
  <c r="I57" i="6"/>
  <c r="J45" i="6"/>
  <c r="J46" i="6" s="1"/>
  <c r="J55" i="6" s="1"/>
  <c r="M44" i="6"/>
  <c r="M49" i="6"/>
  <c r="L51" i="6"/>
  <c r="N24" i="6"/>
  <c r="M13" i="6"/>
  <c r="M15" i="6" s="1"/>
  <c r="M20" i="5"/>
  <c r="L21" i="5"/>
  <c r="M23" i="5"/>
  <c r="L24" i="5"/>
  <c r="L10" i="5"/>
  <c r="Z14" i="3"/>
  <c r="AB14" i="3"/>
  <c r="K13" i="3"/>
  <c r="O13" i="3" s="1"/>
  <c r="I13" i="3"/>
  <c r="E20" i="2"/>
  <c r="H19" i="2"/>
  <c r="K19" i="2" s="1"/>
  <c r="Q7" i="4"/>
  <c r="R6" i="4"/>
  <c r="P7" i="4"/>
  <c r="Q22" i="4"/>
  <c r="O28" i="4"/>
  <c r="P28" i="4" s="1"/>
  <c r="Q18" i="4"/>
  <c r="Q19" i="4" s="1"/>
  <c r="R14" i="4"/>
  <c r="R15" i="4" s="1"/>
  <c r="R10" i="4"/>
  <c r="R11" i="4" s="1"/>
  <c r="W44" i="3"/>
  <c r="AE44" i="3" s="1"/>
  <c r="V15" i="3"/>
  <c r="E14" i="3"/>
  <c r="F33" i="2"/>
  <c r="AB9" i="9" l="1"/>
  <c r="AA10" i="9"/>
  <c r="R15" i="9"/>
  <c r="S14" i="9"/>
  <c r="N45" i="7"/>
  <c r="N46" i="7" s="1"/>
  <c r="N55" i="7" s="1"/>
  <c r="N57" i="7" s="1"/>
  <c r="Q13" i="7"/>
  <c r="O31" i="7"/>
  <c r="P30" i="7"/>
  <c r="Q35" i="7"/>
  <c r="P41" i="7"/>
  <c r="P9" i="7"/>
  <c r="P6" i="7"/>
  <c r="P10" i="7" s="1"/>
  <c r="P15" i="7" s="1"/>
  <c r="P18" i="7" s="1"/>
  <c r="P51" i="7"/>
  <c r="Q49" i="7"/>
  <c r="AM22" i="7"/>
  <c r="Q44" i="7"/>
  <c r="P37" i="7"/>
  <c r="O38" i="7"/>
  <c r="O42" i="7" s="1"/>
  <c r="AB17" i="7"/>
  <c r="Q24" i="7"/>
  <c r="P25" i="7"/>
  <c r="P59" i="7"/>
  <c r="P60" i="7" s="1"/>
  <c r="Q8" i="7"/>
  <c r="X36" i="5"/>
  <c r="BF31" i="5"/>
  <c r="BF35" i="5" s="1"/>
  <c r="BG28" i="5"/>
  <c r="K52" i="5"/>
  <c r="K54" i="5" s="1"/>
  <c r="M26" i="5"/>
  <c r="L27" i="5"/>
  <c r="L8" i="5"/>
  <c r="L6" i="5"/>
  <c r="L9" i="5" s="1"/>
  <c r="L12" i="5" s="1"/>
  <c r="L14" i="5" s="1"/>
  <c r="P37" i="6"/>
  <c r="AL22" i="6"/>
  <c r="AC17" i="6"/>
  <c r="N25" i="6"/>
  <c r="N41" i="6"/>
  <c r="O35" i="6"/>
  <c r="P30" i="6"/>
  <c r="O31" i="6"/>
  <c r="P8" i="6"/>
  <c r="M18" i="6"/>
  <c r="N38" i="6"/>
  <c r="N42" i="6" s="1"/>
  <c r="N9" i="6"/>
  <c r="N6" i="6"/>
  <c r="N10" i="6" s="1"/>
  <c r="K45" i="6"/>
  <c r="K46" i="6" s="1"/>
  <c r="K55" i="6" s="1"/>
  <c r="N43" i="5"/>
  <c r="M47" i="5"/>
  <c r="N29" i="5"/>
  <c r="M30" i="5"/>
  <c r="L32" i="5"/>
  <c r="J57" i="6"/>
  <c r="M51" i="6"/>
  <c r="N49" i="6"/>
  <c r="N44" i="6"/>
  <c r="O44" i="6" s="1"/>
  <c r="N13" i="6"/>
  <c r="N23" i="5"/>
  <c r="M24" i="5"/>
  <c r="N20" i="5"/>
  <c r="M21" i="5"/>
  <c r="M10" i="5"/>
  <c r="AB15" i="3"/>
  <c r="AF15" i="3" s="1"/>
  <c r="Z15" i="3"/>
  <c r="AF14" i="3"/>
  <c r="K14" i="3"/>
  <c r="O14" i="3" s="1"/>
  <c r="I14" i="3"/>
  <c r="O30" i="4"/>
  <c r="P30" i="4"/>
  <c r="E21" i="2"/>
  <c r="H20" i="2"/>
  <c r="K20" i="2" s="1"/>
  <c r="S6" i="4"/>
  <c r="R7" i="4"/>
  <c r="R22" i="4"/>
  <c r="Q28" i="4"/>
  <c r="Q30" i="4" s="1"/>
  <c r="R18" i="4"/>
  <c r="R19" i="4" s="1"/>
  <c r="S14" i="4"/>
  <c r="S15" i="4" s="1"/>
  <c r="S10" i="4"/>
  <c r="S11" i="4" s="1"/>
  <c r="W45" i="3"/>
  <c r="AE45" i="3" s="1"/>
  <c r="V16" i="3"/>
  <c r="E15" i="3"/>
  <c r="F38" i="2"/>
  <c r="AC9" i="9" l="1"/>
  <c r="AB10" i="9"/>
  <c r="T14" i="9"/>
  <c r="S15" i="9"/>
  <c r="O45" i="7"/>
  <c r="O46" i="7" s="1"/>
  <c r="O55" i="7" s="1"/>
  <c r="O57" i="7" s="1"/>
  <c r="Q59" i="7"/>
  <c r="Q60" i="7" s="1"/>
  <c r="R8" i="7"/>
  <c r="R24" i="7"/>
  <c r="Q25" i="7"/>
  <c r="Q37" i="7"/>
  <c r="P38" i="7"/>
  <c r="P31" i="7"/>
  <c r="Q30" i="7"/>
  <c r="Q51" i="7"/>
  <c r="R49" i="7"/>
  <c r="Q9" i="7"/>
  <c r="Q6" i="7"/>
  <c r="Q10" i="7" s="1"/>
  <c r="Q15" i="7" s="1"/>
  <c r="Q18" i="7" s="1"/>
  <c r="AC17" i="7"/>
  <c r="R44" i="7"/>
  <c r="P42" i="7"/>
  <c r="AM41" i="7"/>
  <c r="AN22" i="7"/>
  <c r="R35" i="7"/>
  <c r="Q41" i="7"/>
  <c r="R13" i="7"/>
  <c r="M8" i="5"/>
  <c r="M6" i="5"/>
  <c r="M9" i="5" s="1"/>
  <c r="M12" i="5" s="1"/>
  <c r="M14" i="5" s="1"/>
  <c r="BH28" i="5"/>
  <c r="BG31" i="5"/>
  <c r="BG35" i="5" s="1"/>
  <c r="Y36" i="5"/>
  <c r="N21" i="5"/>
  <c r="N24" i="5"/>
  <c r="N30" i="5"/>
  <c r="N26" i="5"/>
  <c r="M27" i="5"/>
  <c r="M32" i="5" s="1"/>
  <c r="L52" i="5"/>
  <c r="L54" i="5" s="1"/>
  <c r="Q30" i="6"/>
  <c r="P31" i="6"/>
  <c r="P24" i="6"/>
  <c r="O25" i="6"/>
  <c r="N51" i="6"/>
  <c r="O49" i="6"/>
  <c r="O13" i="6"/>
  <c r="N15" i="6"/>
  <c r="N18" i="6" s="1"/>
  <c r="O9" i="6"/>
  <c r="O6" i="6"/>
  <c r="O10" i="6" s="1"/>
  <c r="Q8" i="6"/>
  <c r="P44" i="6"/>
  <c r="P35" i="6"/>
  <c r="O41" i="6"/>
  <c r="O38" i="6"/>
  <c r="AD17" i="6"/>
  <c r="Q37" i="6"/>
  <c r="N47" i="5"/>
  <c r="O43" i="5"/>
  <c r="L45" i="6"/>
  <c r="L46" i="6" s="1"/>
  <c r="L55" i="6" s="1"/>
  <c r="K57" i="6"/>
  <c r="N10" i="5"/>
  <c r="K15" i="3"/>
  <c r="O15" i="3" s="1"/>
  <c r="I15" i="3"/>
  <c r="AB16" i="3"/>
  <c r="Z16" i="3"/>
  <c r="E22" i="2"/>
  <c r="E28" i="2" s="1"/>
  <c r="H21" i="2"/>
  <c r="K21" i="2" s="1"/>
  <c r="T6" i="4"/>
  <c r="S7" i="4"/>
  <c r="S22" i="4"/>
  <c r="R28" i="4"/>
  <c r="R30" i="4" s="1"/>
  <c r="S18" i="4"/>
  <c r="S19" i="4" s="1"/>
  <c r="T14" i="4"/>
  <c r="T15" i="4" s="1"/>
  <c r="U15" i="4" s="1"/>
  <c r="T10" i="4"/>
  <c r="T11" i="4" s="1"/>
  <c r="U11" i="4" s="1"/>
  <c r="W46" i="3"/>
  <c r="AE46" i="3" s="1"/>
  <c r="V21" i="3"/>
  <c r="E16" i="3"/>
  <c r="F39" i="2"/>
  <c r="AD9" i="9" l="1"/>
  <c r="AC10" i="9"/>
  <c r="U14" i="9"/>
  <c r="T15" i="9"/>
  <c r="S35" i="7"/>
  <c r="R41" i="7"/>
  <c r="R30" i="7"/>
  <c r="Q31" i="7"/>
  <c r="Q42" i="7" s="1"/>
  <c r="S13" i="7"/>
  <c r="AN41" i="7"/>
  <c r="AO22" i="7"/>
  <c r="S44" i="7"/>
  <c r="R6" i="7"/>
  <c r="R10" i="7" s="1"/>
  <c r="R15" i="7" s="1"/>
  <c r="R18" i="7" s="1"/>
  <c r="R9" i="7"/>
  <c r="R25" i="7"/>
  <c r="S24" i="7"/>
  <c r="R51" i="7"/>
  <c r="S49" i="7"/>
  <c r="R59" i="7"/>
  <c r="R60" i="7" s="1"/>
  <c r="S8" i="7"/>
  <c r="P45" i="7"/>
  <c r="P46" i="7" s="1"/>
  <c r="P55" i="7" s="1"/>
  <c r="P57" i="7" s="1"/>
  <c r="AD17" i="7"/>
  <c r="R37" i="7"/>
  <c r="Q38" i="7"/>
  <c r="M52" i="5"/>
  <c r="M54" i="5" s="1"/>
  <c r="O30" i="5"/>
  <c r="Z36" i="5"/>
  <c r="N8" i="5"/>
  <c r="N6" i="5"/>
  <c r="N9" i="5" s="1"/>
  <c r="N12" i="5" s="1"/>
  <c r="N14" i="5" s="1"/>
  <c r="O21" i="5"/>
  <c r="P20" i="5"/>
  <c r="O24" i="5"/>
  <c r="BI28" i="5"/>
  <c r="BH31" i="5"/>
  <c r="BH35" i="5" s="1"/>
  <c r="N27" i="5"/>
  <c r="N32" i="5" s="1"/>
  <c r="O10" i="5"/>
  <c r="Q35" i="6"/>
  <c r="Q38" i="6" s="1"/>
  <c r="P41" i="6"/>
  <c r="O42" i="6"/>
  <c r="AE17" i="6"/>
  <c r="Q44" i="6"/>
  <c r="R8" i="6"/>
  <c r="P13" i="6"/>
  <c r="O15" i="6"/>
  <c r="O18" i="6" s="1"/>
  <c r="P25" i="6"/>
  <c r="Q24" i="6"/>
  <c r="P38" i="6"/>
  <c r="O51" i="6"/>
  <c r="P49" i="6"/>
  <c r="R37" i="6"/>
  <c r="P9" i="6"/>
  <c r="P6" i="6"/>
  <c r="P10" i="6" s="1"/>
  <c r="Q31" i="6"/>
  <c r="R30" i="6"/>
  <c r="O47" i="5"/>
  <c r="P43" i="5"/>
  <c r="M45" i="6"/>
  <c r="M46" i="6" s="1"/>
  <c r="M55" i="6" s="1"/>
  <c r="L57" i="6"/>
  <c r="K16" i="3"/>
  <c r="O16" i="3" s="1"/>
  <c r="I16" i="3"/>
  <c r="AB21" i="3"/>
  <c r="AF21" i="3" s="1"/>
  <c r="Z21" i="3"/>
  <c r="AF16" i="3"/>
  <c r="E29" i="2"/>
  <c r="H28" i="2"/>
  <c r="B23" i="2"/>
  <c r="H22" i="2"/>
  <c r="T7" i="4"/>
  <c r="V6" i="4"/>
  <c r="T22" i="4"/>
  <c r="S28" i="4"/>
  <c r="S30" i="4" s="1"/>
  <c r="T18" i="4"/>
  <c r="T19" i="4" s="1"/>
  <c r="U19" i="4" s="1"/>
  <c r="V14" i="4"/>
  <c r="V15" i="4" s="1"/>
  <c r="V10" i="4"/>
  <c r="V11" i="4" s="1"/>
  <c r="W47" i="3"/>
  <c r="AE47" i="3" s="1"/>
  <c r="V22" i="3"/>
  <c r="E21" i="3"/>
  <c r="F40" i="2"/>
  <c r="AE9" i="9" l="1"/>
  <c r="AD10" i="9"/>
  <c r="U15" i="9"/>
  <c r="V14" i="9"/>
  <c r="Q45" i="7"/>
  <c r="Q46" i="7" s="1"/>
  <c r="Q55" i="7" s="1"/>
  <c r="Q57" i="7" s="1"/>
  <c r="S25" i="7"/>
  <c r="T24" i="7"/>
  <c r="T44" i="7"/>
  <c r="T13" i="7"/>
  <c r="R31" i="7"/>
  <c r="S30" i="7"/>
  <c r="AE17" i="7"/>
  <c r="S51" i="7"/>
  <c r="T49" i="7"/>
  <c r="S59" i="7"/>
  <c r="S60" i="7" s="1"/>
  <c r="T8" i="7"/>
  <c r="S37" i="7"/>
  <c r="R38" i="7"/>
  <c r="R42" i="7" s="1"/>
  <c r="S6" i="7"/>
  <c r="S10" i="7" s="1"/>
  <c r="S15" i="7" s="1"/>
  <c r="S18" i="7" s="1"/>
  <c r="S9" i="7"/>
  <c r="AO41" i="7"/>
  <c r="AP22" i="7"/>
  <c r="T35" i="7"/>
  <c r="S41" i="7"/>
  <c r="N52" i="5"/>
  <c r="N54" i="5" s="1"/>
  <c r="O6" i="5"/>
  <c r="O9" i="5" s="1"/>
  <c r="O8" i="5"/>
  <c r="BJ28" i="5"/>
  <c r="BJ31" i="5" s="1"/>
  <c r="BJ35" i="5" s="1"/>
  <c r="BI31" i="5"/>
  <c r="BI35" i="5" s="1"/>
  <c r="Q20" i="5"/>
  <c r="P21" i="5"/>
  <c r="O27" i="5"/>
  <c r="O32" i="5" s="1"/>
  <c r="AA36" i="5"/>
  <c r="P24" i="5"/>
  <c r="P30" i="5"/>
  <c r="P10" i="5"/>
  <c r="O12" i="5"/>
  <c r="O14" i="5" s="1"/>
  <c r="O45" i="6"/>
  <c r="O46" i="6" s="1"/>
  <c r="O55" i="6" s="1"/>
  <c r="O57" i="6" s="1"/>
  <c r="R31" i="6"/>
  <c r="S30" i="6"/>
  <c r="P15" i="6"/>
  <c r="P18" i="6" s="1"/>
  <c r="Q13" i="6"/>
  <c r="R44" i="6"/>
  <c r="R35" i="6"/>
  <c r="R38" i="6" s="1"/>
  <c r="Q41" i="6"/>
  <c r="Q9" i="6"/>
  <c r="Q6" i="6"/>
  <c r="Q10" i="6" s="1"/>
  <c r="S37" i="6"/>
  <c r="Q25" i="6"/>
  <c r="Q42" i="6" s="1"/>
  <c r="R24" i="6"/>
  <c r="Q49" i="6"/>
  <c r="P51" i="6"/>
  <c r="P42" i="6"/>
  <c r="S8" i="6"/>
  <c r="AF17" i="6"/>
  <c r="Q43" i="5"/>
  <c r="P47" i="5"/>
  <c r="N45" i="6"/>
  <c r="M57" i="6"/>
  <c r="H23" i="2"/>
  <c r="J23" i="2" s="1"/>
  <c r="K22" i="2"/>
  <c r="K23" i="2" s="1"/>
  <c r="K21" i="3"/>
  <c r="O21" i="3" s="1"/>
  <c r="I21" i="3"/>
  <c r="Z22" i="3"/>
  <c r="AB22" i="3"/>
  <c r="K28" i="2"/>
  <c r="E30" i="2"/>
  <c r="H29" i="2"/>
  <c r="K29" i="2" s="1"/>
  <c r="U7" i="4"/>
  <c r="V7" i="4"/>
  <c r="W6" i="4"/>
  <c r="V22" i="4"/>
  <c r="T28" i="4"/>
  <c r="U28" i="4" s="1"/>
  <c r="V18" i="4"/>
  <c r="V19" i="4" s="1"/>
  <c r="W14" i="4"/>
  <c r="W15" i="4" s="1"/>
  <c r="W10" i="4"/>
  <c r="W11" i="4" s="1"/>
  <c r="W48" i="3"/>
  <c r="AE48" i="3" s="1"/>
  <c r="AE49" i="3" s="1"/>
  <c r="V23" i="3"/>
  <c r="E22" i="3"/>
  <c r="F41" i="2"/>
  <c r="AF9" i="9" l="1"/>
  <c r="AE10" i="9"/>
  <c r="W14" i="9"/>
  <c r="V15" i="9"/>
  <c r="R45" i="7"/>
  <c r="R46" i="7" s="1"/>
  <c r="R55" i="7" s="1"/>
  <c r="R57" i="7" s="1"/>
  <c r="T37" i="7"/>
  <c r="S38" i="7"/>
  <c r="U49" i="7"/>
  <c r="T51" i="7"/>
  <c r="T30" i="7"/>
  <c r="S31" i="7"/>
  <c r="T6" i="7"/>
  <c r="T10" i="7" s="1"/>
  <c r="T15" i="7" s="1"/>
  <c r="T18" i="7" s="1"/>
  <c r="T9" i="7"/>
  <c r="T59" i="7"/>
  <c r="T60" i="7" s="1"/>
  <c r="U8" i="7"/>
  <c r="U44" i="7"/>
  <c r="T41" i="7"/>
  <c r="U35" i="7"/>
  <c r="AF17" i="7"/>
  <c r="U13" i="7"/>
  <c r="U24" i="7"/>
  <c r="T25" i="7"/>
  <c r="AP41" i="7"/>
  <c r="AQ22" i="7"/>
  <c r="S42" i="7"/>
  <c r="O52" i="5"/>
  <c r="O54" i="5" s="1"/>
  <c r="Q24" i="5"/>
  <c r="Q30" i="5"/>
  <c r="AB36" i="5"/>
  <c r="R20" i="5"/>
  <c r="Q21" i="5"/>
  <c r="P6" i="5"/>
  <c r="P9" i="5" s="1"/>
  <c r="P8" i="5"/>
  <c r="P27" i="5"/>
  <c r="P32" i="5" s="1"/>
  <c r="Q10" i="5"/>
  <c r="P12" i="5"/>
  <c r="P14" i="5" s="1"/>
  <c r="P45" i="6"/>
  <c r="P46" i="6" s="1"/>
  <c r="P55" i="6" s="1"/>
  <c r="P57" i="6" s="1"/>
  <c r="R9" i="6"/>
  <c r="R6" i="6"/>
  <c r="R10" i="6" s="1"/>
  <c r="Q45" i="6"/>
  <c r="Q46" i="6" s="1"/>
  <c r="AG17" i="6"/>
  <c r="Q15" i="6"/>
  <c r="Q18" i="6" s="1"/>
  <c r="R13" i="6"/>
  <c r="Q51" i="6"/>
  <c r="R49" i="6"/>
  <c r="T37" i="6"/>
  <c r="S35" i="6"/>
  <c r="R41" i="6"/>
  <c r="T8" i="6"/>
  <c r="S24" i="6"/>
  <c r="R25" i="6"/>
  <c r="R42" i="6" s="1"/>
  <c r="R45" i="6" s="1"/>
  <c r="S44" i="6"/>
  <c r="S31" i="6"/>
  <c r="T30" i="6"/>
  <c r="R43" i="5"/>
  <c r="Q47" i="5"/>
  <c r="N46" i="6"/>
  <c r="K22" i="3"/>
  <c r="O22" i="3" s="1"/>
  <c r="I22" i="3"/>
  <c r="AF22" i="3"/>
  <c r="AG22" i="3" s="1"/>
  <c r="AB23" i="3"/>
  <c r="AF23" i="3" s="1"/>
  <c r="Z23" i="3"/>
  <c r="T30" i="4"/>
  <c r="U30" i="4"/>
  <c r="E31" i="2"/>
  <c r="H30" i="2"/>
  <c r="K30" i="2" s="1"/>
  <c r="X6" i="4"/>
  <c r="W7" i="4"/>
  <c r="W22" i="4"/>
  <c r="V28" i="4"/>
  <c r="V30" i="4" s="1"/>
  <c r="W18" i="4"/>
  <c r="W19" i="4" s="1"/>
  <c r="X14" i="4"/>
  <c r="X15" i="4" s="1"/>
  <c r="X10" i="4"/>
  <c r="X11" i="4" s="1"/>
  <c r="Y49" i="3"/>
  <c r="W55" i="3" s="1"/>
  <c r="V24" i="3"/>
  <c r="E23" i="3"/>
  <c r="F42" i="2"/>
  <c r="AG9" i="9" l="1"/>
  <c r="AF10" i="9"/>
  <c r="X14" i="9"/>
  <c r="W15" i="9"/>
  <c r="U9" i="7"/>
  <c r="U6" i="7"/>
  <c r="U10" i="7" s="1"/>
  <c r="U15" i="7" s="1"/>
  <c r="U18" i="7" s="1"/>
  <c r="S45" i="7"/>
  <c r="S46" i="7" s="1"/>
  <c r="S55" i="7" s="1"/>
  <c r="S57" i="7" s="1"/>
  <c r="AG17" i="7"/>
  <c r="V44" i="7"/>
  <c r="U51" i="7"/>
  <c r="V49" i="7"/>
  <c r="V24" i="7"/>
  <c r="U25" i="7"/>
  <c r="AQ41" i="7"/>
  <c r="AR22" i="7"/>
  <c r="V35" i="7"/>
  <c r="U41" i="7"/>
  <c r="U59" i="7"/>
  <c r="U60" i="7" s="1"/>
  <c r="V8" i="7"/>
  <c r="V13" i="7"/>
  <c r="U30" i="7"/>
  <c r="T31" i="7"/>
  <c r="T38" i="7"/>
  <c r="T42" i="7" s="1"/>
  <c r="U37" i="7"/>
  <c r="P52" i="5"/>
  <c r="P54" i="5" s="1"/>
  <c r="Q27" i="5"/>
  <c r="Q32" i="5" s="1"/>
  <c r="AC36" i="5"/>
  <c r="R24" i="5"/>
  <c r="S20" i="5"/>
  <c r="R21" i="5"/>
  <c r="R30" i="5"/>
  <c r="Q8" i="5"/>
  <c r="Q6" i="5"/>
  <c r="Q9" i="5" s="1"/>
  <c r="R10" i="5"/>
  <c r="Q12" i="5"/>
  <c r="Q14" i="5" s="1"/>
  <c r="N55" i="6"/>
  <c r="N57" i="6" s="1"/>
  <c r="T24" i="6"/>
  <c r="S25" i="6"/>
  <c r="T35" i="6"/>
  <c r="S41" i="6"/>
  <c r="Q55" i="6"/>
  <c r="Q57" i="6" s="1"/>
  <c r="S13" i="6"/>
  <c r="R15" i="6"/>
  <c r="R18" i="6" s="1"/>
  <c r="T44" i="6"/>
  <c r="U8" i="6"/>
  <c r="U37" i="6"/>
  <c r="T38" i="6"/>
  <c r="AH17" i="6"/>
  <c r="S38" i="6"/>
  <c r="T31" i="6"/>
  <c r="U30" i="6"/>
  <c r="R46" i="6"/>
  <c r="R55" i="6" s="1"/>
  <c r="S49" i="6"/>
  <c r="R51" i="6"/>
  <c r="S9" i="6"/>
  <c r="S6" i="6"/>
  <c r="S10" i="6" s="1"/>
  <c r="S43" i="5"/>
  <c r="R47" i="5"/>
  <c r="K23" i="3"/>
  <c r="O23" i="3" s="1"/>
  <c r="I23" i="3"/>
  <c r="Z24" i="3"/>
  <c r="AB24" i="3"/>
  <c r="AF24" i="3" s="1"/>
  <c r="Z55" i="3"/>
  <c r="AE55" i="3"/>
  <c r="E32" i="2"/>
  <c r="H31" i="2"/>
  <c r="K31" i="2" s="1"/>
  <c r="Y6" i="4"/>
  <c r="X7" i="4"/>
  <c r="X22" i="4"/>
  <c r="W28" i="4"/>
  <c r="W30" i="4" s="1"/>
  <c r="X18" i="4"/>
  <c r="X19" i="4" s="1"/>
  <c r="Y14" i="4"/>
  <c r="Y10" i="4"/>
  <c r="W56" i="3"/>
  <c r="AE56" i="3" s="1"/>
  <c r="V25" i="3"/>
  <c r="E24" i="3"/>
  <c r="F43" i="2"/>
  <c r="AH9" i="9" l="1"/>
  <c r="AG10" i="9"/>
  <c r="Y14" i="9"/>
  <c r="Z14" i="9" s="1"/>
  <c r="AA14" i="9" s="1"/>
  <c r="AB14" i="9" s="1"/>
  <c r="AC14" i="9" s="1"/>
  <c r="AD14" i="9" s="1"/>
  <c r="AE14" i="9" s="1"/>
  <c r="AF14" i="9" s="1"/>
  <c r="AG14" i="9" s="1"/>
  <c r="AH14" i="9" s="1"/>
  <c r="AI14" i="9" s="1"/>
  <c r="AJ14" i="9" s="1"/>
  <c r="AK14" i="9" s="1"/>
  <c r="AL14" i="9" s="1"/>
  <c r="AM14" i="9" s="1"/>
  <c r="AN14" i="9" s="1"/>
  <c r="AO14" i="9" s="1"/>
  <c r="AP14" i="9" s="1"/>
  <c r="AQ14" i="9" s="1"/>
  <c r="AR14" i="9" s="1"/>
  <c r="AS14" i="9" s="1"/>
  <c r="AT14" i="9" s="1"/>
  <c r="AU14" i="9" s="1"/>
  <c r="AV14" i="9" s="1"/>
  <c r="AW14" i="9" s="1"/>
  <c r="AX14" i="9" s="1"/>
  <c r="AY14" i="9" s="1"/>
  <c r="AZ14" i="9" s="1"/>
  <c r="BA14" i="9" s="1"/>
  <c r="BB14" i="9" s="1"/>
  <c r="BC14" i="9" s="1"/>
  <c r="BD14" i="9" s="1"/>
  <c r="BE14" i="9" s="1"/>
  <c r="BF14" i="9" s="1"/>
  <c r="BG14" i="9" s="1"/>
  <c r="BH14" i="9" s="1"/>
  <c r="BI14" i="9" s="1"/>
  <c r="X15" i="9"/>
  <c r="T45" i="7"/>
  <c r="T46" i="7" s="1"/>
  <c r="T55" i="7" s="1"/>
  <c r="T57" i="7" s="1"/>
  <c r="V37" i="7"/>
  <c r="U38" i="7"/>
  <c r="V30" i="7"/>
  <c r="U31" i="7"/>
  <c r="AH17" i="7"/>
  <c r="V6" i="7"/>
  <c r="V10" i="7" s="1"/>
  <c r="V9" i="7"/>
  <c r="U42" i="7"/>
  <c r="W35" i="7"/>
  <c r="V41" i="7"/>
  <c r="V15" i="7"/>
  <c r="V18" i="7" s="1"/>
  <c r="W13" i="7"/>
  <c r="V25" i="7"/>
  <c r="W24" i="7"/>
  <c r="W44" i="7"/>
  <c r="V59" i="7"/>
  <c r="V60" i="7" s="1"/>
  <c r="W8" i="7"/>
  <c r="AR41" i="7"/>
  <c r="AS22" i="7"/>
  <c r="V51" i="7"/>
  <c r="W49" i="7"/>
  <c r="S24" i="5"/>
  <c r="R27" i="5"/>
  <c r="R32" i="5" s="1"/>
  <c r="Q52" i="5"/>
  <c r="Q54" i="5" s="1"/>
  <c r="AD36" i="5"/>
  <c r="R8" i="5"/>
  <c r="R6" i="5"/>
  <c r="R9" i="5" s="1"/>
  <c r="T20" i="5"/>
  <c r="S21" i="5"/>
  <c r="S30" i="5"/>
  <c r="S10" i="5"/>
  <c r="R12" i="5"/>
  <c r="R14" i="5" s="1"/>
  <c r="S51" i="6"/>
  <c r="T49" i="6"/>
  <c r="U44" i="6"/>
  <c r="T25" i="6"/>
  <c r="T42" i="6" s="1"/>
  <c r="T45" i="6" s="1"/>
  <c r="T46" i="6" s="1"/>
  <c r="U24" i="6"/>
  <c r="V30" i="6"/>
  <c r="U31" i="6"/>
  <c r="AI17" i="6"/>
  <c r="R57" i="6"/>
  <c r="U35" i="6"/>
  <c r="U38" i="6" s="1"/>
  <c r="T41" i="6"/>
  <c r="V37" i="6"/>
  <c r="T9" i="6"/>
  <c r="T6" i="6"/>
  <c r="T10" i="6" s="1"/>
  <c r="V8" i="6"/>
  <c r="T13" i="6"/>
  <c r="S15" i="6"/>
  <c r="S18" i="6" s="1"/>
  <c r="S42" i="6"/>
  <c r="S45" i="6" s="1"/>
  <c r="S46" i="6" s="1"/>
  <c r="S55" i="6" s="1"/>
  <c r="S57" i="6" s="1"/>
  <c r="T43" i="5"/>
  <c r="S47" i="5"/>
  <c r="K24" i="3"/>
  <c r="O24" i="3" s="1"/>
  <c r="I24" i="3"/>
  <c r="AA14" i="4"/>
  <c r="Y15" i="4"/>
  <c r="Z15" i="4" s="1"/>
  <c r="Y7" i="4"/>
  <c r="AA6" i="4"/>
  <c r="Z25" i="3"/>
  <c r="AB25" i="3"/>
  <c r="AF25" i="3" s="1"/>
  <c r="Y11" i="4"/>
  <c r="Z11" i="4" s="1"/>
  <c r="AA10" i="4"/>
  <c r="E33" i="2"/>
  <c r="H32" i="2"/>
  <c r="K32" i="2" s="1"/>
  <c r="Z7" i="4"/>
  <c r="Y22" i="4"/>
  <c r="X28" i="4"/>
  <c r="X30" i="4" s="1"/>
  <c r="Y18" i="4"/>
  <c r="W57" i="3"/>
  <c r="AE57" i="3" s="1"/>
  <c r="V26" i="3"/>
  <c r="E25" i="3"/>
  <c r="G44" i="2"/>
  <c r="F49" i="2" s="1"/>
  <c r="AI9" i="9" l="1"/>
  <c r="AH10" i="9"/>
  <c r="Y15" i="9"/>
  <c r="X13" i="7"/>
  <c r="U46" i="7"/>
  <c r="U55" i="7" s="1"/>
  <c r="U57" i="7" s="1"/>
  <c r="U45" i="7"/>
  <c r="W37" i="7"/>
  <c r="V38" i="7"/>
  <c r="W51" i="7"/>
  <c r="X49" i="7"/>
  <c r="W59" i="7"/>
  <c r="W60" i="7" s="1"/>
  <c r="X8" i="7"/>
  <c r="W25" i="7"/>
  <c r="X24" i="7"/>
  <c r="W6" i="7"/>
  <c r="W10" i="7" s="1"/>
  <c r="W15" i="7" s="1"/>
  <c r="W18" i="7" s="1"/>
  <c r="W9" i="7"/>
  <c r="V31" i="7"/>
  <c r="V42" i="7" s="1"/>
  <c r="W30" i="7"/>
  <c r="AS41" i="7"/>
  <c r="AT22" i="7"/>
  <c r="X44" i="7"/>
  <c r="X35" i="7"/>
  <c r="W41" i="7"/>
  <c r="AI17" i="7"/>
  <c r="R52" i="5"/>
  <c r="R54" i="5" s="1"/>
  <c r="U20" i="5"/>
  <c r="T21" i="5"/>
  <c r="S27" i="5"/>
  <c r="S32" i="5" s="1"/>
  <c r="T30" i="5"/>
  <c r="T24" i="5"/>
  <c r="S8" i="5"/>
  <c r="S6" i="5"/>
  <c r="S9" i="5" s="1"/>
  <c r="AE36" i="5"/>
  <c r="T10" i="5"/>
  <c r="S12" i="5"/>
  <c r="S14" i="5" s="1"/>
  <c r="V31" i="6"/>
  <c r="W30" i="6"/>
  <c r="T55" i="6"/>
  <c r="W37" i="6"/>
  <c r="W8" i="6"/>
  <c r="U25" i="6"/>
  <c r="U42" i="6" s="1"/>
  <c r="U45" i="6" s="1"/>
  <c r="U46" i="6" s="1"/>
  <c r="V24" i="6"/>
  <c r="T51" i="6"/>
  <c r="U49" i="6"/>
  <c r="AJ17" i="6"/>
  <c r="T15" i="6"/>
  <c r="T18" i="6" s="1"/>
  <c r="U13" i="6"/>
  <c r="U9" i="6"/>
  <c r="U6" i="6"/>
  <c r="U10" i="6" s="1"/>
  <c r="V35" i="6"/>
  <c r="U41" i="6"/>
  <c r="V44" i="6"/>
  <c r="U43" i="5"/>
  <c r="T47" i="5"/>
  <c r="R28" i="3"/>
  <c r="AB26" i="3"/>
  <c r="Z26" i="3"/>
  <c r="Y28" i="4"/>
  <c r="AA22" i="4"/>
  <c r="AB6" i="4"/>
  <c r="AA7" i="4"/>
  <c r="AB14" i="4"/>
  <c r="AA15" i="4"/>
  <c r="K25" i="3"/>
  <c r="O25" i="3" s="1"/>
  <c r="I25" i="3"/>
  <c r="AA18" i="4"/>
  <c r="Y19" i="4"/>
  <c r="Z19" i="4" s="1"/>
  <c r="Y30" i="4"/>
  <c r="AA11" i="4"/>
  <c r="AB10" i="4"/>
  <c r="E38" i="2"/>
  <c r="H33" i="2"/>
  <c r="Z28" i="4"/>
  <c r="W58" i="3"/>
  <c r="AE58" i="3" s="1"/>
  <c r="V33" i="3"/>
  <c r="AB33" i="3" s="1"/>
  <c r="E26" i="3"/>
  <c r="I26" i="3" s="1"/>
  <c r="F50" i="2"/>
  <c r="AJ9" i="9" l="1"/>
  <c r="AI10" i="9"/>
  <c r="Z15" i="9"/>
  <c r="V45" i="7"/>
  <c r="V46" i="7" s="1"/>
  <c r="V55" i="7" s="1"/>
  <c r="V57" i="7" s="1"/>
  <c r="X41" i="7"/>
  <c r="Y35" i="7"/>
  <c r="AJ17" i="7"/>
  <c r="W31" i="7"/>
  <c r="W42" i="7" s="1"/>
  <c r="X30" i="7"/>
  <c r="X9" i="7"/>
  <c r="X6" i="7"/>
  <c r="X10" i="7" s="1"/>
  <c r="X15" i="7" s="1"/>
  <c r="X18" i="7" s="1"/>
  <c r="X59" i="7"/>
  <c r="X60" i="7" s="1"/>
  <c r="Y8" i="7"/>
  <c r="Y13" i="7"/>
  <c r="X37" i="7"/>
  <c r="W38" i="7"/>
  <c r="Y44" i="7"/>
  <c r="AT41" i="7"/>
  <c r="AU22" i="7"/>
  <c r="Y24" i="7"/>
  <c r="X25" i="7"/>
  <c r="X51" i="7"/>
  <c r="Y49" i="7"/>
  <c r="S52" i="5"/>
  <c r="S54" i="5" s="1"/>
  <c r="AF36" i="5"/>
  <c r="U24" i="5"/>
  <c r="T27" i="5"/>
  <c r="T32" i="5" s="1"/>
  <c r="T8" i="5"/>
  <c r="T6" i="5"/>
  <c r="T9" i="5" s="1"/>
  <c r="T12" i="5" s="1"/>
  <c r="T14" i="5" s="1"/>
  <c r="U30" i="5"/>
  <c r="V20" i="5"/>
  <c r="U21" i="5"/>
  <c r="U10" i="5"/>
  <c r="T57" i="6"/>
  <c r="X8" i="6"/>
  <c r="X30" i="6"/>
  <c r="W31" i="6"/>
  <c r="V13" i="6"/>
  <c r="U15" i="6"/>
  <c r="U18" i="6" s="1"/>
  <c r="U51" i="6"/>
  <c r="V49" i="6"/>
  <c r="W35" i="6"/>
  <c r="V41" i="6"/>
  <c r="U55" i="6"/>
  <c r="W24" i="6"/>
  <c r="V25" i="6"/>
  <c r="V38" i="6"/>
  <c r="W44" i="6"/>
  <c r="V9" i="6"/>
  <c r="V6" i="6"/>
  <c r="V10" i="6" s="1"/>
  <c r="AK17" i="6"/>
  <c r="W38" i="6"/>
  <c r="X37" i="6"/>
  <c r="V43" i="5"/>
  <c r="U47" i="5"/>
  <c r="AC6" i="4"/>
  <c r="AB7" i="4"/>
  <c r="AF26" i="3"/>
  <c r="AF27" i="3" s="1"/>
  <c r="AG27" i="3" s="1"/>
  <c r="AC27" i="3"/>
  <c r="AB22" i="4"/>
  <c r="AA28" i="4"/>
  <c r="AF33" i="3"/>
  <c r="AC14" i="4"/>
  <c r="AB15" i="4"/>
  <c r="Z30" i="4"/>
  <c r="AB18" i="4"/>
  <c r="AA19" i="4"/>
  <c r="AA30" i="4" s="1"/>
  <c r="AC10" i="4"/>
  <c r="AB11" i="4"/>
  <c r="K33" i="2"/>
  <c r="H34" i="2"/>
  <c r="E39" i="2"/>
  <c r="H38" i="2"/>
  <c r="W59" i="3"/>
  <c r="AE59" i="3" s="1"/>
  <c r="E33" i="3"/>
  <c r="K26" i="3"/>
  <c r="O26" i="3" s="1"/>
  <c r="O27" i="3" s="1"/>
  <c r="P27" i="3" s="1"/>
  <c r="A28" i="3"/>
  <c r="V34" i="3"/>
  <c r="F51" i="2"/>
  <c r="AK9" i="9" l="1"/>
  <c r="AJ10" i="9"/>
  <c r="AA15" i="9"/>
  <c r="W46" i="7"/>
  <c r="W55" i="7" s="1"/>
  <c r="W57" i="7" s="1"/>
  <c r="W45" i="7"/>
  <c r="Y60" i="7"/>
  <c r="Z24" i="7"/>
  <c r="Y25" i="7"/>
  <c r="Z44" i="7"/>
  <c r="Y9" i="7"/>
  <c r="Y6" i="7"/>
  <c r="Y10" i="7" s="1"/>
  <c r="Y15" i="7" s="1"/>
  <c r="Y18" i="7" s="1"/>
  <c r="AK17" i="7"/>
  <c r="Z49" i="7"/>
  <c r="Y51" i="7"/>
  <c r="AU41" i="7"/>
  <c r="AV22" i="7"/>
  <c r="Y59" i="7"/>
  <c r="Z8" i="7"/>
  <c r="Y30" i="7"/>
  <c r="X31" i="7"/>
  <c r="X42" i="7" s="1"/>
  <c r="Y41" i="7"/>
  <c r="Z35" i="7"/>
  <c r="X38" i="7"/>
  <c r="Y37" i="7"/>
  <c r="Z13" i="7"/>
  <c r="W20" i="5"/>
  <c r="V21" i="5"/>
  <c r="AG36" i="5"/>
  <c r="U8" i="5"/>
  <c r="U6" i="5"/>
  <c r="U9" i="5" s="1"/>
  <c r="T52" i="5"/>
  <c r="T54" i="5" s="1"/>
  <c r="V30" i="5"/>
  <c r="V24" i="5"/>
  <c r="U27" i="5"/>
  <c r="U32" i="5" s="1"/>
  <c r="V10" i="5"/>
  <c r="U12" i="5"/>
  <c r="U14" i="5" s="1"/>
  <c r="Y37" i="6"/>
  <c r="U57" i="6"/>
  <c r="W9" i="6"/>
  <c r="W6" i="6"/>
  <c r="W10" i="6" s="1"/>
  <c r="V42" i="6"/>
  <c r="V45" i="6" s="1"/>
  <c r="V46" i="6" s="1"/>
  <c r="X35" i="6"/>
  <c r="W41" i="6"/>
  <c r="W13" i="6"/>
  <c r="V15" i="6"/>
  <c r="V18" i="6" s="1"/>
  <c r="Y8" i="6"/>
  <c r="AL17" i="6"/>
  <c r="W25" i="6"/>
  <c r="W42" i="6" s="1"/>
  <c r="W45" i="6" s="1"/>
  <c r="W46" i="6" s="1"/>
  <c r="X24" i="6"/>
  <c r="W49" i="6"/>
  <c r="V51" i="6"/>
  <c r="X44" i="6"/>
  <c r="Y44" i="6" s="1"/>
  <c r="Z44" i="6" s="1"/>
  <c r="AA44" i="6" s="1"/>
  <c r="X31" i="6"/>
  <c r="Y30" i="6"/>
  <c r="W43" i="5"/>
  <c r="V47" i="5"/>
  <c r="AB34" i="3"/>
  <c r="Z34" i="3"/>
  <c r="AC15" i="4"/>
  <c r="AE15" i="4" s="1"/>
  <c r="AD14" i="4"/>
  <c r="AD15" i="4" s="1"/>
  <c r="AC22" i="4"/>
  <c r="AB28" i="4"/>
  <c r="AD6" i="4"/>
  <c r="AD7" i="4" s="1"/>
  <c r="AC7" i="4"/>
  <c r="AE7" i="4" s="1"/>
  <c r="AB19" i="4"/>
  <c r="AB30" i="4" s="1"/>
  <c r="AC18" i="4"/>
  <c r="AD10" i="4"/>
  <c r="AD11" i="4" s="1"/>
  <c r="AC11" i="4"/>
  <c r="K38" i="2"/>
  <c r="E40" i="2"/>
  <c r="H39" i="2"/>
  <c r="K39" i="2" s="1"/>
  <c r="W60" i="3"/>
  <c r="AE60" i="3" s="1"/>
  <c r="L27" i="3"/>
  <c r="E34" i="3"/>
  <c r="I34" i="3" s="1"/>
  <c r="K33" i="3"/>
  <c r="O33" i="3" s="1"/>
  <c r="V35" i="3"/>
  <c r="F52" i="2"/>
  <c r="AK10" i="9" l="1"/>
  <c r="AL9" i="9"/>
  <c r="AB15" i="9"/>
  <c r="X45" i="7"/>
  <c r="X46" i="7" s="1"/>
  <c r="X55" i="7" s="1"/>
  <c r="X57" i="7" s="1"/>
  <c r="Z37" i="7"/>
  <c r="Y38" i="7"/>
  <c r="AV41" i="7"/>
  <c r="AW22" i="7"/>
  <c r="AA35" i="7"/>
  <c r="Z41" i="7"/>
  <c r="AA13" i="7"/>
  <c r="Z30" i="7"/>
  <c r="Y31" i="7"/>
  <c r="AL17" i="7"/>
  <c r="AA44" i="7"/>
  <c r="Z59" i="7"/>
  <c r="Z60" i="7" s="1"/>
  <c r="AA8" i="7"/>
  <c r="Y42" i="7"/>
  <c r="Z51" i="7"/>
  <c r="AA49" i="7"/>
  <c r="Z6" i="7"/>
  <c r="Z10" i="7" s="1"/>
  <c r="Z15" i="7" s="1"/>
  <c r="Z18" i="7" s="1"/>
  <c r="Z9" i="7"/>
  <c r="Z25" i="7"/>
  <c r="AA24" i="7"/>
  <c r="U52" i="5"/>
  <c r="U54" i="5" s="1"/>
  <c r="AH36" i="5"/>
  <c r="V27" i="5"/>
  <c r="V32" i="5" s="1"/>
  <c r="W30" i="5"/>
  <c r="V6" i="5"/>
  <c r="V9" i="5" s="1"/>
  <c r="V12" i="5" s="1"/>
  <c r="V14" i="5" s="1"/>
  <c r="V8" i="5"/>
  <c r="X20" i="5"/>
  <c r="W21" i="5"/>
  <c r="W24" i="5"/>
  <c r="W10" i="5"/>
  <c r="AB44" i="6"/>
  <c r="X25" i="6"/>
  <c r="Y24" i="6"/>
  <c r="X9" i="6"/>
  <c r="X6" i="6"/>
  <c r="X10" i="6" s="1"/>
  <c r="W55" i="6"/>
  <c r="W57" i="6" s="1"/>
  <c r="Z8" i="6"/>
  <c r="Y35" i="6"/>
  <c r="X41" i="6"/>
  <c r="Y31" i="6"/>
  <c r="Z30" i="6"/>
  <c r="V55" i="6"/>
  <c r="V57" i="6" s="1"/>
  <c r="X38" i="6"/>
  <c r="W51" i="6"/>
  <c r="X49" i="6"/>
  <c r="W15" i="6"/>
  <c r="W18" i="6" s="1"/>
  <c r="X13" i="6"/>
  <c r="Z37" i="6"/>
  <c r="Y38" i="6"/>
  <c r="X43" i="5"/>
  <c r="W47" i="5"/>
  <c r="AD22" i="4"/>
  <c r="AD28" i="4" s="1"/>
  <c r="AD30" i="4" s="1"/>
  <c r="AC28" i="4"/>
  <c r="AF34" i="3"/>
  <c r="AB35" i="3"/>
  <c r="AF35" i="3" s="1"/>
  <c r="Z35" i="3"/>
  <c r="AC19" i="4"/>
  <c r="AD18" i="4"/>
  <c r="AD19" i="4" s="1"/>
  <c r="AC30" i="4"/>
  <c r="AE11" i="4"/>
  <c r="E41" i="2"/>
  <c r="H40" i="2"/>
  <c r="K40" i="2" s="1"/>
  <c r="W65" i="3"/>
  <c r="AE65" i="3" s="1"/>
  <c r="E35" i="3"/>
  <c r="I35" i="3" s="1"/>
  <c r="K34" i="3"/>
  <c r="O34" i="3" s="1"/>
  <c r="V36" i="3"/>
  <c r="F53" i="2"/>
  <c r="AM9" i="9" l="1"/>
  <c r="AL10" i="9"/>
  <c r="AC15" i="9"/>
  <c r="AA59" i="7"/>
  <c r="AA60" i="7" s="1"/>
  <c r="AB8" i="7"/>
  <c r="Z31" i="7"/>
  <c r="AA30" i="7"/>
  <c r="AB35" i="7"/>
  <c r="AA41" i="7"/>
  <c r="AA25" i="7"/>
  <c r="AB24" i="7"/>
  <c r="AA51" i="7"/>
  <c r="AB49" i="7"/>
  <c r="AM17" i="7"/>
  <c r="AB13" i="7"/>
  <c r="AA37" i="7"/>
  <c r="Z38" i="7"/>
  <c r="Z42" i="7"/>
  <c r="AW41" i="7"/>
  <c r="AX22" i="7"/>
  <c r="AA6" i="7"/>
  <c r="AA10" i="7" s="1"/>
  <c r="AA15" i="7" s="1"/>
  <c r="AA18" i="7" s="1"/>
  <c r="AA9" i="7"/>
  <c r="Y45" i="7"/>
  <c r="Y46" i="7" s="1"/>
  <c r="Y55" i="7" s="1"/>
  <c r="Y57" i="7" s="1"/>
  <c r="AB44" i="7"/>
  <c r="V52" i="5"/>
  <c r="V54" i="5" s="1"/>
  <c r="W8" i="5"/>
  <c r="W6" i="5"/>
  <c r="W9" i="5" s="1"/>
  <c r="X24" i="5"/>
  <c r="W27" i="5"/>
  <c r="W32" i="5" s="1"/>
  <c r="AI36" i="5"/>
  <c r="Y20" i="5"/>
  <c r="X21" i="5"/>
  <c r="X30" i="5"/>
  <c r="X10" i="5"/>
  <c r="W12" i="5"/>
  <c r="W14" i="5" s="1"/>
  <c r="X42" i="6"/>
  <c r="X45" i="6" s="1"/>
  <c r="X46" i="6" s="1"/>
  <c r="AB37" i="6"/>
  <c r="Y49" i="6"/>
  <c r="X51" i="6"/>
  <c r="X55" i="6" s="1"/>
  <c r="X57" i="6" s="1"/>
  <c r="Z24" i="6"/>
  <c r="Y25" i="6"/>
  <c r="X15" i="6"/>
  <c r="X18" i="6" s="1"/>
  <c r="Y13" i="6"/>
  <c r="Z35" i="6"/>
  <c r="Y41" i="6"/>
  <c r="Z38" i="6"/>
  <c r="Z31" i="6"/>
  <c r="Y42" i="6"/>
  <c r="Y45" i="6" s="1"/>
  <c r="Y46" i="6" s="1"/>
  <c r="AA8" i="6"/>
  <c r="Y9" i="6"/>
  <c r="Y6" i="6"/>
  <c r="Y10" i="6" s="1"/>
  <c r="AC44" i="6"/>
  <c r="Y43" i="5"/>
  <c r="X47" i="5"/>
  <c r="AE28" i="4"/>
  <c r="Z36" i="3"/>
  <c r="AB36" i="3"/>
  <c r="AF36" i="3" s="1"/>
  <c r="AE19" i="4"/>
  <c r="AE30" i="4" s="1"/>
  <c r="E42" i="2"/>
  <c r="H41" i="2"/>
  <c r="W66" i="3"/>
  <c r="AE66" i="3" s="1"/>
  <c r="E36" i="3"/>
  <c r="I36" i="3" s="1"/>
  <c r="K35" i="3"/>
  <c r="O35" i="3" s="1"/>
  <c r="V37" i="3"/>
  <c r="F54" i="2"/>
  <c r="AN9" i="9" l="1"/>
  <c r="AM10" i="9"/>
  <c r="AD15" i="9"/>
  <c r="AC13" i="7"/>
  <c r="AB51" i="7"/>
  <c r="AC49" i="7"/>
  <c r="AB59" i="7"/>
  <c r="AB60" i="7" s="1"/>
  <c r="AC8" i="7"/>
  <c r="AX41" i="7"/>
  <c r="AY22" i="7"/>
  <c r="AB9" i="7"/>
  <c r="AB6" i="7"/>
  <c r="AB10" i="7" s="1"/>
  <c r="AB15" i="7" s="1"/>
  <c r="AB18" i="7" s="1"/>
  <c r="Z45" i="7"/>
  <c r="Z46" i="7" s="1"/>
  <c r="Z55" i="7" s="1"/>
  <c r="Z57" i="7" s="1"/>
  <c r="AC35" i="7"/>
  <c r="AB41" i="7"/>
  <c r="AB37" i="7"/>
  <c r="AA38" i="7"/>
  <c r="AC44" i="7"/>
  <c r="AN17" i="7"/>
  <c r="AC24" i="7"/>
  <c r="AB25" i="7"/>
  <c r="AB30" i="7"/>
  <c r="AA31" i="7"/>
  <c r="AA42" i="7"/>
  <c r="W52" i="5"/>
  <c r="W54" i="5" s="1"/>
  <c r="Y30" i="5"/>
  <c r="AJ36" i="5"/>
  <c r="Y24" i="5"/>
  <c r="Z20" i="5"/>
  <c r="Y21" i="5"/>
  <c r="X27" i="5"/>
  <c r="X32" i="5" s="1"/>
  <c r="X6" i="5"/>
  <c r="X9" i="5" s="1"/>
  <c r="X8" i="5"/>
  <c r="Y10" i="5"/>
  <c r="X12" i="5"/>
  <c r="X14" i="5" s="1"/>
  <c r="Z41" i="6"/>
  <c r="AA35" i="6"/>
  <c r="AC37" i="6"/>
  <c r="AD44" i="6"/>
  <c r="AB8" i="6"/>
  <c r="Z25" i="6"/>
  <c r="Z42" i="6" s="1"/>
  <c r="Z45" i="6" s="1"/>
  <c r="Z46" i="6" s="1"/>
  <c r="Y15" i="6"/>
  <c r="Y18" i="6" s="1"/>
  <c r="Z13" i="6"/>
  <c r="Z49" i="6"/>
  <c r="Y51" i="6"/>
  <c r="Y55" i="6" s="1"/>
  <c r="Y57" i="6" s="1"/>
  <c r="Z9" i="6"/>
  <c r="Z6" i="6"/>
  <c r="Z10" i="6" s="1"/>
  <c r="AB30" i="6"/>
  <c r="AA31" i="6"/>
  <c r="Z43" i="5"/>
  <c r="Y47" i="5"/>
  <c r="AB37" i="3"/>
  <c r="AF37" i="3" s="1"/>
  <c r="Z37" i="3"/>
  <c r="K41" i="2"/>
  <c r="E43" i="2"/>
  <c r="E49" i="2" s="1"/>
  <c r="H42" i="2"/>
  <c r="K42" i="2" s="1"/>
  <c r="W67" i="3"/>
  <c r="AE67" i="3" s="1"/>
  <c r="E37" i="3"/>
  <c r="I37" i="3" s="1"/>
  <c r="K36" i="3"/>
  <c r="O36" i="3" s="1"/>
  <c r="V38" i="3"/>
  <c r="F59" i="2"/>
  <c r="AO9" i="9" l="1"/>
  <c r="AN10" i="9"/>
  <c r="AE15" i="9"/>
  <c r="AC59" i="7"/>
  <c r="AC60" i="7" s="1"/>
  <c r="AD8" i="7"/>
  <c r="AD13" i="7"/>
  <c r="AD44" i="7"/>
  <c r="AC9" i="7"/>
  <c r="AC6" i="7"/>
  <c r="AC10" i="7" s="1"/>
  <c r="AC15" i="7" s="1"/>
  <c r="AC18" i="7" s="1"/>
  <c r="AA45" i="7"/>
  <c r="AA46" i="7" s="1"/>
  <c r="AA55" i="7" s="1"/>
  <c r="AA57" i="7" s="1"/>
  <c r="AD24" i="7"/>
  <c r="AC25" i="7"/>
  <c r="AD35" i="7"/>
  <c r="AC41" i="7"/>
  <c r="AY41" i="7"/>
  <c r="AZ22" i="7"/>
  <c r="AD49" i="7"/>
  <c r="AC51" i="7"/>
  <c r="AC30" i="7"/>
  <c r="AB31" i="7"/>
  <c r="AB42" i="7" s="1"/>
  <c r="AO17" i="7"/>
  <c r="AB38" i="7"/>
  <c r="AC37" i="7"/>
  <c r="Y27" i="5"/>
  <c r="Y32" i="5" s="1"/>
  <c r="Y8" i="5"/>
  <c r="Y6" i="5"/>
  <c r="Y9" i="5" s="1"/>
  <c r="AA20" i="5"/>
  <c r="Z21" i="5"/>
  <c r="Z24" i="5"/>
  <c r="Z30" i="5"/>
  <c r="X52" i="5"/>
  <c r="X54" i="5" s="1"/>
  <c r="AK36" i="5"/>
  <c r="Z10" i="5"/>
  <c r="Y12" i="5"/>
  <c r="Y14" i="5" s="1"/>
  <c r="AD37" i="6"/>
  <c r="AB35" i="6"/>
  <c r="AA41" i="6"/>
  <c r="AA38" i="6"/>
  <c r="AA25" i="6"/>
  <c r="AB24" i="6"/>
  <c r="AC8" i="6"/>
  <c r="AB31" i="6"/>
  <c r="AC30" i="6"/>
  <c r="AE44" i="6"/>
  <c r="Z51" i="6"/>
  <c r="Z55" i="6" s="1"/>
  <c r="Z57" i="6" s="1"/>
  <c r="AA49" i="6"/>
  <c r="AA6" i="6"/>
  <c r="AA10" i="6" s="1"/>
  <c r="AA9" i="6"/>
  <c r="Z15" i="6"/>
  <c r="Z18" i="6" s="1"/>
  <c r="AA13" i="6"/>
  <c r="AA43" i="5"/>
  <c r="Z47" i="5"/>
  <c r="Z38" i="3"/>
  <c r="AB38" i="3"/>
  <c r="AF38" i="3" s="1"/>
  <c r="E50" i="2"/>
  <c r="H49" i="2"/>
  <c r="K49" i="2" s="1"/>
  <c r="B44" i="2"/>
  <c r="H43" i="2"/>
  <c r="H44" i="2" s="1"/>
  <c r="J44" i="2" s="1"/>
  <c r="W68" i="3"/>
  <c r="AE68" i="3" s="1"/>
  <c r="E38" i="3"/>
  <c r="I38" i="3" s="1"/>
  <c r="K37" i="3"/>
  <c r="O37" i="3" s="1"/>
  <c r="V43" i="3"/>
  <c r="F60" i="2"/>
  <c r="F64" i="2"/>
  <c r="AP9" i="9" l="1"/>
  <c r="AO10" i="9"/>
  <c r="AF15" i="9"/>
  <c r="AB46" i="7"/>
  <c r="AB55" i="7" s="1"/>
  <c r="AB57" i="7" s="1"/>
  <c r="AB45" i="7"/>
  <c r="AP17" i="7"/>
  <c r="AD51" i="7"/>
  <c r="AE49" i="7"/>
  <c r="AE35" i="7"/>
  <c r="AD41" i="7"/>
  <c r="AE44" i="7"/>
  <c r="AD37" i="7"/>
  <c r="AC38" i="7"/>
  <c r="AZ41" i="7"/>
  <c r="BA22" i="7"/>
  <c r="AE13" i="7"/>
  <c r="AD30" i="7"/>
  <c r="AC31" i="7"/>
  <c r="AC42" i="7" s="1"/>
  <c r="AD25" i="7"/>
  <c r="AE24" i="7"/>
  <c r="AD6" i="7"/>
  <c r="AD10" i="7" s="1"/>
  <c r="AD15" i="7" s="1"/>
  <c r="AD18" i="7" s="1"/>
  <c r="AD9" i="7"/>
  <c r="AD59" i="7"/>
  <c r="AD60" i="7" s="1"/>
  <c r="AE8" i="7"/>
  <c r="AA24" i="5"/>
  <c r="Z6" i="5"/>
  <c r="Z9" i="5" s="1"/>
  <c r="Z12" i="5" s="1"/>
  <c r="Z14" i="5" s="1"/>
  <c r="Z8" i="5"/>
  <c r="AL36" i="5"/>
  <c r="AA30" i="5"/>
  <c r="AB20" i="5"/>
  <c r="AA21" i="5"/>
  <c r="Z27" i="5"/>
  <c r="Z32" i="5" s="1"/>
  <c r="Y52" i="5"/>
  <c r="Y54" i="5" s="1"/>
  <c r="AA10" i="5"/>
  <c r="AA42" i="6"/>
  <c r="AC35" i="6"/>
  <c r="AB41" i="6"/>
  <c r="AB38" i="6"/>
  <c r="AE37" i="6"/>
  <c r="AB49" i="6"/>
  <c r="AA51" i="6"/>
  <c r="AC31" i="6"/>
  <c r="AD30" i="6"/>
  <c r="AC24" i="6"/>
  <c r="AB25" i="6"/>
  <c r="AA45" i="6"/>
  <c r="AA46" i="6" s="1"/>
  <c r="AA55" i="6" s="1"/>
  <c r="AA15" i="6"/>
  <c r="AA18" i="6" s="1"/>
  <c r="AB13" i="6"/>
  <c r="AB9" i="6"/>
  <c r="AB6" i="6"/>
  <c r="AB10" i="6" s="1"/>
  <c r="AF44" i="6"/>
  <c r="AD8" i="6"/>
  <c r="AA47" i="5"/>
  <c r="AB43" i="5"/>
  <c r="Z43" i="3"/>
  <c r="AB43" i="3"/>
  <c r="AF43" i="3" s="1"/>
  <c r="E51" i="2"/>
  <c r="H50" i="2"/>
  <c r="K43" i="2"/>
  <c r="K44" i="2" s="1"/>
  <c r="W69" i="3"/>
  <c r="AE69" i="3" s="1"/>
  <c r="K38" i="3"/>
  <c r="O38" i="3" s="1"/>
  <c r="E43" i="3"/>
  <c r="I43" i="3" s="1"/>
  <c r="V44" i="3"/>
  <c r="G65" i="2"/>
  <c r="F71" i="2" s="1"/>
  <c r="F61" i="2"/>
  <c r="AQ9" i="9" l="1"/>
  <c r="AP10" i="9"/>
  <c r="AG15" i="9"/>
  <c r="AC45" i="7"/>
  <c r="AC46" i="7" s="1"/>
  <c r="AC55" i="7" s="1"/>
  <c r="AC57" i="7" s="1"/>
  <c r="AE60" i="7"/>
  <c r="AD31" i="7"/>
  <c r="AE30" i="7"/>
  <c r="BA41" i="7"/>
  <c r="BB22" i="7"/>
  <c r="AF44" i="7"/>
  <c r="AF49" i="7"/>
  <c r="AE51" i="7"/>
  <c r="AD42" i="7"/>
  <c r="AE59" i="7"/>
  <c r="AF8" i="7"/>
  <c r="AE25" i="7"/>
  <c r="AF24" i="7"/>
  <c r="AF13" i="7"/>
  <c r="AQ17" i="7"/>
  <c r="AE6" i="7"/>
  <c r="AE10" i="7" s="1"/>
  <c r="AE15" i="7" s="1"/>
  <c r="AE18" i="7" s="1"/>
  <c r="AE9" i="7"/>
  <c r="AE37" i="7"/>
  <c r="AD38" i="7"/>
  <c r="AF35" i="7"/>
  <c r="AE41" i="7"/>
  <c r="AA27" i="5"/>
  <c r="AA32" i="5" s="1"/>
  <c r="AM36" i="5"/>
  <c r="AB24" i="5"/>
  <c r="AB21" i="5"/>
  <c r="AC20" i="5"/>
  <c r="AB30" i="5"/>
  <c r="AA6" i="5"/>
  <c r="AA9" i="5" s="1"/>
  <c r="AA8" i="5"/>
  <c r="Z52" i="5"/>
  <c r="Z54" i="5" s="1"/>
  <c r="AA12" i="5"/>
  <c r="AA14" i="5" s="1"/>
  <c r="AB10" i="5"/>
  <c r="AB42" i="6"/>
  <c r="AB45" i="6" s="1"/>
  <c r="AB46" i="6" s="1"/>
  <c r="AF37" i="6"/>
  <c r="AD35" i="6"/>
  <c r="AC41" i="6"/>
  <c r="AC38" i="6"/>
  <c r="AC6" i="6"/>
  <c r="AC10" i="6" s="1"/>
  <c r="AC9" i="6"/>
  <c r="AG44" i="6"/>
  <c r="AC13" i="6"/>
  <c r="AB15" i="6"/>
  <c r="AB18" i="6" s="1"/>
  <c r="AD31" i="6"/>
  <c r="AE30" i="6"/>
  <c r="AE8" i="6"/>
  <c r="AA57" i="6"/>
  <c r="AC25" i="6"/>
  <c r="AD24" i="6"/>
  <c r="AB51" i="6"/>
  <c r="AC49" i="6"/>
  <c r="AC43" i="5"/>
  <c r="AB47" i="5"/>
  <c r="AB44" i="3"/>
  <c r="AF44" i="3" s="1"/>
  <c r="Z44" i="3"/>
  <c r="E52" i="2"/>
  <c r="H51" i="2"/>
  <c r="K51" i="2" s="1"/>
  <c r="K50" i="2"/>
  <c r="W70" i="3"/>
  <c r="AE70" i="3" s="1"/>
  <c r="AE71" i="3" s="1"/>
  <c r="E44" i="3"/>
  <c r="I44" i="3" s="1"/>
  <c r="K43" i="3"/>
  <c r="O43" i="3" s="1"/>
  <c r="V45" i="3"/>
  <c r="F62" i="2"/>
  <c r="F72" i="2"/>
  <c r="AR9" i="9" l="1"/>
  <c r="AQ10" i="9"/>
  <c r="AH15" i="9"/>
  <c r="AR17" i="7"/>
  <c r="AG24" i="7"/>
  <c r="AF25" i="7"/>
  <c r="AD46" i="7"/>
  <c r="AD55" i="7" s="1"/>
  <c r="AD57" i="7" s="1"/>
  <c r="AD45" i="7"/>
  <c r="AG44" i="7"/>
  <c r="BB41" i="7"/>
  <c r="BC22" i="7"/>
  <c r="AG35" i="7"/>
  <c r="AF41" i="7"/>
  <c r="AF59" i="7"/>
  <c r="AG8" i="7"/>
  <c r="AG49" i="7"/>
  <c r="AF51" i="7"/>
  <c r="AF37" i="7"/>
  <c r="AE38" i="7"/>
  <c r="AF6" i="7"/>
  <c r="AF10" i="7" s="1"/>
  <c r="AF9" i="7"/>
  <c r="AF60" i="7"/>
  <c r="AG13" i="7"/>
  <c r="AF15" i="7"/>
  <c r="AF18" i="7" s="1"/>
  <c r="AE31" i="7"/>
  <c r="AE42" i="7" s="1"/>
  <c r="AF30" i="7"/>
  <c r="AA52" i="5"/>
  <c r="AA54" i="5" s="1"/>
  <c r="AB8" i="5"/>
  <c r="AB6" i="5"/>
  <c r="AB9" i="5" s="1"/>
  <c r="AB12" i="5" s="1"/>
  <c r="AB14" i="5" s="1"/>
  <c r="AC24" i="5"/>
  <c r="AC30" i="5"/>
  <c r="AC21" i="5"/>
  <c r="AD20" i="5"/>
  <c r="AN36" i="5"/>
  <c r="AB27" i="5"/>
  <c r="AB32" i="5" s="1"/>
  <c r="AC10" i="5"/>
  <c r="AC42" i="6"/>
  <c r="AC45" i="6" s="1"/>
  <c r="AC46" i="6" s="1"/>
  <c r="AB55" i="6"/>
  <c r="AB57" i="6" s="1"/>
  <c r="AE35" i="6"/>
  <c r="AD41" i="6"/>
  <c r="AD38" i="6"/>
  <c r="AG37" i="6"/>
  <c r="AC51" i="6"/>
  <c r="AD49" i="6"/>
  <c r="AD6" i="6"/>
  <c r="AD10" i="6" s="1"/>
  <c r="AD9" i="6"/>
  <c r="AE24" i="6"/>
  <c r="AD25" i="6"/>
  <c r="AF8" i="6"/>
  <c r="AD13" i="6"/>
  <c r="AC15" i="6"/>
  <c r="AC18" i="6" s="1"/>
  <c r="AE31" i="6"/>
  <c r="AF30" i="6"/>
  <c r="AH44" i="6"/>
  <c r="AD43" i="5"/>
  <c r="AC47" i="5"/>
  <c r="E53" i="2"/>
  <c r="H52" i="2"/>
  <c r="K52" i="2" s="1"/>
  <c r="Z45" i="3"/>
  <c r="AB45" i="3"/>
  <c r="AF45" i="3" s="1"/>
  <c r="Y71" i="3"/>
  <c r="W77" i="3" s="1"/>
  <c r="E45" i="3"/>
  <c r="I45" i="3" s="1"/>
  <c r="K44" i="3"/>
  <c r="O44" i="3" s="1"/>
  <c r="V46" i="3"/>
  <c r="F73" i="2"/>
  <c r="F63" i="2"/>
  <c r="AS9" i="9" l="1"/>
  <c r="AR10" i="9"/>
  <c r="AI15" i="9"/>
  <c r="AE46" i="7"/>
  <c r="AE55" i="7" s="1"/>
  <c r="AE57" i="7" s="1"/>
  <c r="AE45" i="7"/>
  <c r="AG9" i="7"/>
  <c r="AG6" i="7"/>
  <c r="AG10" i="7" s="1"/>
  <c r="AG15" i="7" s="1"/>
  <c r="AG18" i="7" s="1"/>
  <c r="AS17" i="7"/>
  <c r="AH13" i="7"/>
  <c r="AG59" i="7"/>
  <c r="AH8" i="7"/>
  <c r="BC41" i="7"/>
  <c r="BD22" i="7"/>
  <c r="AH44" i="7"/>
  <c r="AH24" i="7"/>
  <c r="AG25" i="7"/>
  <c r="AG30" i="7"/>
  <c r="AF31" i="7"/>
  <c r="AG60" i="7"/>
  <c r="AF38" i="7"/>
  <c r="AG37" i="7"/>
  <c r="AH49" i="7"/>
  <c r="AG51" i="7"/>
  <c r="AH35" i="7"/>
  <c r="AG41" i="7"/>
  <c r="AF42" i="7"/>
  <c r="AB52" i="5"/>
  <c r="AB54" i="5" s="1"/>
  <c r="AD30" i="5"/>
  <c r="AD24" i="5"/>
  <c r="AC27" i="5"/>
  <c r="AC32" i="5" s="1"/>
  <c r="AO36" i="5"/>
  <c r="AD21" i="5"/>
  <c r="AE20" i="5"/>
  <c r="AC8" i="5"/>
  <c r="AC6" i="5"/>
  <c r="AC9" i="5" s="1"/>
  <c r="AC12" i="5" s="1"/>
  <c r="AC14" i="5" s="1"/>
  <c r="AD10" i="5"/>
  <c r="AD42" i="6"/>
  <c r="AD45" i="6" s="1"/>
  <c r="AD46" i="6" s="1"/>
  <c r="AC55" i="6"/>
  <c r="AC57" i="6" s="1"/>
  <c r="AH37" i="6"/>
  <c r="AF35" i="6"/>
  <c r="AE41" i="6"/>
  <c r="AE38" i="6"/>
  <c r="AI44" i="6"/>
  <c r="AG8" i="6"/>
  <c r="AD51" i="6"/>
  <c r="AE49" i="6"/>
  <c r="AE13" i="6"/>
  <c r="AD15" i="6"/>
  <c r="AD18" i="6" s="1"/>
  <c r="AE25" i="6"/>
  <c r="AE42" i="6" s="1"/>
  <c r="AE45" i="6" s="1"/>
  <c r="AE46" i="6" s="1"/>
  <c r="AF24" i="6"/>
  <c r="AF31" i="6"/>
  <c r="AG30" i="6"/>
  <c r="AE6" i="6"/>
  <c r="AE10" i="6" s="1"/>
  <c r="AE9" i="6"/>
  <c r="AE43" i="5"/>
  <c r="AD47" i="5"/>
  <c r="Z77" i="3"/>
  <c r="AE77" i="3"/>
  <c r="AB46" i="3"/>
  <c r="AF46" i="3" s="1"/>
  <c r="Z46" i="3"/>
  <c r="E54" i="2"/>
  <c r="H53" i="2"/>
  <c r="W78" i="3"/>
  <c r="AE78" i="3" s="1"/>
  <c r="K45" i="3"/>
  <c r="O45" i="3" s="1"/>
  <c r="E46" i="3"/>
  <c r="I46" i="3" s="1"/>
  <c r="V47" i="3"/>
  <c r="F74" i="2"/>
  <c r="AT9" i="9" l="1"/>
  <c r="AS10" i="9"/>
  <c r="AJ15" i="9"/>
  <c r="AI35" i="7"/>
  <c r="AH41" i="7"/>
  <c r="AH37" i="7"/>
  <c r="AG38" i="7"/>
  <c r="AI44" i="7"/>
  <c r="BD41" i="7"/>
  <c r="BE22" i="7"/>
  <c r="AI13" i="7"/>
  <c r="AF45" i="7"/>
  <c r="AF46" i="7" s="1"/>
  <c r="AF55" i="7" s="1"/>
  <c r="AF57" i="7" s="1"/>
  <c r="AH25" i="7"/>
  <c r="AI24" i="7"/>
  <c r="AH6" i="7"/>
  <c r="AH10" i="7" s="1"/>
  <c r="AH15" i="7" s="1"/>
  <c r="AH18" i="7" s="1"/>
  <c r="AH9" i="7"/>
  <c r="AH51" i="7"/>
  <c r="AI49" i="7"/>
  <c r="AH59" i="7"/>
  <c r="AH60" i="7" s="1"/>
  <c r="AI8" i="7"/>
  <c r="AH30" i="7"/>
  <c r="AG31" i="7"/>
  <c r="AG42" i="7" s="1"/>
  <c r="AT17" i="7"/>
  <c r="AE30" i="5"/>
  <c r="AP36" i="5"/>
  <c r="AC52" i="5"/>
  <c r="AC54" i="5" s="1"/>
  <c r="AE21" i="5"/>
  <c r="AF20" i="5"/>
  <c r="AE24" i="5"/>
  <c r="AD8" i="5"/>
  <c r="AD6" i="5"/>
  <c r="AD9" i="5" s="1"/>
  <c r="AD12" i="5" s="1"/>
  <c r="AD14" i="5" s="1"/>
  <c r="AD27" i="5"/>
  <c r="AD32" i="5" s="1"/>
  <c r="AE10" i="5"/>
  <c r="AD55" i="6"/>
  <c r="AD57" i="6" s="1"/>
  <c r="AG35" i="6"/>
  <c r="AF41" i="6"/>
  <c r="AF38" i="6"/>
  <c r="AI37" i="6"/>
  <c r="AH8" i="6"/>
  <c r="AF6" i="6"/>
  <c r="AF10" i="6" s="1"/>
  <c r="AF9" i="6"/>
  <c r="AF13" i="6"/>
  <c r="AE15" i="6"/>
  <c r="AE18" i="6" s="1"/>
  <c r="AF25" i="6"/>
  <c r="AG24" i="6"/>
  <c r="AE51" i="6"/>
  <c r="AE55" i="6" s="1"/>
  <c r="AF49" i="6"/>
  <c r="AG31" i="6"/>
  <c r="AH30" i="6"/>
  <c r="AJ44" i="6"/>
  <c r="AF43" i="5"/>
  <c r="AE47" i="5"/>
  <c r="AB47" i="3"/>
  <c r="AF47" i="3" s="1"/>
  <c r="Z47" i="3"/>
  <c r="K53" i="2"/>
  <c r="H55" i="2"/>
  <c r="E59" i="2"/>
  <c r="H54" i="2"/>
  <c r="K54" i="2" s="1"/>
  <c r="W79" i="3"/>
  <c r="AE79" i="3" s="1"/>
  <c r="K46" i="3"/>
  <c r="O46" i="3" s="1"/>
  <c r="E47" i="3"/>
  <c r="I47" i="3" s="1"/>
  <c r="V48" i="3"/>
  <c r="F75" i="2"/>
  <c r="AU9" i="9" l="1"/>
  <c r="AT10" i="9"/>
  <c r="AK15" i="9"/>
  <c r="AG45" i="7"/>
  <c r="AG46" i="7" s="1"/>
  <c r="AG55" i="7" s="1"/>
  <c r="AG57" i="7" s="1"/>
  <c r="AH31" i="7"/>
  <c r="AI30" i="7"/>
  <c r="AI25" i="7"/>
  <c r="AJ24" i="7"/>
  <c r="AI51" i="7"/>
  <c r="AJ49" i="7"/>
  <c r="BE41" i="7"/>
  <c r="BF22" i="7"/>
  <c r="AU17" i="7"/>
  <c r="AI59" i="7"/>
  <c r="AI60" i="7" s="1"/>
  <c r="AJ8" i="7"/>
  <c r="AI6" i="7"/>
  <c r="AI10" i="7" s="1"/>
  <c r="AI15" i="7" s="1"/>
  <c r="AI18" i="7" s="1"/>
  <c r="AI9" i="7"/>
  <c r="AJ13" i="7"/>
  <c r="AI37" i="7"/>
  <c r="AH38" i="7"/>
  <c r="AH42" i="7" s="1"/>
  <c r="AJ44" i="7"/>
  <c r="AJ35" i="7"/>
  <c r="AI41" i="7"/>
  <c r="AF21" i="5"/>
  <c r="AG20" i="5"/>
  <c r="AQ36" i="5"/>
  <c r="AE8" i="5"/>
  <c r="AE6" i="5"/>
  <c r="AE9" i="5" s="1"/>
  <c r="AE27" i="5"/>
  <c r="AE32" i="5" s="1"/>
  <c r="AF24" i="5"/>
  <c r="AF30" i="5"/>
  <c r="AD52" i="5"/>
  <c r="AD54" i="5" s="1"/>
  <c r="AF10" i="5"/>
  <c r="AE12" i="5"/>
  <c r="AE14" i="5" s="1"/>
  <c r="AF42" i="6"/>
  <c r="AF45" i="6" s="1"/>
  <c r="AF46" i="6" s="1"/>
  <c r="AJ37" i="6"/>
  <c r="AH35" i="6"/>
  <c r="AG41" i="6"/>
  <c r="AG38" i="6"/>
  <c r="AF51" i="6"/>
  <c r="AG49" i="6"/>
  <c r="AK44" i="6"/>
  <c r="AI8" i="6"/>
  <c r="AE57" i="6"/>
  <c r="AG13" i="6"/>
  <c r="AF15" i="6"/>
  <c r="AF18" i="6" s="1"/>
  <c r="AI30" i="6"/>
  <c r="AH31" i="6"/>
  <c r="AH24" i="6"/>
  <c r="AG25" i="6"/>
  <c r="AG6" i="6"/>
  <c r="AG10" i="6" s="1"/>
  <c r="AG9" i="6"/>
  <c r="AG43" i="5"/>
  <c r="AF47" i="5"/>
  <c r="R50" i="3"/>
  <c r="Z48" i="3"/>
  <c r="AB48" i="3"/>
  <c r="E60" i="2"/>
  <c r="H59" i="2"/>
  <c r="W80" i="3"/>
  <c r="AE80" i="3" s="1"/>
  <c r="K47" i="3"/>
  <c r="O47" i="3" s="1"/>
  <c r="E48" i="3"/>
  <c r="I48" i="3" s="1"/>
  <c r="V55" i="3"/>
  <c r="AB55" i="3" s="1"/>
  <c r="F76" i="2"/>
  <c r="AV9" i="9" l="1"/>
  <c r="AU10" i="9"/>
  <c r="AL15" i="9"/>
  <c r="AH45" i="7"/>
  <c r="AH46" i="7" s="1"/>
  <c r="AH55" i="7" s="1"/>
  <c r="AH57" i="7" s="1"/>
  <c r="AK44" i="7"/>
  <c r="AJ59" i="7"/>
  <c r="AJ60" i="7" s="1"/>
  <c r="AK8" i="7"/>
  <c r="BF41" i="7"/>
  <c r="BG22" i="7"/>
  <c r="AK24" i="7"/>
  <c r="AJ25" i="7"/>
  <c r="AK35" i="7"/>
  <c r="AJ41" i="7"/>
  <c r="AJ37" i="7"/>
  <c r="AI38" i="7"/>
  <c r="AJ9" i="7"/>
  <c r="AJ6" i="7"/>
  <c r="AJ10" i="7" s="1"/>
  <c r="AJ15" i="7" s="1"/>
  <c r="AJ18" i="7" s="1"/>
  <c r="AV17" i="7"/>
  <c r="AK49" i="7"/>
  <c r="AJ51" i="7"/>
  <c r="AJ30" i="7"/>
  <c r="AI31" i="7"/>
  <c r="AI42" i="7" s="1"/>
  <c r="AK13" i="7"/>
  <c r="AE52" i="5"/>
  <c r="AE54" i="5" s="1"/>
  <c r="AG30" i="5"/>
  <c r="AG24" i="5"/>
  <c r="AR36" i="5"/>
  <c r="AF8" i="5"/>
  <c r="AF6" i="5"/>
  <c r="AF9" i="5" s="1"/>
  <c r="AF12" i="5" s="1"/>
  <c r="AF14" i="5" s="1"/>
  <c r="AG21" i="5"/>
  <c r="AH20" i="5"/>
  <c r="AF27" i="5"/>
  <c r="AF32" i="5" s="1"/>
  <c r="AG10" i="5"/>
  <c r="AG42" i="6"/>
  <c r="AG45" i="6" s="1"/>
  <c r="AG46" i="6" s="1"/>
  <c r="AF55" i="6"/>
  <c r="AF57" i="6" s="1"/>
  <c r="AI35" i="6"/>
  <c r="AH41" i="6"/>
  <c r="AH38" i="6"/>
  <c r="AK37" i="6"/>
  <c r="AL44" i="6"/>
  <c r="AJ30" i="6"/>
  <c r="AI31" i="6"/>
  <c r="AG51" i="6"/>
  <c r="AG55" i="6" s="1"/>
  <c r="AG57" i="6" s="1"/>
  <c r="AH49" i="6"/>
  <c r="AH6" i="6"/>
  <c r="AH10" i="6" s="1"/>
  <c r="AH9" i="6"/>
  <c r="AJ8" i="6"/>
  <c r="AH25" i="6"/>
  <c r="AH42" i="6" s="1"/>
  <c r="AH45" i="6" s="1"/>
  <c r="AH46" i="6" s="1"/>
  <c r="AI24" i="6"/>
  <c r="AH13" i="6"/>
  <c r="AG15" i="6"/>
  <c r="AG18" i="6" s="1"/>
  <c r="AH43" i="5"/>
  <c r="AG47" i="5"/>
  <c r="K59" i="2"/>
  <c r="AF55" i="3"/>
  <c r="E61" i="2"/>
  <c r="H60" i="2"/>
  <c r="K60" i="2" s="1"/>
  <c r="AF48" i="3"/>
  <c r="AF49" i="3" s="1"/>
  <c r="AG49" i="3" s="1"/>
  <c r="AC49" i="3"/>
  <c r="W81" i="3"/>
  <c r="AE81" i="3" s="1"/>
  <c r="K48" i="3"/>
  <c r="O48" i="3" s="1"/>
  <c r="O49" i="3" s="1"/>
  <c r="P49" i="3" s="1"/>
  <c r="A51" i="3"/>
  <c r="E55" i="3"/>
  <c r="V56" i="3"/>
  <c r="F81" i="2"/>
  <c r="AW9" i="9" l="1"/>
  <c r="AV10" i="9"/>
  <c r="AM15" i="9"/>
  <c r="AI45" i="7"/>
  <c r="AI46" i="7" s="1"/>
  <c r="AI55" i="7" s="1"/>
  <c r="AI57" i="7" s="1"/>
  <c r="AK30" i="7"/>
  <c r="AJ31" i="7"/>
  <c r="AJ42" i="7" s="1"/>
  <c r="AW17" i="7"/>
  <c r="AJ38" i="7"/>
  <c r="AK37" i="7"/>
  <c r="AK59" i="7"/>
  <c r="AK60" i="7" s="1"/>
  <c r="AL8" i="7"/>
  <c r="AL44" i="7"/>
  <c r="AL24" i="7"/>
  <c r="AK25" i="7"/>
  <c r="AL13" i="7"/>
  <c r="AL49" i="7"/>
  <c r="AK51" i="7"/>
  <c r="AK9" i="7"/>
  <c r="AK6" i="7"/>
  <c r="AK10" i="7" s="1"/>
  <c r="AK15" i="7" s="1"/>
  <c r="AK18" i="7" s="1"/>
  <c r="AL35" i="7"/>
  <c r="AL41" i="7" s="1"/>
  <c r="AK41" i="7"/>
  <c r="BG41" i="7"/>
  <c r="BH22" i="7"/>
  <c r="AG8" i="5"/>
  <c r="AG6" i="5"/>
  <c r="AG9" i="5" s="1"/>
  <c r="AI20" i="5"/>
  <c r="AH21" i="5"/>
  <c r="AS36" i="5"/>
  <c r="AF52" i="5"/>
  <c r="AF54" i="5" s="1"/>
  <c r="AH30" i="5"/>
  <c r="AG27" i="5"/>
  <c r="AG32" i="5" s="1"/>
  <c r="AH24" i="5"/>
  <c r="AH10" i="5"/>
  <c r="AG12" i="5"/>
  <c r="AG14" i="5" s="1"/>
  <c r="AL37" i="6"/>
  <c r="AJ35" i="6"/>
  <c r="AI41" i="6"/>
  <c r="AI38" i="6"/>
  <c r="AK8" i="6"/>
  <c r="AJ31" i="6"/>
  <c r="AK30" i="6"/>
  <c r="AI25" i="6"/>
  <c r="AJ24" i="6"/>
  <c r="AI13" i="6"/>
  <c r="AH15" i="6"/>
  <c r="AH18" i="6" s="1"/>
  <c r="AI49" i="6"/>
  <c r="AH51" i="6"/>
  <c r="AH55" i="6" s="1"/>
  <c r="AI9" i="6"/>
  <c r="AI6" i="6"/>
  <c r="AI10" i="6" s="1"/>
  <c r="AI43" i="5"/>
  <c r="AH47" i="5"/>
  <c r="Z56" i="3"/>
  <c r="AB56" i="3"/>
  <c r="E62" i="2"/>
  <c r="H61" i="2"/>
  <c r="K61" i="2" s="1"/>
  <c r="W82" i="3"/>
  <c r="AE82" i="3" s="1"/>
  <c r="E56" i="3"/>
  <c r="I56" i="3" s="1"/>
  <c r="K55" i="3"/>
  <c r="O55" i="3" s="1"/>
  <c r="L49" i="3"/>
  <c r="V57" i="3"/>
  <c r="F82" i="2"/>
  <c r="AW10" i="9" l="1"/>
  <c r="AX9" i="9"/>
  <c r="AN15" i="9"/>
  <c r="AJ45" i="7"/>
  <c r="AJ46" i="7" s="1"/>
  <c r="AJ55" i="7" s="1"/>
  <c r="AJ57" i="7" s="1"/>
  <c r="AL6" i="7"/>
  <c r="AL10" i="7" s="1"/>
  <c r="AL9" i="7"/>
  <c r="AL51" i="7"/>
  <c r="AM49" i="7"/>
  <c r="AL25" i="7"/>
  <c r="AM24" i="7"/>
  <c r="BH41" i="7"/>
  <c r="BI22" i="7"/>
  <c r="AL15" i="7"/>
  <c r="AL18" i="7" s="1"/>
  <c r="AM13" i="7"/>
  <c r="AX17" i="7"/>
  <c r="AM44" i="7"/>
  <c r="AL37" i="7"/>
  <c r="AK38" i="7"/>
  <c r="AL59" i="7"/>
  <c r="AL60" i="7" s="1"/>
  <c r="AM8" i="7"/>
  <c r="AL30" i="7"/>
  <c r="AK31" i="7"/>
  <c r="AK42" i="7" s="1"/>
  <c r="AH27" i="5"/>
  <c r="AH32" i="5" s="1"/>
  <c r="AT36" i="5"/>
  <c r="AI24" i="5"/>
  <c r="AG52" i="5"/>
  <c r="AG54" i="5" s="1"/>
  <c r="AH8" i="5"/>
  <c r="AH6" i="5"/>
  <c r="AH9" i="5" s="1"/>
  <c r="AH12" i="5" s="1"/>
  <c r="AH14" i="5" s="1"/>
  <c r="AI30" i="5"/>
  <c r="AJ20" i="5"/>
  <c r="AI21" i="5"/>
  <c r="AI10" i="5"/>
  <c r="AI42" i="6"/>
  <c r="AI45" i="6" s="1"/>
  <c r="AI46" i="6" s="1"/>
  <c r="AK35" i="6"/>
  <c r="AJ41" i="6"/>
  <c r="AJ38" i="6"/>
  <c r="AK31" i="6"/>
  <c r="AL30" i="6"/>
  <c r="AM30" i="6" s="1"/>
  <c r="AJ13" i="6"/>
  <c r="AI15" i="6"/>
  <c r="AI18" i="6" s="1"/>
  <c r="AH57" i="6"/>
  <c r="AJ25" i="6"/>
  <c r="AK24" i="6"/>
  <c r="AJ49" i="6"/>
  <c r="AI51" i="6"/>
  <c r="AI55" i="6" s="1"/>
  <c r="AL8" i="6"/>
  <c r="AJ9" i="6"/>
  <c r="AJ6" i="6"/>
  <c r="AJ10" i="6" s="1"/>
  <c r="AJ43" i="5"/>
  <c r="AI47" i="5"/>
  <c r="Z57" i="3"/>
  <c r="AB57" i="3"/>
  <c r="AF57" i="3" s="1"/>
  <c r="AF56" i="3"/>
  <c r="E63" i="2"/>
  <c r="H62" i="2"/>
  <c r="W87" i="3"/>
  <c r="AE87" i="3" s="1"/>
  <c r="E57" i="3"/>
  <c r="I57" i="3" s="1"/>
  <c r="K56" i="3"/>
  <c r="O56" i="3" s="1"/>
  <c r="V58" i="3"/>
  <c r="F83" i="2"/>
  <c r="AY9" i="9" l="1"/>
  <c r="AX10" i="9"/>
  <c r="AO15" i="9"/>
  <c r="AK45" i="7"/>
  <c r="AK46" i="7" s="1"/>
  <c r="AK55" i="7" s="1"/>
  <c r="AK57" i="7" s="1"/>
  <c r="AL31" i="7"/>
  <c r="AL42" i="7" s="1"/>
  <c r="AM30" i="7"/>
  <c r="AY17" i="7"/>
  <c r="AM37" i="7"/>
  <c r="AL38" i="7"/>
  <c r="AN44" i="7"/>
  <c r="AN13" i="7"/>
  <c r="AM25" i="7"/>
  <c r="AN24" i="7"/>
  <c r="AM6" i="7"/>
  <c r="AM10" i="7" s="1"/>
  <c r="AM15" i="7" s="1"/>
  <c r="AM18" i="7" s="1"/>
  <c r="AM9" i="7"/>
  <c r="BI41" i="7"/>
  <c r="BJ22" i="7"/>
  <c r="BJ41" i="7" s="1"/>
  <c r="AM51" i="7"/>
  <c r="AN49" i="7"/>
  <c r="AM59" i="7"/>
  <c r="AM60" i="7" s="1"/>
  <c r="AN8" i="7"/>
  <c r="AH52" i="5"/>
  <c r="AH54" i="5" s="1"/>
  <c r="AJ24" i="5"/>
  <c r="AU36" i="5"/>
  <c r="AI27" i="5"/>
  <c r="AI32" i="5" s="1"/>
  <c r="AK20" i="5"/>
  <c r="AJ21" i="5"/>
  <c r="AI6" i="5"/>
  <c r="AI9" i="5" s="1"/>
  <c r="AI8" i="5"/>
  <c r="AJ30" i="5"/>
  <c r="AJ10" i="5"/>
  <c r="AI12" i="5"/>
  <c r="AI14" i="5" s="1"/>
  <c r="AJ42" i="6"/>
  <c r="AJ45" i="6" s="1"/>
  <c r="AJ46" i="6" s="1"/>
  <c r="AN37" i="6"/>
  <c r="AM38" i="6"/>
  <c r="AL35" i="6"/>
  <c r="AK41" i="6"/>
  <c r="AK38" i="6"/>
  <c r="AL31" i="6"/>
  <c r="AK6" i="6"/>
  <c r="AK10" i="6" s="1"/>
  <c r="AK9" i="6"/>
  <c r="AJ51" i="6"/>
  <c r="AK49" i="6"/>
  <c r="AK25" i="6"/>
  <c r="AL24" i="6"/>
  <c r="AK13" i="6"/>
  <c r="AJ15" i="6"/>
  <c r="AJ18" i="6" s="1"/>
  <c r="AI57" i="6"/>
  <c r="AK43" i="5"/>
  <c r="AJ47" i="5"/>
  <c r="AB58" i="3"/>
  <c r="Z58" i="3"/>
  <c r="K62" i="2"/>
  <c r="E64" i="2"/>
  <c r="H63" i="2"/>
  <c r="K63" i="2" s="1"/>
  <c r="W88" i="3"/>
  <c r="AE88" i="3" s="1"/>
  <c r="K57" i="3"/>
  <c r="O57" i="3" s="1"/>
  <c r="E58" i="3"/>
  <c r="I58" i="3" s="1"/>
  <c r="V59" i="3"/>
  <c r="F84" i="2"/>
  <c r="AZ9" i="9" l="1"/>
  <c r="AY10" i="9"/>
  <c r="AP15" i="9"/>
  <c r="AL46" i="7"/>
  <c r="AL55" i="7" s="1"/>
  <c r="AL57" i="7" s="1"/>
  <c r="AL45" i="7"/>
  <c r="AN37" i="7"/>
  <c r="AM38" i="7"/>
  <c r="AZ17" i="7"/>
  <c r="AO44" i="7"/>
  <c r="AN59" i="7"/>
  <c r="AN60" i="7" s="1"/>
  <c r="AO8" i="7"/>
  <c r="AO24" i="7"/>
  <c r="AN25" i="7"/>
  <c r="AN51" i="7"/>
  <c r="AO49" i="7"/>
  <c r="AN6" i="7"/>
  <c r="AN10" i="7" s="1"/>
  <c r="AN15" i="7" s="1"/>
  <c r="AN18" i="7" s="1"/>
  <c r="AN9" i="7"/>
  <c r="AO13" i="7"/>
  <c r="AM31" i="7"/>
  <c r="AM42" i="7" s="1"/>
  <c r="AN30" i="7"/>
  <c r="AK21" i="5"/>
  <c r="AL20" i="5"/>
  <c r="AJ6" i="5"/>
  <c r="AJ9" i="5" s="1"/>
  <c r="AJ8" i="5"/>
  <c r="AI52" i="5"/>
  <c r="AI54" i="5" s="1"/>
  <c r="AJ27" i="5"/>
  <c r="AJ32" i="5" s="1"/>
  <c r="AV36" i="5"/>
  <c r="AK30" i="5"/>
  <c r="AK24" i="5"/>
  <c r="AK10" i="5"/>
  <c r="AJ12" i="5"/>
  <c r="AJ14" i="5" s="1"/>
  <c r="AK42" i="6"/>
  <c r="AK45" i="6" s="1"/>
  <c r="AK46" i="6" s="1"/>
  <c r="AJ55" i="6"/>
  <c r="AJ57" i="6" s="1"/>
  <c r="AL41" i="6"/>
  <c r="AL38" i="6"/>
  <c r="AN38" i="6"/>
  <c r="AO37" i="6"/>
  <c r="AN30" i="6"/>
  <c r="AM31" i="6"/>
  <c r="AL25" i="6"/>
  <c r="AL13" i="6"/>
  <c r="AK15" i="6"/>
  <c r="AK18" i="6" s="1"/>
  <c r="AK51" i="6"/>
  <c r="AK55" i="6" s="1"/>
  <c r="AK57" i="6" s="1"/>
  <c r="AL49" i="6"/>
  <c r="AL51" i="6" s="1"/>
  <c r="AL6" i="6"/>
  <c r="AL10" i="6" s="1"/>
  <c r="AL9" i="6"/>
  <c r="AL43" i="5"/>
  <c r="AK47" i="5"/>
  <c r="AF58" i="3"/>
  <c r="Z59" i="3"/>
  <c r="AB59" i="3"/>
  <c r="AF59" i="3" s="1"/>
  <c r="B65" i="2"/>
  <c r="E71" i="2"/>
  <c r="H64" i="2"/>
  <c r="K64" i="2" s="1"/>
  <c r="K65" i="2" s="1"/>
  <c r="H65" i="2"/>
  <c r="J65" i="2" s="1"/>
  <c r="W89" i="3"/>
  <c r="AE89" i="3" s="1"/>
  <c r="E59" i="3"/>
  <c r="I59" i="3" s="1"/>
  <c r="K58" i="3"/>
  <c r="O58" i="3" s="1"/>
  <c r="V60" i="3"/>
  <c r="F85" i="2"/>
  <c r="BA9" i="9" l="1"/>
  <c r="AZ10" i="9"/>
  <c r="AQ15" i="9"/>
  <c r="AM45" i="7"/>
  <c r="AM46" i="7" s="1"/>
  <c r="AM55" i="7" s="1"/>
  <c r="AM57" i="7" s="1"/>
  <c r="AO30" i="7"/>
  <c r="AN31" i="7"/>
  <c r="AN42" i="7" s="1"/>
  <c r="AO9" i="7"/>
  <c r="AO6" i="7"/>
  <c r="AO10" i="7" s="1"/>
  <c r="AO15" i="7" s="1"/>
  <c r="AO18" i="7" s="1"/>
  <c r="BA17" i="7"/>
  <c r="AP24" i="7"/>
  <c r="AO25" i="7"/>
  <c r="AP44" i="7"/>
  <c r="AP13" i="7"/>
  <c r="AP49" i="7"/>
  <c r="AO51" i="7"/>
  <c r="AO59" i="7"/>
  <c r="AO60" i="7" s="1"/>
  <c r="AP8" i="7"/>
  <c r="AN38" i="7"/>
  <c r="AO37" i="7"/>
  <c r="AK27" i="5"/>
  <c r="AK32" i="5" s="1"/>
  <c r="AJ52" i="5"/>
  <c r="AJ54" i="5" s="1"/>
  <c r="AL24" i="5"/>
  <c r="AW36" i="5"/>
  <c r="AL21" i="5"/>
  <c r="AM20" i="5"/>
  <c r="AK6" i="5"/>
  <c r="AK9" i="5" s="1"/>
  <c r="AK12" i="5" s="1"/>
  <c r="AK14" i="5" s="1"/>
  <c r="AK8" i="5"/>
  <c r="AL30" i="5"/>
  <c r="AL10" i="5"/>
  <c r="AO38" i="6"/>
  <c r="AP37" i="6"/>
  <c r="AL42" i="6"/>
  <c r="AL45" i="6" s="1"/>
  <c r="AL46" i="6" s="1"/>
  <c r="AL55" i="6" s="1"/>
  <c r="AO30" i="6"/>
  <c r="AN31" i="6"/>
  <c r="AN24" i="6"/>
  <c r="AM25" i="6"/>
  <c r="AM42" i="6" s="1"/>
  <c r="AL15" i="6"/>
  <c r="AL18" i="6" s="1"/>
  <c r="AM43" i="5"/>
  <c r="AL47" i="5"/>
  <c r="E72" i="2"/>
  <c r="H71" i="2"/>
  <c r="AB60" i="3"/>
  <c r="Z60" i="3"/>
  <c r="W90" i="3"/>
  <c r="AE90" i="3" s="1"/>
  <c r="E60" i="3"/>
  <c r="I60" i="3" s="1"/>
  <c r="K59" i="3"/>
  <c r="O59" i="3" s="1"/>
  <c r="V65" i="3"/>
  <c r="F86" i="2"/>
  <c r="BB9" i="9" l="1"/>
  <c r="BA10" i="9"/>
  <c r="AR15" i="9"/>
  <c r="AN45" i="7"/>
  <c r="AN46" i="7" s="1"/>
  <c r="AN55" i="7" s="1"/>
  <c r="AN57" i="7" s="1"/>
  <c r="AP6" i="7"/>
  <c r="AP10" i="7" s="1"/>
  <c r="AP9" i="7"/>
  <c r="AP25" i="7"/>
  <c r="AQ24" i="7"/>
  <c r="AP37" i="7"/>
  <c r="AO38" i="7"/>
  <c r="AP51" i="7"/>
  <c r="AQ49" i="7"/>
  <c r="AQ44" i="7"/>
  <c r="BB17" i="7"/>
  <c r="AP59" i="7"/>
  <c r="AP60" i="7" s="1"/>
  <c r="AQ8" i="7"/>
  <c r="AP15" i="7"/>
  <c r="AP18" i="7" s="1"/>
  <c r="AQ13" i="7"/>
  <c r="AP30" i="7"/>
  <c r="AO31" i="7"/>
  <c r="AO42" i="7" s="1"/>
  <c r="AK52" i="5"/>
  <c r="AK54" i="5" s="1"/>
  <c r="AM30" i="5"/>
  <c r="AM21" i="5"/>
  <c r="AN20" i="5"/>
  <c r="AM24" i="5"/>
  <c r="AL8" i="5"/>
  <c r="AL6" i="5"/>
  <c r="AL9" i="5" s="1"/>
  <c r="AL12" i="5" s="1"/>
  <c r="AL14" i="5" s="1"/>
  <c r="AL27" i="5"/>
  <c r="AL32" i="5" s="1"/>
  <c r="AX36" i="5"/>
  <c r="AM10" i="5"/>
  <c r="AQ37" i="6"/>
  <c r="AP38" i="6"/>
  <c r="AO31" i="6"/>
  <c r="AP30" i="6"/>
  <c r="AL57" i="6"/>
  <c r="AM45" i="6"/>
  <c r="AM46" i="6" s="1"/>
  <c r="AM55" i="6" s="1"/>
  <c r="AM57" i="6" s="1"/>
  <c r="AO24" i="6"/>
  <c r="AN25" i="6"/>
  <c r="AN42" i="6" s="1"/>
  <c r="AN45" i="6" s="1"/>
  <c r="AN46" i="6" s="1"/>
  <c r="AN55" i="6" s="1"/>
  <c r="AN57" i="6" s="1"/>
  <c r="AN43" i="5"/>
  <c r="AM47" i="5"/>
  <c r="AF60" i="3"/>
  <c r="G87" i="2"/>
  <c r="F91" i="2" s="1"/>
  <c r="K71" i="2"/>
  <c r="AB65" i="3"/>
  <c r="AF65" i="3" s="1"/>
  <c r="Z65" i="3"/>
  <c r="E73" i="2"/>
  <c r="H72" i="2"/>
  <c r="K72" i="2" s="1"/>
  <c r="W91" i="3"/>
  <c r="AE91" i="3" s="1"/>
  <c r="E65" i="3"/>
  <c r="I65" i="3" s="1"/>
  <c r="K60" i="3"/>
  <c r="O60" i="3" s="1"/>
  <c r="V66" i="3"/>
  <c r="BC9" i="9" l="1"/>
  <c r="BB10" i="9"/>
  <c r="AS15" i="9"/>
  <c r="AO45" i="7"/>
  <c r="AO46" i="7" s="1"/>
  <c r="AO55" i="7" s="1"/>
  <c r="AO57" i="7" s="1"/>
  <c r="AR13" i="7"/>
  <c r="BC17" i="7"/>
  <c r="AQ51" i="7"/>
  <c r="AR49" i="7"/>
  <c r="AQ25" i="7"/>
  <c r="AR24" i="7"/>
  <c r="AP31" i="7"/>
  <c r="AP42" i="7" s="1"/>
  <c r="AQ30" i="7"/>
  <c r="AQ59" i="7"/>
  <c r="AQ60" i="7" s="1"/>
  <c r="AR8" i="7"/>
  <c r="AR44" i="7"/>
  <c r="AQ6" i="7"/>
  <c r="AQ10" i="7" s="1"/>
  <c r="AQ15" i="7" s="1"/>
  <c r="AQ18" i="7" s="1"/>
  <c r="AQ9" i="7"/>
  <c r="AQ37" i="7"/>
  <c r="AP38" i="7"/>
  <c r="AL52" i="5"/>
  <c r="AL54" i="5" s="1"/>
  <c r="AY36" i="5"/>
  <c r="AM8" i="5"/>
  <c r="AM6" i="5"/>
  <c r="AM9" i="5" s="1"/>
  <c r="AM12" i="5" s="1"/>
  <c r="AM14" i="5" s="1"/>
  <c r="AM27" i="5"/>
  <c r="AM32" i="5" s="1"/>
  <c r="AN24" i="5"/>
  <c r="AN21" i="5"/>
  <c r="AO20" i="5"/>
  <c r="AN30" i="5"/>
  <c r="AN10" i="5"/>
  <c r="AQ38" i="6"/>
  <c r="AR37" i="6"/>
  <c r="AQ30" i="6"/>
  <c r="AP31" i="6"/>
  <c r="AO25" i="6"/>
  <c r="AO42" i="6" s="1"/>
  <c r="AO45" i="6" s="1"/>
  <c r="AO46" i="6" s="1"/>
  <c r="AO55" i="6" s="1"/>
  <c r="AO57" i="6" s="1"/>
  <c r="AP24" i="6"/>
  <c r="AO43" i="5"/>
  <c r="AN47" i="5"/>
  <c r="F92" i="2"/>
  <c r="Z66" i="3"/>
  <c r="AB66" i="3"/>
  <c r="E74" i="2"/>
  <c r="H73" i="2"/>
  <c r="K73" i="2" s="1"/>
  <c r="W92" i="3"/>
  <c r="AE92" i="3" s="1"/>
  <c r="AE93" i="3" s="1"/>
  <c r="E66" i="3"/>
  <c r="I66" i="3" s="1"/>
  <c r="K65" i="3"/>
  <c r="O65" i="3" s="1"/>
  <c r="V67" i="3"/>
  <c r="BD9" i="9" l="1"/>
  <c r="BC10" i="9"/>
  <c r="AT15" i="9"/>
  <c r="AP45" i="7"/>
  <c r="AP46" i="7" s="1"/>
  <c r="AP55" i="7" s="1"/>
  <c r="AP57" i="7" s="1"/>
  <c r="AR30" i="7"/>
  <c r="AQ31" i="7"/>
  <c r="AQ42" i="7" s="1"/>
  <c r="BD17" i="7"/>
  <c r="AR37" i="7"/>
  <c r="AQ38" i="7"/>
  <c r="AS44" i="7"/>
  <c r="AS24" i="7"/>
  <c r="AR25" i="7"/>
  <c r="AR9" i="7"/>
  <c r="AR6" i="7"/>
  <c r="AR10" i="7" s="1"/>
  <c r="AR15" i="7" s="1"/>
  <c r="AR18" i="7" s="1"/>
  <c r="AR59" i="7"/>
  <c r="AR60" i="7" s="1"/>
  <c r="AS8" i="7"/>
  <c r="AR51" i="7"/>
  <c r="AS49" i="7"/>
  <c r="AS13" i="7"/>
  <c r="AM52" i="5"/>
  <c r="AM54" i="5" s="1"/>
  <c r="AO30" i="5"/>
  <c r="AO24" i="5"/>
  <c r="AP20" i="5"/>
  <c r="AO21" i="5"/>
  <c r="AN8" i="5"/>
  <c r="AN6" i="5"/>
  <c r="AN9" i="5" s="1"/>
  <c r="AN27" i="5"/>
  <c r="AN32" i="5" s="1"/>
  <c r="AZ36" i="5"/>
  <c r="BA36" i="5" s="1"/>
  <c r="AN12" i="5"/>
  <c r="AN14" i="5" s="1"/>
  <c r="AO10" i="5"/>
  <c r="AR38" i="6"/>
  <c r="AS37" i="6"/>
  <c r="AQ31" i="6"/>
  <c r="AR30" i="6"/>
  <c r="AQ24" i="6"/>
  <c r="AP25" i="6"/>
  <c r="AP42" i="6" s="1"/>
  <c r="AP45" i="6" s="1"/>
  <c r="AP46" i="6" s="1"/>
  <c r="AP55" i="6" s="1"/>
  <c r="AP57" i="6" s="1"/>
  <c r="AP43" i="5"/>
  <c r="AO47" i="5"/>
  <c r="AB67" i="3"/>
  <c r="AF67" i="3" s="1"/>
  <c r="Z67" i="3"/>
  <c r="AF66" i="3"/>
  <c r="E75" i="2"/>
  <c r="H74" i="2"/>
  <c r="K74" i="2" s="1"/>
  <c r="F93" i="2"/>
  <c r="Y93" i="3"/>
  <c r="W97" i="3" s="1"/>
  <c r="E67" i="3"/>
  <c r="I67" i="3" s="1"/>
  <c r="K66" i="3"/>
  <c r="O66" i="3" s="1"/>
  <c r="V68" i="3"/>
  <c r="BE9" i="9" l="1"/>
  <c r="BD10" i="9"/>
  <c r="AU15" i="9"/>
  <c r="AQ45" i="7"/>
  <c r="AQ46" i="7" s="1"/>
  <c r="AQ55" i="7" s="1"/>
  <c r="AQ57" i="7" s="1"/>
  <c r="AS9" i="7"/>
  <c r="AS6" i="7"/>
  <c r="AS10" i="7" s="1"/>
  <c r="AS15" i="7" s="1"/>
  <c r="AS18" i="7" s="1"/>
  <c r="AS59" i="7"/>
  <c r="AS60" i="7" s="1"/>
  <c r="AT8" i="7"/>
  <c r="AT44" i="7"/>
  <c r="BE17" i="7"/>
  <c r="AT24" i="7"/>
  <c r="AS25" i="7"/>
  <c r="AT13" i="7"/>
  <c r="AT49" i="7"/>
  <c r="AS51" i="7"/>
  <c r="AR38" i="7"/>
  <c r="AS37" i="7"/>
  <c r="AS30" i="7"/>
  <c r="AR31" i="7"/>
  <c r="AR42" i="7" s="1"/>
  <c r="AN52" i="5"/>
  <c r="AN54" i="5" s="1"/>
  <c r="BB36" i="5"/>
  <c r="BC36" i="5" s="1"/>
  <c r="BD36" i="5" s="1"/>
  <c r="BE36" i="5" s="1"/>
  <c r="BF36" i="5" s="1"/>
  <c r="BG36" i="5" s="1"/>
  <c r="AQ20" i="5"/>
  <c r="AP21" i="5"/>
  <c r="AO8" i="5"/>
  <c r="AO6" i="5"/>
  <c r="AO9" i="5" s="1"/>
  <c r="AP24" i="5"/>
  <c r="AO27" i="5"/>
  <c r="AO32" i="5" s="1"/>
  <c r="AP30" i="5"/>
  <c r="AO12" i="5"/>
  <c r="AO14" i="5" s="1"/>
  <c r="AP10" i="5"/>
  <c r="AS38" i="6"/>
  <c r="AT37" i="6"/>
  <c r="AR31" i="6"/>
  <c r="AS30" i="6"/>
  <c r="AQ25" i="6"/>
  <c r="AQ42" i="6" s="1"/>
  <c r="AQ45" i="6" s="1"/>
  <c r="AQ46" i="6" s="1"/>
  <c r="AQ55" i="6" s="1"/>
  <c r="AQ57" i="6" s="1"/>
  <c r="AR24" i="6"/>
  <c r="AQ43" i="5"/>
  <c r="AP47" i="5"/>
  <c r="F94" i="2"/>
  <c r="Z97" i="3"/>
  <c r="AE97" i="3"/>
  <c r="Z68" i="3"/>
  <c r="AB68" i="3"/>
  <c r="AF68" i="3" s="1"/>
  <c r="E76" i="2"/>
  <c r="H75" i="2"/>
  <c r="W98" i="3"/>
  <c r="AE98" i="3" s="1"/>
  <c r="E68" i="3"/>
  <c r="I68" i="3" s="1"/>
  <c r="K67" i="3"/>
  <c r="O67" i="3" s="1"/>
  <c r="V69" i="3"/>
  <c r="BF9" i="9" l="1"/>
  <c r="BE10" i="9"/>
  <c r="AV15" i="9"/>
  <c r="AR45" i="7"/>
  <c r="AR46" i="7" s="1"/>
  <c r="AR55" i="7" s="1"/>
  <c r="AR57" i="7" s="1"/>
  <c r="BF17" i="7"/>
  <c r="AT59" i="7"/>
  <c r="AT60" i="7" s="1"/>
  <c r="AU8" i="7"/>
  <c r="AT6" i="7"/>
  <c r="AT10" i="7" s="1"/>
  <c r="AT15" i="7" s="1"/>
  <c r="AT18" i="7" s="1"/>
  <c r="AT9" i="7"/>
  <c r="AS42" i="7"/>
  <c r="AT30" i="7"/>
  <c r="AS31" i="7"/>
  <c r="AT51" i="7"/>
  <c r="AU49" i="7"/>
  <c r="AT25" i="7"/>
  <c r="AU24" i="7"/>
  <c r="AU44" i="7"/>
  <c r="AT37" i="7"/>
  <c r="AS38" i="7"/>
  <c r="AU13" i="7"/>
  <c r="AO52" i="5"/>
  <c r="AO54" i="5" s="1"/>
  <c r="BH36" i="5"/>
  <c r="BI36" i="5" s="1"/>
  <c r="BJ36" i="5" s="1"/>
  <c r="AP8" i="5"/>
  <c r="AP6" i="5"/>
  <c r="AP9" i="5" s="1"/>
  <c r="AP12" i="5" s="1"/>
  <c r="AP14" i="5" s="1"/>
  <c r="AQ30" i="5"/>
  <c r="AQ24" i="5"/>
  <c r="AP27" i="5"/>
  <c r="AP32" i="5" s="1"/>
  <c r="AQ21" i="5"/>
  <c r="AR20" i="5"/>
  <c r="AQ10" i="5"/>
  <c r="AU37" i="6"/>
  <c r="AT38" i="6"/>
  <c r="AT30" i="6"/>
  <c r="AS31" i="6"/>
  <c r="AR25" i="6"/>
  <c r="AR42" i="6" s="1"/>
  <c r="AR45" i="6" s="1"/>
  <c r="AR46" i="6" s="1"/>
  <c r="AR55" i="6" s="1"/>
  <c r="AR57" i="6" s="1"/>
  <c r="AS24" i="6"/>
  <c r="AR43" i="5"/>
  <c r="AQ47" i="5"/>
  <c r="E81" i="2"/>
  <c r="H76" i="2"/>
  <c r="K76" i="2" s="1"/>
  <c r="Z69" i="3"/>
  <c r="AB69" i="3"/>
  <c r="AF69" i="3" s="1"/>
  <c r="K75" i="2"/>
  <c r="H77" i="2"/>
  <c r="F95" i="2"/>
  <c r="W99" i="3"/>
  <c r="AE99" i="3" s="1"/>
  <c r="E69" i="3"/>
  <c r="I69" i="3" s="1"/>
  <c r="K68" i="3"/>
  <c r="O68" i="3" s="1"/>
  <c r="V70" i="3"/>
  <c r="BG9" i="9" l="1"/>
  <c r="BF10" i="9"/>
  <c r="AW15" i="9"/>
  <c r="AU60" i="7"/>
  <c r="AU37" i="7"/>
  <c r="AT38" i="7"/>
  <c r="AT31" i="7"/>
  <c r="AT42" i="7" s="1"/>
  <c r="AU30" i="7"/>
  <c r="AU59" i="7"/>
  <c r="AV8" i="7"/>
  <c r="AU51" i="7"/>
  <c r="AV49" i="7"/>
  <c r="AS45" i="7"/>
  <c r="AS46" i="7" s="1"/>
  <c r="AS55" i="7" s="1"/>
  <c r="AS57" i="7" s="1"/>
  <c r="AV13" i="7"/>
  <c r="AU6" i="7"/>
  <c r="AU10" i="7" s="1"/>
  <c r="AU15" i="7" s="1"/>
  <c r="AU18" i="7" s="1"/>
  <c r="AU9" i="7"/>
  <c r="BG17" i="7"/>
  <c r="AV44" i="7"/>
  <c r="AU25" i="7"/>
  <c r="AV24" i="7"/>
  <c r="AP52" i="5"/>
  <c r="AP54" i="5" s="1"/>
  <c r="AR30" i="5"/>
  <c r="AR21" i="5"/>
  <c r="AS20" i="5"/>
  <c r="AQ27" i="5"/>
  <c r="AQ32" i="5" s="1"/>
  <c r="AR24" i="5"/>
  <c r="AQ8" i="5"/>
  <c r="AQ6" i="5"/>
  <c r="AQ9" i="5" s="1"/>
  <c r="AQ12" i="5" s="1"/>
  <c r="AQ14" i="5" s="1"/>
  <c r="AR10" i="5"/>
  <c r="AU38" i="6"/>
  <c r="AV37" i="6"/>
  <c r="AT31" i="6"/>
  <c r="AU30" i="6"/>
  <c r="AS25" i="6"/>
  <c r="AS42" i="6" s="1"/>
  <c r="AS45" i="6" s="1"/>
  <c r="AS46" i="6" s="1"/>
  <c r="AS55" i="6" s="1"/>
  <c r="AS57" i="6" s="1"/>
  <c r="AT24" i="6"/>
  <c r="AS43" i="5"/>
  <c r="AR47" i="5"/>
  <c r="E82" i="2"/>
  <c r="H81" i="2"/>
  <c r="R72" i="3"/>
  <c r="AB70" i="3"/>
  <c r="Z70" i="3"/>
  <c r="F96" i="2"/>
  <c r="W100" i="3"/>
  <c r="AE100" i="3" s="1"/>
  <c r="E70" i="3"/>
  <c r="I70" i="3" s="1"/>
  <c r="K69" i="3"/>
  <c r="O69" i="3" s="1"/>
  <c r="V77" i="3"/>
  <c r="AB77" i="3" s="1"/>
  <c r="BH9" i="9" l="1"/>
  <c r="BG10" i="9"/>
  <c r="AX15" i="9"/>
  <c r="AT46" i="7"/>
  <c r="AT55" i="7" s="1"/>
  <c r="AT57" i="7" s="1"/>
  <c r="AT45" i="7"/>
  <c r="AW13" i="7"/>
  <c r="AV15" i="7"/>
  <c r="AV18" i="7" s="1"/>
  <c r="AV6" i="7"/>
  <c r="AV10" i="7" s="1"/>
  <c r="AV9" i="7"/>
  <c r="AW44" i="7"/>
  <c r="AV59" i="7"/>
  <c r="AW8" i="7"/>
  <c r="AW24" i="7"/>
  <c r="AV25" i="7"/>
  <c r="BH17" i="7"/>
  <c r="AV51" i="7"/>
  <c r="AW49" i="7"/>
  <c r="AU31" i="7"/>
  <c r="AU42" i="7" s="1"/>
  <c r="AV30" i="7"/>
  <c r="AV37" i="7"/>
  <c r="AU38" i="7"/>
  <c r="AV60" i="7"/>
  <c r="AS21" i="5"/>
  <c r="AT20" i="5"/>
  <c r="AQ52" i="5"/>
  <c r="AQ54" i="5" s="1"/>
  <c r="AR27" i="5"/>
  <c r="AR32" i="5" s="1"/>
  <c r="AS30" i="5"/>
  <c r="AS24" i="5"/>
  <c r="AR8" i="5"/>
  <c r="AR6" i="5"/>
  <c r="AR9" i="5" s="1"/>
  <c r="AR12" i="5"/>
  <c r="AR14" i="5" s="1"/>
  <c r="AS10" i="5"/>
  <c r="AV38" i="6"/>
  <c r="AW37" i="6"/>
  <c r="AU31" i="6"/>
  <c r="AV30" i="6"/>
  <c r="AU24" i="6"/>
  <c r="AT25" i="6"/>
  <c r="AT42" i="6" s="1"/>
  <c r="AT45" i="6" s="1"/>
  <c r="AT46" i="6" s="1"/>
  <c r="AT55" i="6" s="1"/>
  <c r="AT57" i="6" s="1"/>
  <c r="AT43" i="5"/>
  <c r="AS47" i="5"/>
  <c r="K81" i="2"/>
  <c r="E83" i="2"/>
  <c r="H82" i="2"/>
  <c r="K82" i="2" s="1"/>
  <c r="AF70" i="3"/>
  <c r="AF71" i="3" s="1"/>
  <c r="AG71" i="3" s="1"/>
  <c r="AC71" i="3"/>
  <c r="AF77" i="3"/>
  <c r="F101" i="2"/>
  <c r="W101" i="3"/>
  <c r="AE101" i="3" s="1"/>
  <c r="K70" i="3"/>
  <c r="O70" i="3" s="1"/>
  <c r="O71" i="3" s="1"/>
  <c r="P71" i="3" s="1"/>
  <c r="E77" i="3"/>
  <c r="A73" i="3"/>
  <c r="V78" i="3"/>
  <c r="BI9" i="9" l="1"/>
  <c r="BI10" i="9" s="1"/>
  <c r="BH10" i="9"/>
  <c r="AY15" i="9"/>
  <c r="AU45" i="7"/>
  <c r="AU46" i="7" s="1"/>
  <c r="AU55" i="7" s="1"/>
  <c r="AU57" i="7" s="1"/>
  <c r="AX49" i="7"/>
  <c r="AW51" i="7"/>
  <c r="AW30" i="7"/>
  <c r="AV31" i="7"/>
  <c r="AW59" i="7"/>
  <c r="AX8" i="7"/>
  <c r="AW9" i="7"/>
  <c r="AW6" i="7"/>
  <c r="AW10" i="7" s="1"/>
  <c r="AW60" i="7"/>
  <c r="BI17" i="7"/>
  <c r="AV42" i="7"/>
  <c r="AV38" i="7"/>
  <c r="AW37" i="7"/>
  <c r="AX24" i="7"/>
  <c r="AW25" i="7"/>
  <c r="AX44" i="7"/>
  <c r="AW15" i="7"/>
  <c r="AW18" i="7" s="1"/>
  <c r="AX13" i="7"/>
  <c r="AR52" i="5"/>
  <c r="AR54" i="5" s="1"/>
  <c r="AU20" i="5"/>
  <c r="AT21" i="5"/>
  <c r="AT24" i="5"/>
  <c r="AS27" i="5"/>
  <c r="AS32" i="5" s="1"/>
  <c r="AS52" i="5" s="1"/>
  <c r="AS8" i="5"/>
  <c r="AS6" i="5"/>
  <c r="AS9" i="5" s="1"/>
  <c r="AS12" i="5" s="1"/>
  <c r="AS14" i="5" s="1"/>
  <c r="AT30" i="5"/>
  <c r="AT10" i="5"/>
  <c r="AX37" i="6"/>
  <c r="AW38" i="6"/>
  <c r="AW30" i="6"/>
  <c r="AV31" i="6"/>
  <c r="AU25" i="6"/>
  <c r="AU42" i="6" s="1"/>
  <c r="AU45" i="6" s="1"/>
  <c r="AU46" i="6" s="1"/>
  <c r="AU55" i="6" s="1"/>
  <c r="AU57" i="6" s="1"/>
  <c r="AV24" i="6"/>
  <c r="AU43" i="5"/>
  <c r="AT47" i="5"/>
  <c r="AB78" i="3"/>
  <c r="Z78" i="3"/>
  <c r="E84" i="2"/>
  <c r="H83" i="2"/>
  <c r="K83" i="2" s="1"/>
  <c r="F102" i="2"/>
  <c r="W102" i="3"/>
  <c r="AE102" i="3" s="1"/>
  <c r="E78" i="3"/>
  <c r="I78" i="3" s="1"/>
  <c r="K77" i="3"/>
  <c r="O77" i="3" s="1"/>
  <c r="L71" i="3"/>
  <c r="V79" i="3"/>
  <c r="AZ15" i="9" l="1"/>
  <c r="AY44" i="7"/>
  <c r="BJ17" i="7"/>
  <c r="AX59" i="7"/>
  <c r="AY8" i="7"/>
  <c r="AY13" i="7"/>
  <c r="AX60" i="7"/>
  <c r="AX51" i="7"/>
  <c r="AY49" i="7"/>
  <c r="AX25" i="7"/>
  <c r="AY24" i="7"/>
  <c r="AV46" i="7"/>
  <c r="AV55" i="7" s="1"/>
  <c r="AV57" i="7" s="1"/>
  <c r="AV45" i="7"/>
  <c r="AX37" i="7"/>
  <c r="AW38" i="7"/>
  <c r="AX6" i="7"/>
  <c r="AX10" i="7" s="1"/>
  <c r="AX15" i="7" s="1"/>
  <c r="AX18" i="7" s="1"/>
  <c r="AX9" i="7"/>
  <c r="AX30" i="7"/>
  <c r="AW31" i="7"/>
  <c r="AW42" i="7" s="1"/>
  <c r="AS54" i="5"/>
  <c r="AU30" i="5"/>
  <c r="AT8" i="5"/>
  <c r="AT6" i="5"/>
  <c r="AT9" i="5" s="1"/>
  <c r="AU24" i="5"/>
  <c r="AU21" i="5"/>
  <c r="AV20" i="5"/>
  <c r="AT27" i="5"/>
  <c r="AT32" i="5" s="1"/>
  <c r="AT12" i="5"/>
  <c r="AT14" i="5" s="1"/>
  <c r="AU10" i="5"/>
  <c r="AX38" i="6"/>
  <c r="AX30" i="6"/>
  <c r="AY30" i="6" s="1"/>
  <c r="AW31" i="6"/>
  <c r="AV25" i="6"/>
  <c r="AV42" i="6" s="1"/>
  <c r="AV45" i="6" s="1"/>
  <c r="AV46" i="6" s="1"/>
  <c r="AV55" i="6" s="1"/>
  <c r="AV57" i="6" s="1"/>
  <c r="AW24" i="6"/>
  <c r="AV43" i="5"/>
  <c r="AU47" i="5"/>
  <c r="E85" i="2"/>
  <c r="H84" i="2"/>
  <c r="F103" i="2"/>
  <c r="AB79" i="3"/>
  <c r="AF79" i="3" s="1"/>
  <c r="Z79" i="3"/>
  <c r="AF78" i="3"/>
  <c r="W107" i="3"/>
  <c r="AE107" i="3" s="1"/>
  <c r="E79" i="3"/>
  <c r="I79" i="3" s="1"/>
  <c r="K78" i="3"/>
  <c r="O78" i="3" s="1"/>
  <c r="V80" i="3"/>
  <c r="BA15" i="9" l="1"/>
  <c r="AW45" i="7"/>
  <c r="AW46" i="7" s="1"/>
  <c r="AW55" i="7" s="1"/>
  <c r="AW57" i="7" s="1"/>
  <c r="AZ13" i="7"/>
  <c r="AZ24" i="7"/>
  <c r="AY25" i="7"/>
  <c r="AY51" i="7"/>
  <c r="AZ49" i="7"/>
  <c r="AZ44" i="7"/>
  <c r="AX31" i="7"/>
  <c r="AY30" i="7"/>
  <c r="AY37" i="7"/>
  <c r="AX38" i="7"/>
  <c r="AX42" i="7" s="1"/>
  <c r="AY59" i="7"/>
  <c r="AY60" i="7" s="1"/>
  <c r="AZ8" i="7"/>
  <c r="AY6" i="7"/>
  <c r="AY10" i="7" s="1"/>
  <c r="AY15" i="7" s="1"/>
  <c r="AY18" i="7" s="1"/>
  <c r="AY9" i="7"/>
  <c r="AT52" i="5"/>
  <c r="AT54" i="5" s="1"/>
  <c r="AW20" i="5"/>
  <c r="AV21" i="5"/>
  <c r="AU8" i="5"/>
  <c r="AU6" i="5"/>
  <c r="AU9" i="5" s="1"/>
  <c r="AU27" i="5"/>
  <c r="AU32" i="5" s="1"/>
  <c r="AV24" i="5"/>
  <c r="AV30" i="5"/>
  <c r="AU12" i="5"/>
  <c r="AU14" i="5" s="1"/>
  <c r="AV10" i="5"/>
  <c r="AY38" i="6"/>
  <c r="AZ37" i="6"/>
  <c r="AX31" i="6"/>
  <c r="AW25" i="6"/>
  <c r="AW42" i="6" s="1"/>
  <c r="AW45" i="6" s="1"/>
  <c r="AW46" i="6" s="1"/>
  <c r="AW55" i="6" s="1"/>
  <c r="AW57" i="6" s="1"/>
  <c r="AX24" i="6"/>
  <c r="AY24" i="6" s="1"/>
  <c r="AW43" i="5"/>
  <c r="AV47" i="5"/>
  <c r="F104" i="2"/>
  <c r="K84" i="2"/>
  <c r="Z80" i="3"/>
  <c r="AB80" i="3"/>
  <c r="E86" i="2"/>
  <c r="H85" i="2"/>
  <c r="K85" i="2" s="1"/>
  <c r="W108" i="3"/>
  <c r="AE108" i="3" s="1"/>
  <c r="K79" i="3"/>
  <c r="O79" i="3" s="1"/>
  <c r="E80" i="3"/>
  <c r="I80" i="3" s="1"/>
  <c r="V81" i="3"/>
  <c r="BB15" i="9" l="1"/>
  <c r="AX45" i="7"/>
  <c r="AX46" i="7" s="1"/>
  <c r="AX55" i="7" s="1"/>
  <c r="AX57" i="7" s="1"/>
  <c r="AZ59" i="7"/>
  <c r="AZ60" i="7" s="1"/>
  <c r="BA8" i="7"/>
  <c r="BA44" i="7"/>
  <c r="BA24" i="7"/>
  <c r="AZ25" i="7"/>
  <c r="AZ37" i="7"/>
  <c r="AY38" i="7"/>
  <c r="AZ30" i="7"/>
  <c r="AY31" i="7"/>
  <c r="AY42" i="7" s="1"/>
  <c r="AZ51" i="7"/>
  <c r="BA49" i="7"/>
  <c r="AZ6" i="7"/>
  <c r="AZ10" i="7" s="1"/>
  <c r="AZ15" i="7" s="1"/>
  <c r="AZ18" i="7" s="1"/>
  <c r="AZ9" i="7"/>
  <c r="BA13" i="7"/>
  <c r="AU52" i="5"/>
  <c r="AU54" i="5" s="1"/>
  <c r="AW24" i="5"/>
  <c r="AV27" i="5"/>
  <c r="AV32" i="5" s="1"/>
  <c r="AW21" i="5"/>
  <c r="AX20" i="5"/>
  <c r="AW30" i="5"/>
  <c r="AV8" i="5"/>
  <c r="AV6" i="5"/>
  <c r="AV9" i="5" s="1"/>
  <c r="AV12" i="5" s="1"/>
  <c r="AV14" i="5" s="1"/>
  <c r="AW10" i="5"/>
  <c r="AZ38" i="6"/>
  <c r="BA37" i="6"/>
  <c r="AZ30" i="6"/>
  <c r="AY31" i="6"/>
  <c r="AX25" i="6"/>
  <c r="AX42" i="6" s="1"/>
  <c r="AX45" i="6" s="1"/>
  <c r="AX46" i="6" s="1"/>
  <c r="AX55" i="6" s="1"/>
  <c r="AX57" i="6" s="1"/>
  <c r="AX43" i="5"/>
  <c r="AW47" i="5"/>
  <c r="F105" i="2"/>
  <c r="AF80" i="3"/>
  <c r="AB81" i="3"/>
  <c r="AF81" i="3" s="1"/>
  <c r="Z81" i="3"/>
  <c r="H87" i="2"/>
  <c r="J87" i="2" s="1"/>
  <c r="E91" i="2"/>
  <c r="B87" i="2"/>
  <c r="H86" i="2"/>
  <c r="K86" i="2" s="1"/>
  <c r="K87" i="2" s="1"/>
  <c r="W109" i="3"/>
  <c r="AE109" i="3" s="1"/>
  <c r="E81" i="3"/>
  <c r="I81" i="3" s="1"/>
  <c r="K80" i="3"/>
  <c r="O80" i="3" s="1"/>
  <c r="V82" i="3"/>
  <c r="BC15" i="9" l="1"/>
  <c r="AY45" i="7"/>
  <c r="AY46" i="7" s="1"/>
  <c r="AY55" i="7" s="1"/>
  <c r="AY57" i="7" s="1"/>
  <c r="BB13" i="7"/>
  <c r="AZ38" i="7"/>
  <c r="BA37" i="7"/>
  <c r="BB44" i="7"/>
  <c r="BA9" i="7"/>
  <c r="BA6" i="7"/>
  <c r="BA10" i="7" s="1"/>
  <c r="BA15" i="7" s="1"/>
  <c r="BA18" i="7" s="1"/>
  <c r="BA59" i="7"/>
  <c r="BA60" i="7" s="1"/>
  <c r="BB8" i="7"/>
  <c r="BA30" i="7"/>
  <c r="AZ31" i="7"/>
  <c r="AZ42" i="7" s="1"/>
  <c r="BB24" i="7"/>
  <c r="BA25" i="7"/>
  <c r="BB49" i="7"/>
  <c r="BA51" i="7"/>
  <c r="AW8" i="5"/>
  <c r="AW6" i="5"/>
  <c r="AW9" i="5" s="1"/>
  <c r="AX30" i="5"/>
  <c r="AX21" i="5"/>
  <c r="AY20" i="5"/>
  <c r="AX24" i="5"/>
  <c r="AW27" i="5"/>
  <c r="AW32" i="5" s="1"/>
  <c r="AV52" i="5"/>
  <c r="AV54" i="5" s="1"/>
  <c r="AW12" i="5"/>
  <c r="AW14" i="5" s="1"/>
  <c r="AX10" i="5"/>
  <c r="BA38" i="6"/>
  <c r="BB37" i="6"/>
  <c r="AZ31" i="6"/>
  <c r="BA30" i="6"/>
  <c r="AZ24" i="6"/>
  <c r="AY25" i="6"/>
  <c r="AY42" i="6" s="1"/>
  <c r="AY43" i="5"/>
  <c r="AX47" i="5"/>
  <c r="Z82" i="3"/>
  <c r="AB82" i="3"/>
  <c r="AF82" i="3" s="1"/>
  <c r="F106" i="2"/>
  <c r="E92" i="2"/>
  <c r="H91" i="2"/>
  <c r="W110" i="3"/>
  <c r="AE110" i="3" s="1"/>
  <c r="K81" i="3"/>
  <c r="O81" i="3" s="1"/>
  <c r="E82" i="3"/>
  <c r="I82" i="3" s="1"/>
  <c r="V87" i="3"/>
  <c r="BD15" i="9" l="1"/>
  <c r="AZ45" i="7"/>
  <c r="AZ46" i="7" s="1"/>
  <c r="AZ55" i="7" s="1"/>
  <c r="AZ57" i="7" s="1"/>
  <c r="BB51" i="7"/>
  <c r="BC49" i="7"/>
  <c r="BC44" i="7"/>
  <c r="BB37" i="7"/>
  <c r="BA38" i="7"/>
  <c r="BB59" i="7"/>
  <c r="BB60" i="7" s="1"/>
  <c r="BC8" i="7"/>
  <c r="BB6" i="7"/>
  <c r="BB10" i="7" s="1"/>
  <c r="BB15" i="7" s="1"/>
  <c r="BB18" i="7" s="1"/>
  <c r="BB9" i="7"/>
  <c r="BB30" i="7"/>
  <c r="BA31" i="7"/>
  <c r="BA42" i="7" s="1"/>
  <c r="BC24" i="7"/>
  <c r="BB25" i="7"/>
  <c r="BC13" i="7"/>
  <c r="AW52" i="5"/>
  <c r="AW54" i="5" s="1"/>
  <c r="AX27" i="5"/>
  <c r="AY30" i="5"/>
  <c r="AY21" i="5"/>
  <c r="AZ20" i="5"/>
  <c r="AX8" i="5"/>
  <c r="AX6" i="5"/>
  <c r="AX9" i="5" s="1"/>
  <c r="AY24" i="5"/>
  <c r="AX32" i="5"/>
  <c r="AX52" i="5" s="1"/>
  <c r="AX12" i="5"/>
  <c r="AX14" i="5" s="1"/>
  <c r="AY10" i="5"/>
  <c r="BC37" i="6"/>
  <c r="BB38" i="6"/>
  <c r="BA31" i="6"/>
  <c r="BB30" i="6"/>
  <c r="BA24" i="6"/>
  <c r="AZ25" i="6"/>
  <c r="AZ42" i="6" s="1"/>
  <c r="AY45" i="6"/>
  <c r="AY46" i="6" s="1"/>
  <c r="AY55" i="6" s="1"/>
  <c r="AY57" i="6" s="1"/>
  <c r="AZ43" i="5"/>
  <c r="AY47" i="5"/>
  <c r="Z87" i="3"/>
  <c r="AB87" i="3"/>
  <c r="E93" i="2"/>
  <c r="H92" i="2"/>
  <c r="K92" i="2" s="1"/>
  <c r="K91" i="2"/>
  <c r="W111" i="3"/>
  <c r="AE111" i="3" s="1"/>
  <c r="E87" i="3"/>
  <c r="I87" i="3" s="1"/>
  <c r="K82" i="3"/>
  <c r="O82" i="3" s="1"/>
  <c r="V88" i="3"/>
  <c r="BE15" i="9" l="1"/>
  <c r="BA45" i="7"/>
  <c r="BA46" i="7" s="1"/>
  <c r="BA55" i="7" s="1"/>
  <c r="BA57" i="7" s="1"/>
  <c r="BB31" i="7"/>
  <c r="BC30" i="7"/>
  <c r="BD44" i="7"/>
  <c r="BC6" i="7"/>
  <c r="BC10" i="7" s="1"/>
  <c r="BC15" i="7" s="1"/>
  <c r="BC18" i="7" s="1"/>
  <c r="BC9" i="7"/>
  <c r="BD24" i="7"/>
  <c r="BC25" i="7"/>
  <c r="BC51" i="7"/>
  <c r="BD49" i="7"/>
  <c r="BD13" i="7"/>
  <c r="BC59" i="7"/>
  <c r="BC60" i="7" s="1"/>
  <c r="BD8" i="7"/>
  <c r="BC37" i="7"/>
  <c r="BB38" i="7"/>
  <c r="BB42" i="7" s="1"/>
  <c r="AX54" i="5"/>
  <c r="AZ30" i="5"/>
  <c r="AZ24" i="5"/>
  <c r="AY8" i="5"/>
  <c r="AY6" i="5"/>
  <c r="AY9" i="5" s="1"/>
  <c r="AY12" i="5" s="1"/>
  <c r="AY14" i="5" s="1"/>
  <c r="AZ21" i="5"/>
  <c r="BA20" i="5"/>
  <c r="AY27" i="5"/>
  <c r="AY32" i="5" s="1"/>
  <c r="AZ10" i="5"/>
  <c r="BD37" i="6"/>
  <c r="BC38" i="6"/>
  <c r="BC30" i="6"/>
  <c r="BB31" i="6"/>
  <c r="AZ45" i="6"/>
  <c r="AZ46" i="6" s="1"/>
  <c r="AZ55" i="6" s="1"/>
  <c r="AZ57" i="6" s="1"/>
  <c r="BB24" i="6"/>
  <c r="BA25" i="6"/>
  <c r="BA42" i="6" s="1"/>
  <c r="AZ47" i="5"/>
  <c r="BA43" i="5"/>
  <c r="AB88" i="3"/>
  <c r="AF88" i="3" s="1"/>
  <c r="Z88" i="3"/>
  <c r="E94" i="2"/>
  <c r="H93" i="2"/>
  <c r="AF87" i="3"/>
  <c r="W112" i="3"/>
  <c r="AE112" i="3" s="1"/>
  <c r="AE113" i="3" s="1"/>
  <c r="K87" i="3"/>
  <c r="O87" i="3" s="1"/>
  <c r="E88" i="3"/>
  <c r="I88" i="3" s="1"/>
  <c r="V89" i="3"/>
  <c r="BF15" i="9" l="1"/>
  <c r="BB45" i="7"/>
  <c r="BB46" i="7" s="1"/>
  <c r="BB55" i="7" s="1"/>
  <c r="BB57" i="7" s="1"/>
  <c r="BE24" i="7"/>
  <c r="BD25" i="7"/>
  <c r="BD6" i="7"/>
  <c r="BD10" i="7" s="1"/>
  <c r="BD15" i="7" s="1"/>
  <c r="BD18" i="7" s="1"/>
  <c r="BD9" i="7"/>
  <c r="BE44" i="7"/>
  <c r="BD37" i="7"/>
  <c r="BC38" i="7"/>
  <c r="BD51" i="7"/>
  <c r="BE49" i="7"/>
  <c r="BC31" i="7"/>
  <c r="BC42" i="7" s="1"/>
  <c r="BD30" i="7"/>
  <c r="BD59" i="7"/>
  <c r="BD60" i="7" s="1"/>
  <c r="BE8" i="7"/>
  <c r="BE13" i="7"/>
  <c r="AY52" i="5"/>
  <c r="AY54" i="5" s="1"/>
  <c r="BA21" i="5"/>
  <c r="BB20" i="5"/>
  <c r="AZ8" i="5"/>
  <c r="AZ6" i="5"/>
  <c r="AZ9" i="5" s="1"/>
  <c r="AZ12" i="5" s="1"/>
  <c r="AZ14" i="5" s="1"/>
  <c r="BA30" i="5"/>
  <c r="AZ27" i="5"/>
  <c r="AZ32" i="5" s="1"/>
  <c r="BA24" i="5"/>
  <c r="BA10" i="5"/>
  <c r="BD38" i="6"/>
  <c r="BE37" i="6"/>
  <c r="BC31" i="6"/>
  <c r="BD30" i="6"/>
  <c r="BA45" i="6"/>
  <c r="BA46" i="6" s="1"/>
  <c r="BA55" i="6" s="1"/>
  <c r="BA57" i="6" s="1"/>
  <c r="BB25" i="6"/>
  <c r="BB42" i="6" s="1"/>
  <c r="BC24" i="6"/>
  <c r="BB43" i="5"/>
  <c r="BA47" i="5"/>
  <c r="Z89" i="3"/>
  <c r="AB89" i="3"/>
  <c r="AF89" i="3" s="1"/>
  <c r="E95" i="2"/>
  <c r="H94" i="2"/>
  <c r="K94" i="2" s="1"/>
  <c r="K93" i="2"/>
  <c r="K88" i="3"/>
  <c r="O88" i="3" s="1"/>
  <c r="E89" i="3"/>
  <c r="I89" i="3" s="1"/>
  <c r="V90" i="3"/>
  <c r="BG15" i="9" l="1"/>
  <c r="BC46" i="7"/>
  <c r="BC55" i="7" s="1"/>
  <c r="BC57" i="7" s="1"/>
  <c r="BC45" i="7"/>
  <c r="BE30" i="7"/>
  <c r="BD31" i="7"/>
  <c r="BD42" i="7" s="1"/>
  <c r="BE9" i="7"/>
  <c r="BE6" i="7"/>
  <c r="BE10" i="7" s="1"/>
  <c r="BE15" i="7" s="1"/>
  <c r="BE18" i="7" s="1"/>
  <c r="BD38" i="7"/>
  <c r="BE37" i="7"/>
  <c r="BF49" i="7"/>
  <c r="BE51" i="7"/>
  <c r="BF13" i="7"/>
  <c r="BE59" i="7"/>
  <c r="BE60" i="7" s="1"/>
  <c r="BF8" i="7"/>
  <c r="BF44" i="7"/>
  <c r="BF24" i="7"/>
  <c r="BE25" i="7"/>
  <c r="AZ52" i="5"/>
  <c r="AZ54" i="5" s="1"/>
  <c r="BA27" i="5"/>
  <c r="BA32" i="5" s="1"/>
  <c r="BB24" i="5"/>
  <c r="BB30" i="5"/>
  <c r="BA8" i="5"/>
  <c r="BA6" i="5"/>
  <c r="BA9" i="5" s="1"/>
  <c r="BB21" i="5"/>
  <c r="BC20" i="5"/>
  <c r="BA12" i="5"/>
  <c r="BA14" i="5" s="1"/>
  <c r="BB10" i="5"/>
  <c r="BE38" i="6"/>
  <c r="BF37" i="6"/>
  <c r="BD31" i="6"/>
  <c r="BE30" i="6"/>
  <c r="BD24" i="6"/>
  <c r="BC25" i="6"/>
  <c r="BC42" i="6" s="1"/>
  <c r="BB45" i="6"/>
  <c r="BB46" i="6" s="1"/>
  <c r="BB55" i="6" s="1"/>
  <c r="BB57" i="6" s="1"/>
  <c r="BC43" i="5"/>
  <c r="BB47" i="5"/>
  <c r="E96" i="2"/>
  <c r="H95" i="2"/>
  <c r="AB90" i="3"/>
  <c r="AF90" i="3" s="1"/>
  <c r="Z90" i="3"/>
  <c r="E90" i="3"/>
  <c r="I90" i="3" s="1"/>
  <c r="K89" i="3"/>
  <c r="O89" i="3" s="1"/>
  <c r="V91" i="3"/>
  <c r="BH15" i="9" l="1"/>
  <c r="BI15" i="9"/>
  <c r="BD45" i="7"/>
  <c r="BD46" i="7" s="1"/>
  <c r="BD55" i="7" s="1"/>
  <c r="BD57" i="7" s="1"/>
  <c r="BG24" i="7"/>
  <c r="BF25" i="7"/>
  <c r="BG13" i="7"/>
  <c r="BF51" i="7"/>
  <c r="BG49" i="7"/>
  <c r="BF6" i="7"/>
  <c r="BF10" i="7" s="1"/>
  <c r="BF15" i="7" s="1"/>
  <c r="BF18" i="7" s="1"/>
  <c r="BF9" i="7"/>
  <c r="BF37" i="7"/>
  <c r="BE38" i="7"/>
  <c r="BG44" i="7"/>
  <c r="BF59" i="7"/>
  <c r="BF60" i="7" s="1"/>
  <c r="BG8" i="7"/>
  <c r="BF30" i="7"/>
  <c r="BE31" i="7"/>
  <c r="BE42" i="7" s="1"/>
  <c r="BA52" i="5"/>
  <c r="BA54" i="5" s="1"/>
  <c r="BB27" i="5"/>
  <c r="BB8" i="5"/>
  <c r="BB6" i="5"/>
  <c r="BB9" i="5" s="1"/>
  <c r="BD20" i="5"/>
  <c r="BC21" i="5"/>
  <c r="BC30" i="5"/>
  <c r="BB32" i="5"/>
  <c r="BC24" i="5"/>
  <c r="BB12" i="5"/>
  <c r="BB14" i="5" s="1"/>
  <c r="BC10" i="5"/>
  <c r="BG37" i="6"/>
  <c r="BF38" i="6"/>
  <c r="BF30" i="6"/>
  <c r="BE31" i="6"/>
  <c r="BC45" i="6"/>
  <c r="BC46" i="6" s="1"/>
  <c r="BC55" i="6" s="1"/>
  <c r="BC57" i="6" s="1"/>
  <c r="BE24" i="6"/>
  <c r="BD25" i="6"/>
  <c r="BD42" i="6" s="1"/>
  <c r="BD43" i="5"/>
  <c r="BC47" i="5"/>
  <c r="AB91" i="3"/>
  <c r="AF91" i="3" s="1"/>
  <c r="Z91" i="3"/>
  <c r="E101" i="2"/>
  <c r="H96" i="2"/>
  <c r="K96" i="2" s="1"/>
  <c r="K95" i="2"/>
  <c r="H97" i="2"/>
  <c r="K90" i="3"/>
  <c r="O90" i="3" s="1"/>
  <c r="E91" i="3"/>
  <c r="I91" i="3" s="1"/>
  <c r="V92" i="3"/>
  <c r="BE45" i="7" l="1"/>
  <c r="BE46" i="7" s="1"/>
  <c r="BE55" i="7" s="1"/>
  <c r="BE57" i="7" s="1"/>
  <c r="BF31" i="7"/>
  <c r="BG30" i="7"/>
  <c r="BG37" i="7"/>
  <c r="BF38" i="7"/>
  <c r="BF42" i="7" s="1"/>
  <c r="BH24" i="7"/>
  <c r="BG25" i="7"/>
  <c r="BG59" i="7"/>
  <c r="BG60" i="7" s="1"/>
  <c r="BH8" i="7"/>
  <c r="BH44" i="7"/>
  <c r="BG6" i="7"/>
  <c r="BG10" i="7" s="1"/>
  <c r="BG15" i="7" s="1"/>
  <c r="BG18" i="7" s="1"/>
  <c r="BG9" i="7"/>
  <c r="BH13" i="7"/>
  <c r="BG51" i="7"/>
  <c r="BH49" i="7"/>
  <c r="BD30" i="5"/>
  <c r="BB52" i="5"/>
  <c r="BB54" i="5" s="1"/>
  <c r="BD24" i="5"/>
  <c r="BC8" i="5"/>
  <c r="BC6" i="5"/>
  <c r="BC9" i="5" s="1"/>
  <c r="BC12" i="5" s="1"/>
  <c r="BC14" i="5" s="1"/>
  <c r="BE20" i="5"/>
  <c r="BD21" i="5"/>
  <c r="BC27" i="5"/>
  <c r="BC32" i="5" s="1"/>
  <c r="BD10" i="5"/>
  <c r="BG38" i="6"/>
  <c r="BH37" i="6"/>
  <c r="BG30" i="6"/>
  <c r="BF31" i="6"/>
  <c r="BD45" i="6"/>
  <c r="BD46" i="6" s="1"/>
  <c r="BD55" i="6" s="1"/>
  <c r="BD57" i="6" s="1"/>
  <c r="BF24" i="6"/>
  <c r="BE25" i="6"/>
  <c r="BE42" i="6" s="1"/>
  <c r="BE43" i="5"/>
  <c r="BD47" i="5"/>
  <c r="E102" i="2"/>
  <c r="H101" i="2"/>
  <c r="R94" i="3"/>
  <c r="Z92" i="3"/>
  <c r="AB92" i="3"/>
  <c r="A94" i="3"/>
  <c r="E92" i="3"/>
  <c r="I92" i="3" s="1"/>
  <c r="K91" i="3"/>
  <c r="O91" i="3" s="1"/>
  <c r="V97" i="3"/>
  <c r="AB97" i="3" s="1"/>
  <c r="BF45" i="7" l="1"/>
  <c r="BF46" i="7" s="1"/>
  <c r="BF55" i="7" s="1"/>
  <c r="BF57" i="7" s="1"/>
  <c r="BH6" i="7"/>
  <c r="BH10" i="7" s="1"/>
  <c r="BH15" i="7" s="1"/>
  <c r="BH18" i="7" s="1"/>
  <c r="BH9" i="7"/>
  <c r="BI13" i="7"/>
  <c r="BH30" i="7"/>
  <c r="BG31" i="7"/>
  <c r="BG42" i="7" s="1"/>
  <c r="BH51" i="7"/>
  <c r="BI49" i="7"/>
  <c r="BH59" i="7"/>
  <c r="BH60" i="7" s="1"/>
  <c r="BI8" i="7"/>
  <c r="BH37" i="7"/>
  <c r="BG38" i="7"/>
  <c r="BI44" i="7"/>
  <c r="BI24" i="7"/>
  <c r="BH25" i="7"/>
  <c r="BC52" i="5"/>
  <c r="BC54" i="5" s="1"/>
  <c r="BE24" i="5"/>
  <c r="BF20" i="5"/>
  <c r="BE21" i="5"/>
  <c r="BE30" i="5"/>
  <c r="BD27" i="5"/>
  <c r="BD32" i="5" s="1"/>
  <c r="BD8" i="5"/>
  <c r="BD6" i="5"/>
  <c r="BD9" i="5" s="1"/>
  <c r="BD12" i="5" s="1"/>
  <c r="BD14" i="5" s="1"/>
  <c r="BE10" i="5"/>
  <c r="BH38" i="6"/>
  <c r="BI37" i="6"/>
  <c r="BG31" i="6"/>
  <c r="BH30" i="6"/>
  <c r="BF25" i="6"/>
  <c r="BF42" i="6" s="1"/>
  <c r="BG24" i="6"/>
  <c r="BE45" i="6"/>
  <c r="BE46" i="6" s="1"/>
  <c r="BE55" i="6" s="1"/>
  <c r="BE57" i="6" s="1"/>
  <c r="BF43" i="5"/>
  <c r="BE47" i="5"/>
  <c r="K101" i="2"/>
  <c r="AF97" i="3"/>
  <c r="AF92" i="3"/>
  <c r="AF93" i="3" s="1"/>
  <c r="AG93" i="3" s="1"/>
  <c r="AC93" i="3"/>
  <c r="E103" i="2"/>
  <c r="H102" i="2"/>
  <c r="K102" i="2" s="1"/>
  <c r="K92" i="3"/>
  <c r="O92" i="3" s="1"/>
  <c r="O93" i="3" s="1"/>
  <c r="P93" i="3" s="1"/>
  <c r="E97" i="3"/>
  <c r="V98" i="3"/>
  <c r="BG45" i="7" l="1"/>
  <c r="BG46" i="7" s="1"/>
  <c r="BG55" i="7" s="1"/>
  <c r="BG57" i="7" s="1"/>
  <c r="BI60" i="7"/>
  <c r="BJ24" i="7"/>
  <c r="BJ25" i="7" s="1"/>
  <c r="BI25" i="7"/>
  <c r="BH38" i="7"/>
  <c r="BI37" i="7"/>
  <c r="BI59" i="7"/>
  <c r="BJ8" i="7"/>
  <c r="BJ59" i="7" s="1"/>
  <c r="BJ13" i="7"/>
  <c r="BJ44" i="7"/>
  <c r="BI30" i="7"/>
  <c r="BH31" i="7"/>
  <c r="BH42" i="7" s="1"/>
  <c r="BI9" i="7"/>
  <c r="BI6" i="7"/>
  <c r="BI10" i="7" s="1"/>
  <c r="BI15" i="7" s="1"/>
  <c r="BI18" i="7" s="1"/>
  <c r="BJ49" i="7"/>
  <c r="BJ51" i="7" s="1"/>
  <c r="BI51" i="7"/>
  <c r="BD52" i="5"/>
  <c r="BD54" i="5" s="1"/>
  <c r="BF24" i="5"/>
  <c r="BE27" i="5"/>
  <c r="BE32" i="5" s="1"/>
  <c r="BF30" i="5"/>
  <c r="BE8" i="5"/>
  <c r="BE6" i="5"/>
  <c r="BE9" i="5" s="1"/>
  <c r="BE12" i="5" s="1"/>
  <c r="BE14" i="5" s="1"/>
  <c r="BF21" i="5"/>
  <c r="BG20" i="5"/>
  <c r="BF10" i="5"/>
  <c r="BJ37" i="6"/>
  <c r="BJ38" i="6" s="1"/>
  <c r="BI38" i="6"/>
  <c r="BH31" i="6"/>
  <c r="BI30" i="6"/>
  <c r="BG25" i="6"/>
  <c r="BG42" i="6" s="1"/>
  <c r="BH24" i="6"/>
  <c r="BF45" i="6"/>
  <c r="BF46" i="6" s="1"/>
  <c r="BF55" i="6" s="1"/>
  <c r="BF57" i="6" s="1"/>
  <c r="BG43" i="5"/>
  <c r="BF47" i="5"/>
  <c r="E104" i="2"/>
  <c r="H103" i="2"/>
  <c r="K103" i="2" s="1"/>
  <c r="AB98" i="3"/>
  <c r="Z98" i="3"/>
  <c r="L93" i="3"/>
  <c r="E98" i="3"/>
  <c r="I98" i="3" s="1"/>
  <c r="K97" i="3"/>
  <c r="O97" i="3" s="1"/>
  <c r="V99" i="3"/>
  <c r="BH46" i="7" l="1"/>
  <c r="BH55" i="7" s="1"/>
  <c r="BH57" i="7" s="1"/>
  <c r="BH45" i="7"/>
  <c r="BJ37" i="7"/>
  <c r="BJ38" i="7" s="1"/>
  <c r="BI38" i="7"/>
  <c r="BJ60" i="7"/>
  <c r="BJ30" i="7"/>
  <c r="BJ31" i="7" s="1"/>
  <c r="BJ42" i="7" s="1"/>
  <c r="BI31" i="7"/>
  <c r="BI42" i="7" s="1"/>
  <c r="BJ6" i="7"/>
  <c r="BJ10" i="7" s="1"/>
  <c r="BJ15" i="7" s="1"/>
  <c r="BJ18" i="7" s="1"/>
  <c r="BJ9" i="7"/>
  <c r="BE52" i="5"/>
  <c r="BE54" i="5" s="1"/>
  <c r="BF8" i="5"/>
  <c r="BF6" i="5"/>
  <c r="BF9" i="5" s="1"/>
  <c r="BF12" i="5" s="1"/>
  <c r="BF14" i="5" s="1"/>
  <c r="BF27" i="5"/>
  <c r="BF32" i="5" s="1"/>
  <c r="BH20" i="5"/>
  <c r="BG21" i="5"/>
  <c r="BG30" i="5"/>
  <c r="BG24" i="5"/>
  <c r="BG10" i="5"/>
  <c r="BJ30" i="6"/>
  <c r="BJ31" i="6" s="1"/>
  <c r="BI31" i="6"/>
  <c r="BH25" i="6"/>
  <c r="BH42" i="6" s="1"/>
  <c r="BI24" i="6"/>
  <c r="BG45" i="6"/>
  <c r="BG46" i="6" s="1"/>
  <c r="BG55" i="6" s="1"/>
  <c r="BG57" i="6" s="1"/>
  <c r="BH43" i="5"/>
  <c r="BG47" i="5"/>
  <c r="AF98" i="3"/>
  <c r="Z99" i="3"/>
  <c r="AB99" i="3"/>
  <c r="AF99" i="3" s="1"/>
  <c r="E105" i="2"/>
  <c r="H104" i="2"/>
  <c r="E99" i="3"/>
  <c r="I99" i="3" s="1"/>
  <c r="K98" i="3"/>
  <c r="O98" i="3" s="1"/>
  <c r="V100" i="3"/>
  <c r="BI45" i="7" l="1"/>
  <c r="BI46" i="7" s="1"/>
  <c r="BI55" i="7" s="1"/>
  <c r="BI57" i="7" s="1"/>
  <c r="BJ45" i="7"/>
  <c r="BJ46" i="7" s="1"/>
  <c r="BJ55" i="7" s="1"/>
  <c r="BJ57" i="7" s="1"/>
  <c r="BF52" i="5"/>
  <c r="BF54" i="5" s="1"/>
  <c r="BH24" i="5"/>
  <c r="BH21" i="5"/>
  <c r="BI20" i="5"/>
  <c r="BH30" i="5"/>
  <c r="BG8" i="5"/>
  <c r="BG6" i="5"/>
  <c r="BG9" i="5" s="1"/>
  <c r="BG12" i="5" s="1"/>
  <c r="BG14" i="5" s="1"/>
  <c r="BG32" i="5"/>
  <c r="BG27" i="5"/>
  <c r="BH10" i="5"/>
  <c r="BI25" i="6"/>
  <c r="BI42" i="6" s="1"/>
  <c r="BJ24" i="6"/>
  <c r="BJ25" i="6" s="1"/>
  <c r="BJ42" i="6" s="1"/>
  <c r="BH45" i="6"/>
  <c r="BH46" i="6" s="1"/>
  <c r="BH55" i="6" s="1"/>
  <c r="BH57" i="6" s="1"/>
  <c r="BI43" i="5"/>
  <c r="BH47" i="5"/>
  <c r="Z100" i="3"/>
  <c r="AB100" i="3"/>
  <c r="E106" i="2"/>
  <c r="H105" i="2"/>
  <c r="K105" i="2" s="1"/>
  <c r="K104" i="2"/>
  <c r="E100" i="3"/>
  <c r="I100" i="3" s="1"/>
  <c r="K99" i="3"/>
  <c r="O99" i="3" s="1"/>
  <c r="V101" i="3"/>
  <c r="BJ30" i="5" l="1"/>
  <c r="BI30" i="5"/>
  <c r="BJ20" i="5"/>
  <c r="BJ21" i="5" s="1"/>
  <c r="BI21" i="5"/>
  <c r="BH27" i="5"/>
  <c r="BH8" i="5"/>
  <c r="BH6" i="5"/>
  <c r="BH9" i="5" s="1"/>
  <c r="BH12" i="5" s="1"/>
  <c r="BH14" i="5" s="1"/>
  <c r="BG52" i="5"/>
  <c r="BG54" i="5" s="1"/>
  <c r="BH32" i="5"/>
  <c r="BI24" i="5"/>
  <c r="BJ24" i="5"/>
  <c r="BI10" i="5"/>
  <c r="BJ45" i="6"/>
  <c r="BJ46" i="6" s="1"/>
  <c r="BJ55" i="6" s="1"/>
  <c r="BJ57" i="6" s="1"/>
  <c r="BI45" i="6"/>
  <c r="BI46" i="6" s="1"/>
  <c r="BI55" i="6" s="1"/>
  <c r="BI57" i="6" s="1"/>
  <c r="BJ43" i="5"/>
  <c r="BJ47" i="5" s="1"/>
  <c r="BI47" i="5"/>
  <c r="H107" i="2"/>
  <c r="J107" i="2" s="1"/>
  <c r="B107" i="2"/>
  <c r="H106" i="2"/>
  <c r="K106" i="2" s="1"/>
  <c r="K107" i="2" s="1"/>
  <c r="AB101" i="3"/>
  <c r="AF101" i="3" s="1"/>
  <c r="Z101" i="3"/>
  <c r="AF100" i="3"/>
  <c r="K100" i="3"/>
  <c r="O100" i="3" s="1"/>
  <c r="E101" i="3"/>
  <c r="I101" i="3" s="1"/>
  <c r="V102" i="3"/>
  <c r="BJ27" i="5" l="1"/>
  <c r="BJ32" i="5" s="1"/>
  <c r="BI27" i="5"/>
  <c r="BI32" i="5" s="1"/>
  <c r="BH52" i="5"/>
  <c r="BH54" i="5" s="1"/>
  <c r="BI8" i="5"/>
  <c r="BI6" i="5"/>
  <c r="BI9" i="5" s="1"/>
  <c r="BI12" i="5" s="1"/>
  <c r="BI14" i="5" s="1"/>
  <c r="BJ10" i="5"/>
  <c r="AB102" i="3"/>
  <c r="AF102" i="3" s="1"/>
  <c r="Z102" i="3"/>
  <c r="E102" i="3"/>
  <c r="I102" i="3" s="1"/>
  <c r="K101" i="3"/>
  <c r="O101" i="3" s="1"/>
  <c r="V107" i="3"/>
  <c r="BI52" i="5" l="1"/>
  <c r="BI54" i="5" s="1"/>
  <c r="BJ52" i="5"/>
  <c r="BJ8" i="5"/>
  <c r="F6" i="8" s="1"/>
  <c r="BJ6" i="5"/>
  <c r="BJ9" i="5" s="1"/>
  <c r="BJ12" i="5" s="1"/>
  <c r="BJ14" i="5" s="1"/>
  <c r="Z107" i="3"/>
  <c r="AB107" i="3"/>
  <c r="E107" i="3"/>
  <c r="I107" i="3" s="1"/>
  <c r="K102" i="3"/>
  <c r="O102" i="3" s="1"/>
  <c r="V108" i="3"/>
  <c r="BJ54" i="5" l="1"/>
  <c r="AF107" i="3"/>
  <c r="Z108" i="3"/>
  <c r="AB108" i="3"/>
  <c r="AF108" i="3" s="1"/>
  <c r="E108" i="3"/>
  <c r="I108" i="3" s="1"/>
  <c r="K107" i="3"/>
  <c r="O107" i="3" s="1"/>
  <c r="V109" i="3"/>
  <c r="AB109" i="3" l="1"/>
  <c r="AF109" i="3" s="1"/>
  <c r="Z109" i="3"/>
  <c r="E109" i="3"/>
  <c r="I109" i="3" s="1"/>
  <c r="K108" i="3"/>
  <c r="O108" i="3" s="1"/>
  <c r="V110" i="3"/>
  <c r="AB110" i="3" l="1"/>
  <c r="AF110" i="3" s="1"/>
  <c r="Z110" i="3"/>
  <c r="K109" i="3"/>
  <c r="O109" i="3" s="1"/>
  <c r="E110" i="3"/>
  <c r="I110" i="3" s="1"/>
  <c r="V111" i="3"/>
  <c r="Z111" i="3" l="1"/>
  <c r="AB111" i="3"/>
  <c r="AF111" i="3" s="1"/>
  <c r="K110" i="3"/>
  <c r="O110" i="3" s="1"/>
  <c r="E111" i="3"/>
  <c r="I111" i="3" s="1"/>
  <c r="V112" i="3"/>
  <c r="Z112" i="3" l="1"/>
  <c r="AB112" i="3"/>
  <c r="K111" i="3"/>
  <c r="O111" i="3" s="1"/>
  <c r="E112" i="3"/>
  <c r="I112" i="3" s="1"/>
  <c r="R114" i="3"/>
  <c r="AF112" i="3" l="1"/>
  <c r="AF113" i="3" s="1"/>
  <c r="AG113" i="3" s="1"/>
  <c r="AC113" i="3"/>
  <c r="K112" i="3"/>
  <c r="O112" i="3" s="1"/>
  <c r="O113" i="3" s="1"/>
  <c r="P113" i="3" s="1"/>
  <c r="A115" i="3"/>
  <c r="L113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tc={705E0AEC-8D30-DD4D-A5D1-69354EAE76CA}</author>
    <author>tc={6A51A412-F844-C345-945D-8B6E8B600A45}</author>
    <author>tc={F4094167-1ACD-7E4F-9832-08860E428959}</author>
  </authors>
  <commentList>
    <comment ref="E4" authorId="0" shapeId="0" xr:uid="{705E0AEC-8D30-DD4D-A5D1-69354EAE76CA}">
      <text>
        <t>[Threaded comment]
Your version of Excel allows you to read this threaded comment; however, any edits to it will get removed if the file is opened in a newer version of Excel. Learn more: https://go.microsoft.com/fwlink/?linkid=870924
Comment:
    380 Balaji + 100 SLN + 66 Shravani</t>
      </text>
    </comment>
    <comment ref="N4" authorId="1" shapeId="0" xr:uid="{6A51A412-F844-C345-945D-8B6E8B600A45}">
      <text>
        <t>[Threaded comment]
Your version of Excel allows you to read this threaded comment; however, any edits to it will get removed if the file is opened in a newer version of Excel. Learn more: https://go.microsoft.com/fwlink/?linkid=870924
Comment:
    Already deployed till end of Dec 19</t>
      </text>
    </comment>
    <comment ref="V4" authorId="2" shapeId="0" xr:uid="{F4094167-1ACD-7E4F-9832-08860E428959}">
      <text>
        <t>[Threaded comment]
Your version of Excel allows you to read this threaded comment; however, any edits to it will get removed if the file is opened in a newer version of Excel. Learn more: https://go.microsoft.com/fwlink/?linkid=870924
Comment:
    120 AMD + 80 Royal</t>
      </text>
    </comment>
  </commentList>
</comments>
</file>

<file path=xl/sharedStrings.xml><?xml version="1.0" encoding="utf-8"?>
<sst xmlns="http://schemas.openxmlformats.org/spreadsheetml/2006/main" count="780" uniqueCount="248">
  <si>
    <t>Till March'19</t>
  </si>
  <si>
    <t>FY19-20</t>
  </si>
  <si>
    <t>Gross rental collections</t>
  </si>
  <si>
    <t>FY20-21</t>
  </si>
  <si>
    <t>FY21-22</t>
  </si>
  <si>
    <t>FY22-23</t>
  </si>
  <si>
    <t>FY23-24</t>
  </si>
  <si>
    <t>(in CR)</t>
  </si>
  <si>
    <t>Aug-Mar'20</t>
  </si>
  <si>
    <t>(51.3*8)</t>
  </si>
  <si>
    <t>Apr-Jul'19</t>
  </si>
  <si>
    <t>(25.5*4)</t>
  </si>
  <si>
    <t>Additional Business</t>
  </si>
  <si>
    <t>Jan-Mar'20</t>
  </si>
  <si>
    <t>PMS</t>
  </si>
  <si>
    <t># of beds</t>
  </si>
  <si>
    <t>H1</t>
  </si>
  <si>
    <t>H2</t>
  </si>
  <si>
    <t>GROSS RENT</t>
  </si>
  <si>
    <t># OF PROP</t>
  </si>
  <si>
    <t>OPENING</t>
  </si>
  <si>
    <t>50 PROP</t>
  </si>
  <si>
    <t>H1 FY20-21 PMS RAMP UP</t>
  </si>
  <si>
    <t xml:space="preserve">H2 FY20-21 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</si>
  <si>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</si>
  <si>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</si>
  <si>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</si>
  <si>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</si>
  <si>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</si>
  <si>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</si>
  <si>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</si>
  <si>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</si>
  <si>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</si>
  <si>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</si>
  <si>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</si>
  <si>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</si>
  <si>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FY24-25</t>
  </si>
  <si>
    <t>RENTAL INC@5%</t>
  </si>
  <si>
    <t># OF BEDS</t>
  </si>
  <si>
    <t>B2B</t>
  </si>
  <si>
    <t>B2C</t>
  </si>
  <si>
    <t>CAPITAL REQ</t>
  </si>
  <si>
    <t>GROSS MARGIN</t>
  </si>
  <si>
    <t>ROCI</t>
  </si>
  <si>
    <t>PMS REVENUE</t>
  </si>
  <si>
    <t>CUMULATIVE PMS REV</t>
  </si>
  <si>
    <t>MONTHLY AVG RENT</t>
  </si>
  <si>
    <t>AVG MONTHLY RENT</t>
  </si>
  <si>
    <t>OCC</t>
  </si>
  <si>
    <t>TILL DEC 2019</t>
  </si>
  <si>
    <t>INCREMENTAL BEDS</t>
  </si>
  <si>
    <t>CL. UNITS</t>
  </si>
  <si>
    <t>GROSS RENTAL</t>
  </si>
  <si>
    <t>ANNUAL GROSS RENTAL</t>
  </si>
  <si>
    <t>MONTHLY GROSS</t>
  </si>
  <si>
    <t>Add. Units</t>
  </si>
  <si>
    <t>Rate/Bed</t>
  </si>
  <si>
    <t>Occupancy</t>
  </si>
  <si>
    <t>Till Dec</t>
  </si>
  <si>
    <t>Q4-20</t>
  </si>
  <si>
    <t>PMS Sales &amp; Operations</t>
  </si>
  <si>
    <t>FTE</t>
  </si>
  <si>
    <t>Average Cost/FTE</t>
  </si>
  <si>
    <t>Total Cost</t>
  </si>
  <si>
    <t>FY 19-20</t>
  </si>
  <si>
    <t>Inc %</t>
  </si>
  <si>
    <t>PG Sales &amp; Operations</t>
  </si>
  <si>
    <t>Technology</t>
  </si>
  <si>
    <t>Leadership Team</t>
  </si>
  <si>
    <t>Other Costs</t>
  </si>
  <si>
    <t>Office</t>
  </si>
  <si>
    <t>Technology Hosting</t>
  </si>
  <si>
    <t>Compliance</t>
  </si>
  <si>
    <t>Digital Marketing</t>
  </si>
  <si>
    <t>Total Costs</t>
  </si>
  <si>
    <t>Q1-20-21</t>
  </si>
  <si>
    <t>Q2-20-21</t>
  </si>
  <si>
    <t>Q3-20-21</t>
  </si>
  <si>
    <t>Q4-20-21</t>
  </si>
  <si>
    <t>Q1-21-22</t>
  </si>
  <si>
    <t>Q2-21-22</t>
  </si>
  <si>
    <t>Q3-21-22</t>
  </si>
  <si>
    <t>Q4-21-22</t>
  </si>
  <si>
    <t>Additional Property</t>
  </si>
  <si>
    <t>Closing Units</t>
  </si>
  <si>
    <t>AMR</t>
  </si>
  <si>
    <t>Q1-22-23</t>
  </si>
  <si>
    <t>Q2-22-23</t>
  </si>
  <si>
    <t>Q3-22-23</t>
  </si>
  <si>
    <t>Q4-22-23</t>
  </si>
  <si>
    <t>Q1-23-24</t>
  </si>
  <si>
    <t>Q2-23-24</t>
  </si>
  <si>
    <t>Q3-23-24</t>
  </si>
  <si>
    <t>Q4-23-24</t>
  </si>
  <si>
    <t>Q1-24-25</t>
  </si>
  <si>
    <t>Q2-24-25</t>
  </si>
  <si>
    <t>Q3-24-25</t>
  </si>
  <si>
    <t>Q4-24-25</t>
  </si>
  <si>
    <t>Month 1</t>
  </si>
  <si>
    <t>Month 2</t>
  </si>
  <si>
    <t>Month 3</t>
  </si>
  <si>
    <t>Month 4</t>
  </si>
  <si>
    <t>Month 5</t>
  </si>
  <si>
    <t>Month 6</t>
  </si>
  <si>
    <t>Month 7</t>
  </si>
  <si>
    <t>Month 8</t>
  </si>
  <si>
    <t>Month 9</t>
  </si>
  <si>
    <t>Month 10</t>
  </si>
  <si>
    <t>Month 11</t>
  </si>
  <si>
    <t>Month 12</t>
  </si>
  <si>
    <t>Month 13</t>
  </si>
  <si>
    <t>Month 14</t>
  </si>
  <si>
    <t>Month 15</t>
  </si>
  <si>
    <t>Month 16</t>
  </si>
  <si>
    <t>Month 17</t>
  </si>
  <si>
    <t>Month 18</t>
  </si>
  <si>
    <t>Month 19</t>
  </si>
  <si>
    <t>Month 20</t>
  </si>
  <si>
    <t>Month 21</t>
  </si>
  <si>
    <t>Month 22</t>
  </si>
  <si>
    <t>Month 23</t>
  </si>
  <si>
    <t>Month 24</t>
  </si>
  <si>
    <t>Month 25</t>
  </si>
  <si>
    <t>Month 26</t>
  </si>
  <si>
    <t>Month 27</t>
  </si>
  <si>
    <t>Month 28</t>
  </si>
  <si>
    <t>Month 29</t>
  </si>
  <si>
    <t>Month 30</t>
  </si>
  <si>
    <t>Month 31</t>
  </si>
  <si>
    <t>Month 32</t>
  </si>
  <si>
    <t>Month 33</t>
  </si>
  <si>
    <t>Month 34</t>
  </si>
  <si>
    <t>Month 35</t>
  </si>
  <si>
    <t>Month 36</t>
  </si>
  <si>
    <t>Month 37</t>
  </si>
  <si>
    <t>Month 38</t>
  </si>
  <si>
    <t>Month 39</t>
  </si>
  <si>
    <t>Month 40</t>
  </si>
  <si>
    <t>Month 41</t>
  </si>
  <si>
    <t>Month 42</t>
  </si>
  <si>
    <t>Month 43</t>
  </si>
  <si>
    <t>Month 44</t>
  </si>
  <si>
    <t>Month 45</t>
  </si>
  <si>
    <t>Month 46</t>
  </si>
  <si>
    <t>Month 47</t>
  </si>
  <si>
    <t>Month 48</t>
  </si>
  <si>
    <t>Month 49</t>
  </si>
  <si>
    <t>Month 50</t>
  </si>
  <si>
    <t>Month 51</t>
  </si>
  <si>
    <t>Month 52</t>
  </si>
  <si>
    <t>Month 53</t>
  </si>
  <si>
    <t>Month 54</t>
  </si>
  <si>
    <t>Month 55</t>
  </si>
  <si>
    <t>Month 56</t>
  </si>
  <si>
    <t>Month 57</t>
  </si>
  <si>
    <t>Month 58</t>
  </si>
  <si>
    <t>Month 59</t>
  </si>
  <si>
    <t>Month 60</t>
  </si>
  <si>
    <t>Average Rent/month/property</t>
  </si>
  <si>
    <t>PMS Fee</t>
  </si>
  <si>
    <t>Business Operations</t>
  </si>
  <si>
    <t>Team Lead</t>
  </si>
  <si>
    <t># of FTE &amp; HR Cost</t>
  </si>
  <si>
    <t>Remuneration/month</t>
  </si>
  <si>
    <t>BD - Associates</t>
  </si>
  <si>
    <t>Business Development Executives</t>
  </si>
  <si>
    <t>Total remuneration</t>
  </si>
  <si>
    <t>Total FTE #</t>
  </si>
  <si>
    <t>Reimbursements</t>
  </si>
  <si>
    <t>Performance incentives</t>
  </si>
  <si>
    <t>Performance incentives %</t>
  </si>
  <si>
    <t>Marketing Costs</t>
  </si>
  <si>
    <t>SEO</t>
  </si>
  <si>
    <t>SEM</t>
  </si>
  <si>
    <t>Social Media</t>
  </si>
  <si>
    <t>Display advertising</t>
  </si>
  <si>
    <t>Affiliate Advertising</t>
  </si>
  <si>
    <t xml:space="preserve">BTL </t>
  </si>
  <si>
    <t>Total marketing spends</t>
  </si>
  <si>
    <t>BD Overheads</t>
  </si>
  <si>
    <t>Average Rent/month/bed</t>
  </si>
  <si>
    <t>% occupancy rate</t>
  </si>
  <si>
    <t>Total FTE cost</t>
  </si>
  <si>
    <t>Digital marketing spends</t>
  </si>
  <si>
    <t>BTL - Signages, Flyers, etc</t>
  </si>
  <si>
    <t>Amortization of deposit</t>
  </si>
  <si>
    <t>YEAR 1</t>
  </si>
  <si>
    <t>YEAR 2</t>
  </si>
  <si>
    <t>Sales/BD Team</t>
  </si>
  <si>
    <t>Teams</t>
  </si>
  <si>
    <t># of teams</t>
  </si>
  <si>
    <t>Employee/team</t>
  </si>
  <si>
    <t>Avg. remuneration/employee</t>
  </si>
  <si>
    <t>Operations, Quality &amp; Collections</t>
  </si>
  <si>
    <t>Audit &amp; Customer Care Team</t>
  </si>
  <si>
    <t>Cost of acquisition/bed</t>
  </si>
  <si>
    <t>2nd City</t>
  </si>
  <si>
    <t>3rd City</t>
  </si>
  <si>
    <t>Cumulative total Gross Rental Revenue (NR MN)</t>
  </si>
  <si>
    <t>Profit/Loss (INR MN)</t>
  </si>
  <si>
    <t>Total Cost (INR MN)</t>
  </si>
  <si>
    <t>Cumulative PMS Revenue (INR MN)</t>
  </si>
  <si>
    <t>YEAR 3</t>
  </si>
  <si>
    <t>YEAR 4</t>
  </si>
  <si>
    <t>YEAR 5</t>
  </si>
  <si>
    <t>Opening # of properties</t>
  </si>
  <si>
    <t># of new properties added in the month</t>
  </si>
  <si>
    <t>EOP Properties under PMS</t>
  </si>
  <si>
    <t>Avg. EoP Beds Managed</t>
  </si>
  <si>
    <t xml:space="preserve">Avg # of properties </t>
  </si>
  <si>
    <t>Cumulative total Gross Rental Revenue (INR MN)</t>
  </si>
  <si>
    <t>Easyleases gross margin %</t>
  </si>
  <si>
    <t>Easyleases gross margin (INR MN)</t>
  </si>
  <si>
    <t>Net Margin (INR MN)</t>
  </si>
  <si>
    <t>Cumulative investment (INR MN)</t>
  </si>
  <si>
    <t>EOP # of beds managed</t>
  </si>
  <si>
    <t>Opening # of Beds Managed</t>
  </si>
  <si>
    <t># of beds added during the month</t>
  </si>
  <si>
    <t>Investments (INR MN)</t>
  </si>
  <si>
    <t>Increment</t>
  </si>
  <si>
    <t>With Increment</t>
  </si>
  <si>
    <t># of Properties Under PMS</t>
  </si>
  <si>
    <t># of B2B2C Beds Managed</t>
  </si>
  <si>
    <t># of B2C Beds Managed</t>
  </si>
  <si>
    <t>Total Beds Managed</t>
  </si>
  <si>
    <t>B2B2C net revenues</t>
  </si>
  <si>
    <t>B2C Net revenues</t>
  </si>
  <si>
    <t>Total net revenues</t>
  </si>
  <si>
    <t>FTE Costs - PMS</t>
  </si>
  <si>
    <t>FTE Costs - B2B2C</t>
  </si>
  <si>
    <t>FTE Costs - B2C</t>
  </si>
  <si>
    <t>Total FTE Costs</t>
  </si>
  <si>
    <t>Total Marketing Costs</t>
  </si>
  <si>
    <t>REVENUES (in INR MN)</t>
  </si>
  <si>
    <t xml:space="preserve">PMS net revenues </t>
  </si>
  <si>
    <t>COSTS (in INR MN)</t>
  </si>
  <si>
    <t>Office rent</t>
  </si>
  <si>
    <t>Indirect Costs</t>
  </si>
  <si>
    <t>DRAFT - NOT FINAL</t>
  </si>
  <si>
    <t>Net Profit (in INR MN)</t>
  </si>
  <si>
    <t>Technology Team</t>
  </si>
  <si>
    <t># FTE</t>
  </si>
  <si>
    <t>Average FTE cost</t>
  </si>
  <si>
    <t>Others</t>
  </si>
  <si>
    <t>Misc  (Telephone, SMS gateway, Google etc.)</t>
  </si>
  <si>
    <t>Compliance (Audit, TDS, GST etc.)</t>
  </si>
  <si>
    <t>Total Cost - Others</t>
  </si>
  <si>
    <t>All Inclusive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</si>
</sst>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(* #,##0.00_);_(* \(#,##0.00\);_(* &quot;-&quot;??_);_(@_)"/>
    <numFmt numFmtId="164" formatCode="_ [$₹-4009]\ * #,##0.00_ ;_ [$₹-4009]\ * \-#,##0.00_ ;_ [$₹-4009]\ * &quot;-&quot;??_ ;_ @_ "/>
    <numFmt numFmtId="165" formatCode="_ [$₹-4009]\ * #,##0_ ;_ [$₹-4009]\ * \-#,##0_ ;_ [$₹-4009]\ * &quot;-&quot;??_ ;_ @_ "/>
    <numFmt numFmtId="166" formatCode="_ [$₹-4009]\ * #,##0.000_ ;_ [$₹-4009]\ * \-#,##0.000_ ;_ [$₹-4009]\ * &quot;-&quot;???_ ;_ @_ "/>
    <numFmt numFmtId="167" formatCode="_ [$₹-4009]\ * #,##0_ ;_ [$₹-4009]\ * \-#,##0_ ;_ [$₹-4009]\ * &quot;-&quot;???_ ;_ @_ "/>
    <numFmt numFmtId="168" formatCode="0.0%"/>
    <numFmt numFmtId="169" formatCode="_(* #,##0_);_(* \(#,##0\);_(* &quot;-&quot;??_);_(@_)"/>
    <numFmt numFmtId="170" formatCode="0.0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8"/>
      <color rgb="FFFF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84">
    <xf numFmtId="0" fontId="0" fillId="0" borderId="0" xfId="0"/>
    <xf numFmtId="0" fontId="0" fillId="2" borderId="0" xfId="0" applyFill="1"/>
    <xf numFmtId="164" fontId="0" fillId="0" borderId="0" xfId="0" applyNumberFormat="1"/>
    <xf numFmtId="165" fontId="0" fillId="0" borderId="0" xfId="0" applyNumberFormat="1"/>
    <xf numFmtId="0" fontId="2" fillId="0" borderId="0" xfId="0" applyFont="1"/>
    <xf numFmtId="9" fontId="0" fillId="0" borderId="0" xfId="0" applyNumberFormat="1"/>
    <xf numFmtId="9" fontId="0" fillId="0" borderId="0" xfId="1" applyFont="1"/>
    <xf numFmtId="166" fontId="0" fillId="0" borderId="0" xfId="0" applyNumberFormat="1"/>
    <xf numFmtId="167" fontId="0" fillId="0" borderId="0" xfId="0" applyNumberFormat="1"/>
    <xf numFmtId="0" fontId="0" fillId="0" borderId="0" xfId="0" applyAlignment="1">
      <alignment wrapText="1"/>
    </xf>
    <xf numFmtId="1" fontId="0" fillId="0" borderId="0" xfId="0" applyNumberFormat="1"/>
    <xf numFmtId="169" fontId="0" fillId="0" borderId="0" xfId="2" applyNumberFormat="1" applyFont="1"/>
    <xf numFmtId="0" fontId="0" fillId="0" borderId="4" xfId="0" applyBorder="1"/>
    <xf numFmtId="0" fontId="0" fillId="0" borderId="0" xfId="0" applyBorder="1"/>
    <xf numFmtId="0" fontId="0" fillId="0" borderId="5" xfId="0" applyBorder="1"/>
    <xf numFmtId="9" fontId="0" fillId="0" borderId="0" xfId="0" applyNumberFormat="1" applyBorder="1"/>
    <xf numFmtId="165" fontId="0" fillId="0" borderId="0" xfId="0" applyNumberFormat="1" applyBorder="1"/>
    <xf numFmtId="17" fontId="0" fillId="0" borderId="0" xfId="0" applyNumberFormat="1" applyBorder="1"/>
    <xf numFmtId="9" fontId="0" fillId="0" borderId="5" xfId="1" applyNumberFormat="1" applyFont="1" applyBorder="1"/>
    <xf numFmtId="165" fontId="0" fillId="5" borderId="0" xfId="0" applyNumberFormat="1" applyFill="1" applyBorder="1"/>
    <xf numFmtId="0" fontId="2" fillId="0" borderId="0" xfId="0" applyFont="1" applyBorder="1"/>
    <xf numFmtId="0" fontId="0" fillId="0" borderId="0" xfId="0" applyBorder="1" applyAlignment="1">
      <alignment wrapText="1"/>
    </xf>
    <xf numFmtId="168" fontId="0" fillId="0" borderId="5" xfId="1" applyNumberFormat="1" applyFont="1" applyBorder="1"/>
    <xf numFmtId="0" fontId="0" fillId="4" borderId="4" xfId="0" applyFill="1" applyBorder="1"/>
    <xf numFmtId="1" fontId="0" fillId="0" borderId="0" xfId="0" applyNumberFormat="1" applyBorder="1"/>
    <xf numFmtId="0" fontId="0" fillId="4" borderId="6" xfId="0" applyFill="1" applyBorder="1"/>
    <xf numFmtId="0" fontId="0" fillId="0" borderId="7" xfId="0" applyBorder="1"/>
    <xf numFmtId="0" fontId="0" fillId="0" borderId="8" xfId="0" applyBorder="1"/>
    <xf numFmtId="164" fontId="0" fillId="0" borderId="4" xfId="0" applyNumberFormat="1" applyBorder="1"/>
    <xf numFmtId="165" fontId="0" fillId="0" borderId="4" xfId="0" applyNumberFormat="1" applyBorder="1"/>
    <xf numFmtId="1" fontId="0" fillId="0" borderId="7" xfId="0" applyNumberFormat="1" applyBorder="1"/>
    <xf numFmtId="165" fontId="0" fillId="6" borderId="5" xfId="0" applyNumberFormat="1" applyFill="1" applyBorder="1"/>
    <xf numFmtId="0" fontId="0" fillId="0" borderId="2" xfId="0" applyBorder="1"/>
    <xf numFmtId="0" fontId="0" fillId="0" borderId="3" xfId="0" applyBorder="1"/>
    <xf numFmtId="3" fontId="0" fillId="0" borderId="0" xfId="0" applyNumberFormat="1" applyBorder="1"/>
    <xf numFmtId="9" fontId="0" fillId="0" borderId="5" xfId="0" applyNumberFormat="1" applyBorder="1"/>
    <xf numFmtId="165" fontId="0" fillId="0" borderId="7" xfId="0" applyNumberFormat="1" applyBorder="1"/>
    <xf numFmtId="165" fontId="0" fillId="7" borderId="7" xfId="0" applyNumberFormat="1" applyFill="1" applyBorder="1"/>
    <xf numFmtId="165" fontId="0" fillId="7" borderId="8" xfId="0" applyNumberFormat="1" applyFill="1" applyBorder="1"/>
    <xf numFmtId="169" fontId="0" fillId="0" borderId="2" xfId="2" applyNumberFormat="1" applyFont="1" applyBorder="1"/>
    <xf numFmtId="0" fontId="0" fillId="0" borderId="0" xfId="0" applyFill="1" applyBorder="1"/>
    <xf numFmtId="0" fontId="2" fillId="0" borderId="1" xfId="0" applyFont="1" applyBorder="1"/>
    <xf numFmtId="0" fontId="2" fillId="0" borderId="2" xfId="0" applyFont="1" applyBorder="1"/>
    <xf numFmtId="17" fontId="2" fillId="0" borderId="2" xfId="0" applyNumberFormat="1" applyFont="1" applyBorder="1"/>
    <xf numFmtId="17" fontId="2" fillId="0" borderId="3" xfId="0" applyNumberFormat="1" applyFont="1" applyBorder="1"/>
    <xf numFmtId="0" fontId="2" fillId="0" borderId="9" xfId="0" applyFont="1" applyBorder="1"/>
    <xf numFmtId="0" fontId="2" fillId="0" borderId="10" xfId="0" applyFont="1" applyBorder="1"/>
    <xf numFmtId="165" fontId="2" fillId="0" borderId="10" xfId="0" applyNumberFormat="1" applyFont="1" applyBorder="1"/>
    <xf numFmtId="165" fontId="2" fillId="7" borderId="10" xfId="0" applyNumberFormat="1" applyFont="1" applyFill="1" applyBorder="1"/>
    <xf numFmtId="165" fontId="2" fillId="7" borderId="11" xfId="0" applyNumberFormat="1" applyFont="1" applyFill="1" applyBorder="1"/>
    <xf numFmtId="17" fontId="2" fillId="0" borderId="1" xfId="0" applyNumberFormat="1" applyFont="1" applyBorder="1"/>
    <xf numFmtId="0" fontId="0" fillId="0" borderId="1" xfId="0" applyBorder="1"/>
    <xf numFmtId="165" fontId="0" fillId="0" borderId="6" xfId="0" applyNumberFormat="1" applyBorder="1"/>
    <xf numFmtId="165" fontId="2" fillId="0" borderId="9" xfId="0" applyNumberFormat="1" applyFont="1" applyBorder="1"/>
    <xf numFmtId="0" fontId="0" fillId="8" borderId="0" xfId="0" applyFill="1" applyAlignment="1">
      <alignment horizontal="center"/>
    </xf>
    <xf numFmtId="10" fontId="0" fillId="0" borderId="0" xfId="0" applyNumberFormat="1"/>
    <xf numFmtId="0" fontId="0" fillId="9" borderId="0" xfId="0" applyFill="1"/>
    <xf numFmtId="0" fontId="0" fillId="10" borderId="0" xfId="0" applyFill="1"/>
    <xf numFmtId="0" fontId="2" fillId="11" borderId="0" xfId="0" applyFont="1" applyFill="1"/>
    <xf numFmtId="165" fontId="2" fillId="11" borderId="0" xfId="0" applyNumberFormat="1" applyFont="1" applyFill="1"/>
    <xf numFmtId="1" fontId="2" fillId="11" borderId="0" xfId="0" applyNumberFormat="1" applyFont="1" applyFill="1"/>
    <xf numFmtId="0" fontId="2" fillId="12" borderId="0" xfId="0" applyFont="1" applyFill="1" applyAlignment="1">
      <alignment horizontal="center"/>
    </xf>
    <xf numFmtId="170" fontId="0" fillId="0" borderId="0" xfId="0" applyNumberFormat="1"/>
    <xf numFmtId="2" fontId="0" fillId="9" borderId="0" xfId="0" applyNumberFormat="1" applyFill="1"/>
    <xf numFmtId="164" fontId="0" fillId="0" borderId="0" xfId="0" applyNumberFormat="1" applyAlignment="1">
      <alignment horizontal="left" indent="1"/>
    </xf>
    <xf numFmtId="0" fontId="0" fillId="9" borderId="0" xfId="0" applyFill="1" applyAlignment="1">
      <alignment wrapText="1"/>
    </xf>
    <xf numFmtId="164" fontId="0" fillId="9" borderId="0" xfId="0" applyNumberFormat="1" applyFill="1"/>
    <xf numFmtId="164" fontId="2" fillId="11" borderId="0" xfId="0" applyNumberFormat="1" applyFont="1" applyFill="1"/>
    <xf numFmtId="2" fontId="0" fillId="0" borderId="0" xfId="0" applyNumberFormat="1"/>
    <xf numFmtId="0" fontId="2" fillId="0" borderId="0" xfId="0" applyFont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2" fillId="10" borderId="0" xfId="0" applyFont="1" applyFill="1" applyAlignment="1">
      <alignment horizontal="center"/>
    </xf>
    <xf numFmtId="0" fontId="2" fillId="9" borderId="0" xfId="0" applyFont="1" applyFill="1" applyAlignment="1">
      <alignment horizontal="center"/>
    </xf>
    <xf numFmtId="0" fontId="2" fillId="13" borderId="0" xfId="0" applyFont="1" applyFill="1" applyAlignment="1">
      <alignment horizontal="center"/>
    </xf>
    <xf numFmtId="0" fontId="2" fillId="14" borderId="0" xfId="0" applyFont="1" applyFill="1" applyAlignment="1">
      <alignment horizontal="center"/>
    </xf>
    <xf numFmtId="0" fontId="2" fillId="15" borderId="0" xfId="0" applyFont="1" applyFill="1" applyAlignment="1">
      <alignment horizontal="center"/>
    </xf>
    <xf numFmtId="0" fontId="2" fillId="8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169" fontId="2" fillId="0" borderId="0" xfId="2" applyNumberFormat="1" applyFont="1"/>
  </cellXfs>
  <cellStyles count="3">
    <cellStyle name="Comma" xfId="2" builtinId="3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anish Gupta" id="{538464C3-D400-F24E-9471-756263E3BF11}" userId="8cf9e22fc819f6f2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4" dT="2019-11-30T08:52:00.88" personId="{538464C3-D400-F24E-9471-756263E3BF11}" id="{705E0AEC-8D30-DD4D-A5D1-69354EAE76CA}">
    <text>380 Balaji + 100 SLN + 66 Shravani</text>
  </threadedComment>
  <threadedComment ref="N4" dT="2019-11-30T09:21:19.77" personId="{538464C3-D400-F24E-9471-756263E3BF11}" id="{6A51A412-F844-C345-945D-8B6E8B600A45}">
    <text>Already deployed till end of Dec 19</text>
  </threadedComment>
  <threadedComment ref="V4" dT="2019-11-30T08:52:49.39" personId="{538464C3-D400-F24E-9471-756263E3BF11}" id="{F4094167-1ACD-7E4F-9832-08860E428959}">
    <text>120 AMD + 80 Royal</text>
  </threadedComment>
</ThreadedComment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04031-72E5-674A-A635-15F7A537DFED}">
  <dimension ref="A4:R23"/>
  <sheetViews>
    <sheetView zoomScale="110" zoomScaleNormal="110" workbookViewId="0">
      <selection activeCell="N22" sqref="N22"/>
    </sheetView>
  </sheetViews>
  <sheetFormatPr baseColWidth="10" defaultRowHeight="16" x14ac:dyDescent="0.2"/>
  <cols>
    <col min="1" max="1" width="35.5" customWidth="1"/>
    <col min="2" max="2" width="14.1640625" customWidth="1"/>
    <col min="3" max="3" width="12.5" customWidth="1"/>
    <col min="13" max="13" width="10" bestFit="1" customWidth="1"/>
    <col min="14" max="15" width="13.1640625" bestFit="1" customWidth="1"/>
    <col min="16" max="16" width="16.83203125" bestFit="1" customWidth="1"/>
  </cols>
  <sheetData>
    <row r="4" spans="1:17" x14ac:dyDescent="0.2">
      <c r="B4" s="1" t="s">
        <v>0</v>
      </c>
      <c r="C4" s="1" t="s">
        <v>1</v>
      </c>
      <c r="D4" s="1" t="s">
        <v>3</v>
      </c>
      <c r="E4" s="1" t="s">
        <v>4</v>
      </c>
      <c r="F4" s="1" t="s">
        <v>5</v>
      </c>
      <c r="G4" s="1" t="s">
        <v>6</v>
      </c>
    </row>
    <row r="5" spans="1:17" x14ac:dyDescent="0.2">
      <c r="B5" s="1" t="s">
        <v>7</v>
      </c>
      <c r="C5" s="1" t="s">
        <v>7</v>
      </c>
      <c r="D5" s="1" t="s">
        <v>7</v>
      </c>
      <c r="E5" s="1" t="s">
        <v>7</v>
      </c>
      <c r="F5" s="1" t="s">
        <v>7</v>
      </c>
      <c r="G5" s="1" t="s">
        <v>7</v>
      </c>
    </row>
    <row r="6" spans="1:17" x14ac:dyDescent="0.2">
      <c r="A6" t="s">
        <v>2</v>
      </c>
      <c r="B6">
        <v>1.5</v>
      </c>
      <c r="C6">
        <v>5.6</v>
      </c>
    </row>
    <row r="10" spans="1:17" x14ac:dyDescent="0.2">
      <c r="N10" t="s">
        <v>10</v>
      </c>
      <c r="O10">
        <f>25.5*4</f>
        <v>102</v>
      </c>
      <c r="P10" t="s">
        <v>11</v>
      </c>
    </row>
    <row r="11" spans="1:17" x14ac:dyDescent="0.2">
      <c r="N11" t="s">
        <v>8</v>
      </c>
      <c r="O11">
        <v>410.4</v>
      </c>
      <c r="P11" t="s">
        <v>9</v>
      </c>
    </row>
    <row r="12" spans="1:17" x14ac:dyDescent="0.2">
      <c r="O12">
        <f>SUM(O10:O11)</f>
        <v>512.4</v>
      </c>
    </row>
    <row r="14" spans="1:17" x14ac:dyDescent="0.2">
      <c r="L14" t="s">
        <v>12</v>
      </c>
      <c r="Q14">
        <f>50*30000*12</f>
        <v>18000000</v>
      </c>
    </row>
    <row r="15" spans="1:17" x14ac:dyDescent="0.2">
      <c r="N15" t="s">
        <v>13</v>
      </c>
      <c r="O15">
        <f>300*6000*0.9*3</f>
        <v>4860000</v>
      </c>
    </row>
    <row r="17" spans="12:18" x14ac:dyDescent="0.2">
      <c r="O17">
        <f>O12+48</f>
        <v>560.4</v>
      </c>
    </row>
    <row r="20" spans="12:18" x14ac:dyDescent="0.2">
      <c r="L20" t="s">
        <v>3</v>
      </c>
      <c r="M20" t="s">
        <v>20</v>
      </c>
      <c r="N20" t="s">
        <v>16</v>
      </c>
      <c r="O20" t="s">
        <v>17</v>
      </c>
      <c r="P20" t="s">
        <v>18</v>
      </c>
      <c r="Q20" t="s">
        <v>19</v>
      </c>
    </row>
    <row r="21" spans="12:18" x14ac:dyDescent="0.2">
      <c r="L21" t="s">
        <v>14</v>
      </c>
      <c r="M21" t="s">
        <v>21</v>
      </c>
      <c r="N21" s="3">
        <f>(200*30000*6)/2</f>
        <v>18000000</v>
      </c>
      <c r="O21" s="3">
        <f>(300*30000*6)+N21</f>
        <v>72000000</v>
      </c>
      <c r="P21" s="3">
        <f>SUM(N21:O21)+Q14</f>
        <v>108000000</v>
      </c>
      <c r="Q21">
        <f>50+200+300</f>
        <v>550</v>
      </c>
    </row>
    <row r="22" spans="12:18" x14ac:dyDescent="0.2">
      <c r="L22" t="s">
        <v>15</v>
      </c>
      <c r="M22">
        <f>766+300</f>
        <v>1066</v>
      </c>
      <c r="N22" s="3">
        <f>766*6000*6*0.9</f>
        <v>24818400</v>
      </c>
      <c r="O22" s="3">
        <f>(1200*6000*6*0.9)+N22</f>
        <v>63698400</v>
      </c>
      <c r="P22" s="3">
        <f>SUM(N22:O22)</f>
        <v>88516800</v>
      </c>
      <c r="Q22">
        <f>1100+700+1200</f>
        <v>3000</v>
      </c>
      <c r="R22">
        <f>Q22*6000*12*0.9</f>
        <v>194400000</v>
      </c>
    </row>
    <row r="23" spans="12:18" x14ac:dyDescent="0.2">
      <c r="P23" s="3">
        <f>SUM(P21:P22)</f>
        <v>196516800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A8D2C-F71A-1D41-8261-ACB317E1FCB9}">
  <dimension ref="B1:M107"/>
  <sheetViews>
    <sheetView topLeftCell="A77" zoomScale="110" zoomScaleNormal="110" workbookViewId="0">
      <selection activeCell="B65" sqref="B65"/>
    </sheetView>
  </sheetViews>
  <sheetFormatPr baseColWidth="10" defaultRowHeight="16" x14ac:dyDescent="0.2"/>
  <cols>
    <col min="3" max="3" width="23.33203125" bestFit="1" customWidth="1"/>
    <col min="4" max="4" width="17" bestFit="1" customWidth="1"/>
    <col min="7" max="7" width="15.33203125" bestFit="1" customWidth="1"/>
    <col min="8" max="8" width="15.6640625" bestFit="1" customWidth="1"/>
    <col min="10" max="10" width="20" bestFit="1" customWidth="1"/>
    <col min="11" max="11" width="15.1640625" bestFit="1" customWidth="1"/>
    <col min="12" max="12" width="20.33203125" bestFit="1" customWidth="1"/>
    <col min="13" max="13" width="15.1640625" bestFit="1" customWidth="1"/>
  </cols>
  <sheetData>
    <row r="1" spans="2:13" x14ac:dyDescent="0.2">
      <c r="B1" t="s">
        <v>19</v>
      </c>
      <c r="D1" t="s">
        <v>83</v>
      </c>
      <c r="E1" t="s">
        <v>84</v>
      </c>
      <c r="F1" t="s">
        <v>85</v>
      </c>
      <c r="G1" t="s">
        <v>37</v>
      </c>
      <c r="J1" t="s">
        <v>53</v>
      </c>
      <c r="K1" t="s">
        <v>44</v>
      </c>
      <c r="L1" t="s">
        <v>45</v>
      </c>
    </row>
    <row r="2" spans="2:13" x14ac:dyDescent="0.2">
      <c r="B2">
        <v>50</v>
      </c>
      <c r="C2" t="s">
        <v>1</v>
      </c>
      <c r="E2">
        <v>50</v>
      </c>
      <c r="F2">
        <v>25000</v>
      </c>
      <c r="H2" s="3">
        <f>F2*E2*12</f>
        <v>15000000</v>
      </c>
      <c r="K2" s="8">
        <f>H2*0.085</f>
        <v>1275000</v>
      </c>
    </row>
    <row r="5" spans="2:13" x14ac:dyDescent="0.2">
      <c r="C5" s="4" t="s">
        <v>3</v>
      </c>
      <c r="D5" s="4"/>
    </row>
    <row r="6" spans="2:13" x14ac:dyDescent="0.2">
      <c r="C6" t="s">
        <v>22</v>
      </c>
    </row>
    <row r="7" spans="2:13" x14ac:dyDescent="0.2">
      <c r="C7" t="s">
        <v>24</v>
      </c>
      <c r="D7">
        <v>25</v>
      </c>
      <c r="E7">
        <f>E2+D7</f>
        <v>75</v>
      </c>
      <c r="F7">
        <v>30000</v>
      </c>
      <c r="H7">
        <f t="shared" ref="H7:H12" si="0">F7*E7</f>
        <v>2250000</v>
      </c>
      <c r="K7" s="8">
        <f t="shared" ref="K7:K12" si="1">H7*0.085</f>
        <v>191250</v>
      </c>
      <c r="L7" s="8"/>
    </row>
    <row r="8" spans="2:13" x14ac:dyDescent="0.2">
      <c r="C8" t="s">
        <v>25</v>
      </c>
      <c r="D8">
        <v>25</v>
      </c>
      <c r="E8">
        <f>D8+E7</f>
        <v>100</v>
      </c>
      <c r="F8">
        <v>30000</v>
      </c>
      <c r="H8">
        <f t="shared" si="0"/>
        <v>3000000</v>
      </c>
      <c r="K8" s="8">
        <f t="shared" si="1"/>
        <v>255000.00000000003</v>
      </c>
      <c r="L8" s="8"/>
    </row>
    <row r="9" spans="2:13" x14ac:dyDescent="0.2">
      <c r="C9" t="s">
        <v>26</v>
      </c>
      <c r="D9">
        <v>25</v>
      </c>
      <c r="E9">
        <f t="shared" ref="E9:E12" si="2">D9+E8</f>
        <v>125</v>
      </c>
      <c r="F9">
        <v>30000</v>
      </c>
      <c r="H9">
        <f t="shared" si="0"/>
        <v>3750000</v>
      </c>
      <c r="K9" s="8">
        <f t="shared" si="1"/>
        <v>318750</v>
      </c>
      <c r="L9" s="8"/>
    </row>
    <row r="10" spans="2:13" x14ac:dyDescent="0.2">
      <c r="C10" t="s">
        <v>27</v>
      </c>
      <c r="D10">
        <v>40</v>
      </c>
      <c r="E10">
        <f t="shared" si="2"/>
        <v>165</v>
      </c>
      <c r="F10">
        <v>30000</v>
      </c>
      <c r="H10">
        <f t="shared" si="0"/>
        <v>4950000</v>
      </c>
      <c r="K10" s="8">
        <f t="shared" si="1"/>
        <v>420750.00000000006</v>
      </c>
      <c r="L10" s="8"/>
    </row>
    <row r="11" spans="2:13" x14ac:dyDescent="0.2">
      <c r="C11" t="s">
        <v>28</v>
      </c>
      <c r="D11">
        <v>40</v>
      </c>
      <c r="E11">
        <f t="shared" si="2"/>
        <v>205</v>
      </c>
      <c r="F11">
        <v>30000</v>
      </c>
      <c r="H11">
        <f t="shared" si="0"/>
        <v>6150000</v>
      </c>
      <c r="K11" s="8">
        <f t="shared" si="1"/>
        <v>522750.00000000006</v>
      </c>
      <c r="L11" s="8"/>
    </row>
    <row r="12" spans="2:13" x14ac:dyDescent="0.2">
      <c r="C12" t="s">
        <v>29</v>
      </c>
      <c r="D12">
        <v>40</v>
      </c>
      <c r="E12">
        <f t="shared" si="2"/>
        <v>245</v>
      </c>
      <c r="F12">
        <v>30000</v>
      </c>
      <c r="H12">
        <f t="shared" si="0"/>
        <v>7350000</v>
      </c>
      <c r="K12" s="8">
        <f t="shared" si="1"/>
        <v>624750</v>
      </c>
      <c r="L12" s="8"/>
    </row>
    <row r="13" spans="2:13" x14ac:dyDescent="0.2">
      <c r="H13" s="3">
        <f>SUM(H7:H12)</f>
        <v>27450000</v>
      </c>
      <c r="K13" s="3"/>
      <c r="M13" s="7"/>
    </row>
    <row r="16" spans="2:13" x14ac:dyDescent="0.2">
      <c r="C16" t="s">
        <v>23</v>
      </c>
    </row>
    <row r="17" spans="2:12" x14ac:dyDescent="0.2">
      <c r="C17" t="s">
        <v>30</v>
      </c>
      <c r="D17">
        <v>50</v>
      </c>
      <c r="E17">
        <f>E12+D17</f>
        <v>295</v>
      </c>
      <c r="F17">
        <v>30000</v>
      </c>
      <c r="H17">
        <f>F17*E17</f>
        <v>8850000</v>
      </c>
      <c r="K17" s="8">
        <f t="shared" ref="K17:K22" si="3">H17*0.085</f>
        <v>752250</v>
      </c>
      <c r="L17" s="8"/>
    </row>
    <row r="18" spans="2:12" x14ac:dyDescent="0.2">
      <c r="C18" t="s">
        <v>31</v>
      </c>
      <c r="D18">
        <v>50</v>
      </c>
      <c r="E18">
        <f>D18+E17</f>
        <v>345</v>
      </c>
      <c r="F18">
        <v>30000</v>
      </c>
      <c r="H18">
        <f t="shared" ref="H18:H22" si="4">F18*E18</f>
        <v>10350000</v>
      </c>
      <c r="K18" s="8">
        <f t="shared" si="3"/>
        <v>879750.00000000012</v>
      </c>
      <c r="L18" s="8"/>
    </row>
    <row r="19" spans="2:12" x14ac:dyDescent="0.2">
      <c r="C19" t="s">
        <v>32</v>
      </c>
      <c r="D19">
        <v>50</v>
      </c>
      <c r="E19">
        <f t="shared" ref="E19:E21" si="5">D19+E18</f>
        <v>395</v>
      </c>
      <c r="F19">
        <v>30000</v>
      </c>
      <c r="H19">
        <f t="shared" si="4"/>
        <v>11850000</v>
      </c>
      <c r="K19" s="8">
        <f t="shared" si="3"/>
        <v>1007250.0000000001</v>
      </c>
      <c r="L19" s="8"/>
    </row>
    <row r="20" spans="2:12" x14ac:dyDescent="0.2">
      <c r="C20" t="s">
        <v>33</v>
      </c>
      <c r="D20">
        <v>60</v>
      </c>
      <c r="E20">
        <f t="shared" si="5"/>
        <v>455</v>
      </c>
      <c r="F20">
        <v>30000</v>
      </c>
      <c r="H20">
        <f t="shared" si="4"/>
        <v>13650000</v>
      </c>
      <c r="K20" s="8">
        <f t="shared" si="3"/>
        <v>1160250</v>
      </c>
      <c r="L20" s="8"/>
    </row>
    <row r="21" spans="2:12" x14ac:dyDescent="0.2">
      <c r="C21" t="s">
        <v>34</v>
      </c>
      <c r="D21">
        <v>60</v>
      </c>
      <c r="E21">
        <f t="shared" si="5"/>
        <v>515</v>
      </c>
      <c r="F21">
        <v>30000</v>
      </c>
      <c r="H21">
        <f t="shared" si="4"/>
        <v>15450000</v>
      </c>
      <c r="K21" s="8">
        <f t="shared" si="3"/>
        <v>1313250</v>
      </c>
      <c r="L21" s="8"/>
    </row>
    <row r="22" spans="2:12" x14ac:dyDescent="0.2">
      <c r="C22" t="s">
        <v>35</v>
      </c>
      <c r="D22">
        <v>60</v>
      </c>
      <c r="E22">
        <f>D22+E21</f>
        <v>575</v>
      </c>
      <c r="F22">
        <v>30000</v>
      </c>
      <c r="H22" s="3">
        <f t="shared" si="4"/>
        <v>17250000</v>
      </c>
      <c r="K22" s="8">
        <f t="shared" si="3"/>
        <v>1466250</v>
      </c>
      <c r="L22" s="8"/>
    </row>
    <row r="23" spans="2:12" x14ac:dyDescent="0.2">
      <c r="B23">
        <f>E22</f>
        <v>575</v>
      </c>
      <c r="G23">
        <f>F22*1.05</f>
        <v>31500</v>
      </c>
      <c r="H23" s="3">
        <f>SUM(H17:H22)</f>
        <v>77400000</v>
      </c>
      <c r="J23" s="3">
        <f>H13+H23</f>
        <v>104850000</v>
      </c>
      <c r="K23" s="3">
        <f>SUM(K7:K22)</f>
        <v>8912250</v>
      </c>
      <c r="L23" s="3"/>
    </row>
    <row r="26" spans="2:12" x14ac:dyDescent="0.2">
      <c r="C26" s="4" t="s">
        <v>4</v>
      </c>
      <c r="D26" s="4"/>
    </row>
    <row r="27" spans="2:12" x14ac:dyDescent="0.2">
      <c r="C27" t="s">
        <v>16</v>
      </c>
    </row>
    <row r="28" spans="2:12" x14ac:dyDescent="0.2">
      <c r="C28" t="s">
        <v>24</v>
      </c>
      <c r="E28">
        <f>E22+D28</f>
        <v>575</v>
      </c>
      <c r="F28">
        <f>G23</f>
        <v>31500</v>
      </c>
      <c r="H28">
        <f t="shared" ref="H28:H33" si="6">F28*E28</f>
        <v>18112500</v>
      </c>
      <c r="K28" s="8">
        <f t="shared" ref="K28:K33" si="7">H28*0.085</f>
        <v>1539562.5</v>
      </c>
    </row>
    <row r="29" spans="2:12" x14ac:dyDescent="0.2">
      <c r="C29" t="s">
        <v>25</v>
      </c>
      <c r="D29">
        <v>100</v>
      </c>
      <c r="E29">
        <f>D29+E28</f>
        <v>675</v>
      </c>
      <c r="F29">
        <f>F28</f>
        <v>31500</v>
      </c>
      <c r="H29">
        <f t="shared" si="6"/>
        <v>21262500</v>
      </c>
      <c r="K29" s="8">
        <f t="shared" si="7"/>
        <v>1807312.5000000002</v>
      </c>
    </row>
    <row r="30" spans="2:12" x14ac:dyDescent="0.2">
      <c r="C30" t="s">
        <v>26</v>
      </c>
      <c r="E30">
        <f t="shared" ref="E30:E33" si="8">D30+E29</f>
        <v>675</v>
      </c>
      <c r="F30">
        <f t="shared" ref="F30:F33" si="9">F29</f>
        <v>31500</v>
      </c>
      <c r="H30">
        <f t="shared" si="6"/>
        <v>21262500</v>
      </c>
      <c r="K30" s="8">
        <f t="shared" si="7"/>
        <v>1807312.5000000002</v>
      </c>
    </row>
    <row r="31" spans="2:12" x14ac:dyDescent="0.2">
      <c r="C31" t="s">
        <v>27</v>
      </c>
      <c r="E31">
        <f t="shared" si="8"/>
        <v>675</v>
      </c>
      <c r="F31">
        <f t="shared" si="9"/>
        <v>31500</v>
      </c>
      <c r="H31">
        <f t="shared" si="6"/>
        <v>21262500</v>
      </c>
      <c r="K31" s="8">
        <f t="shared" si="7"/>
        <v>1807312.5000000002</v>
      </c>
    </row>
    <row r="32" spans="2:12" x14ac:dyDescent="0.2">
      <c r="C32" t="s">
        <v>28</v>
      </c>
      <c r="D32">
        <v>225</v>
      </c>
      <c r="E32">
        <f t="shared" si="8"/>
        <v>900</v>
      </c>
      <c r="F32">
        <f t="shared" si="9"/>
        <v>31500</v>
      </c>
      <c r="H32">
        <f t="shared" si="6"/>
        <v>28350000</v>
      </c>
      <c r="K32" s="8">
        <f t="shared" si="7"/>
        <v>2409750</v>
      </c>
    </row>
    <row r="33" spans="2:11" x14ac:dyDescent="0.2">
      <c r="C33" t="s">
        <v>29</v>
      </c>
      <c r="E33">
        <f t="shared" si="8"/>
        <v>900</v>
      </c>
      <c r="F33">
        <f t="shared" si="9"/>
        <v>31500</v>
      </c>
      <c r="H33">
        <f t="shared" si="6"/>
        <v>28350000</v>
      </c>
      <c r="K33" s="8">
        <f t="shared" si="7"/>
        <v>2409750</v>
      </c>
    </row>
    <row r="34" spans="2:11" x14ac:dyDescent="0.2">
      <c r="H34" s="3">
        <f>SUM(H28:H33)</f>
        <v>138600000</v>
      </c>
    </row>
    <row r="37" spans="2:11" x14ac:dyDescent="0.2">
      <c r="C37" t="s">
        <v>17</v>
      </c>
    </row>
    <row r="38" spans="2:11" x14ac:dyDescent="0.2">
      <c r="C38" t="s">
        <v>30</v>
      </c>
      <c r="E38">
        <f>E33+D38</f>
        <v>900</v>
      </c>
      <c r="F38">
        <f>F33</f>
        <v>31500</v>
      </c>
      <c r="H38">
        <f>F38*E38</f>
        <v>28350000</v>
      </c>
      <c r="K38" s="8">
        <f t="shared" ref="K38:K43" si="10">H38*0.085</f>
        <v>2409750</v>
      </c>
    </row>
    <row r="39" spans="2:11" x14ac:dyDescent="0.2">
      <c r="C39" t="s">
        <v>31</v>
      </c>
      <c r="D39">
        <v>300</v>
      </c>
      <c r="E39">
        <f>D39+E38</f>
        <v>1200</v>
      </c>
      <c r="F39">
        <f t="shared" ref="F39:F43" si="11">F38</f>
        <v>31500</v>
      </c>
      <c r="H39">
        <f t="shared" ref="H39:H43" si="12">F39*E39</f>
        <v>37800000</v>
      </c>
      <c r="K39" s="8">
        <f t="shared" si="10"/>
        <v>3213000</v>
      </c>
    </row>
    <row r="40" spans="2:11" x14ac:dyDescent="0.2">
      <c r="C40" t="s">
        <v>32</v>
      </c>
      <c r="E40">
        <f t="shared" ref="E40:E42" si="13">D40+E39</f>
        <v>1200</v>
      </c>
      <c r="F40">
        <f t="shared" si="11"/>
        <v>31500</v>
      </c>
      <c r="H40">
        <f t="shared" si="12"/>
        <v>37800000</v>
      </c>
      <c r="K40" s="8">
        <f t="shared" si="10"/>
        <v>3213000</v>
      </c>
    </row>
    <row r="41" spans="2:11" x14ac:dyDescent="0.2">
      <c r="C41" t="s">
        <v>33</v>
      </c>
      <c r="E41">
        <f t="shared" si="13"/>
        <v>1200</v>
      </c>
      <c r="F41">
        <f t="shared" si="11"/>
        <v>31500</v>
      </c>
      <c r="H41">
        <f t="shared" si="12"/>
        <v>37800000</v>
      </c>
      <c r="K41" s="8">
        <f t="shared" si="10"/>
        <v>3213000</v>
      </c>
    </row>
    <row r="42" spans="2:11" x14ac:dyDescent="0.2">
      <c r="C42" t="s">
        <v>34</v>
      </c>
      <c r="D42">
        <v>400</v>
      </c>
      <c r="E42">
        <f t="shared" si="13"/>
        <v>1600</v>
      </c>
      <c r="F42">
        <f t="shared" si="11"/>
        <v>31500</v>
      </c>
      <c r="H42">
        <f t="shared" si="12"/>
        <v>50400000</v>
      </c>
      <c r="K42" s="8">
        <f t="shared" si="10"/>
        <v>4284000</v>
      </c>
    </row>
    <row r="43" spans="2:11" x14ac:dyDescent="0.2">
      <c r="C43" t="s">
        <v>35</v>
      </c>
      <c r="E43">
        <f>D43+E42</f>
        <v>1600</v>
      </c>
      <c r="F43">
        <f t="shared" si="11"/>
        <v>31500</v>
      </c>
      <c r="H43">
        <f t="shared" si="12"/>
        <v>50400000</v>
      </c>
      <c r="K43" s="8">
        <f t="shared" si="10"/>
        <v>4284000</v>
      </c>
    </row>
    <row r="44" spans="2:11" x14ac:dyDescent="0.2">
      <c r="B44">
        <f>E43</f>
        <v>1600</v>
      </c>
      <c r="G44">
        <f>F43*1.05</f>
        <v>33075</v>
      </c>
      <c r="H44" s="3">
        <f>SUM(H38:H43)</f>
        <v>242550000</v>
      </c>
      <c r="J44" s="3">
        <f>H34+H44</f>
        <v>381150000</v>
      </c>
      <c r="K44" s="3">
        <f>SUM(K28:K43)</f>
        <v>32397750</v>
      </c>
    </row>
    <row r="46" spans="2:11" x14ac:dyDescent="0.2">
      <c r="C46" s="4" t="s">
        <v>5</v>
      </c>
      <c r="D46" s="4"/>
    </row>
    <row r="48" spans="2:11" x14ac:dyDescent="0.2">
      <c r="C48" t="s">
        <v>16</v>
      </c>
    </row>
    <row r="49" spans="3:11" x14ac:dyDescent="0.2">
      <c r="C49" t="s">
        <v>24</v>
      </c>
      <c r="E49">
        <f>E43+D49</f>
        <v>1600</v>
      </c>
      <c r="F49">
        <f>G44</f>
        <v>33075</v>
      </c>
      <c r="H49">
        <f t="shared" ref="H49:H54" si="14">F49*E49</f>
        <v>52920000</v>
      </c>
      <c r="K49" s="8">
        <f t="shared" ref="K49:K54" si="15">H49*0.085</f>
        <v>4498200</v>
      </c>
    </row>
    <row r="50" spans="3:11" x14ac:dyDescent="0.2">
      <c r="C50" t="s">
        <v>25</v>
      </c>
      <c r="D50">
        <v>450</v>
      </c>
      <c r="E50">
        <f>D50+E49</f>
        <v>2050</v>
      </c>
      <c r="F50">
        <f>F49</f>
        <v>33075</v>
      </c>
      <c r="H50">
        <f t="shared" si="14"/>
        <v>67803750</v>
      </c>
      <c r="K50" s="8">
        <f t="shared" si="15"/>
        <v>5763318.75</v>
      </c>
    </row>
    <row r="51" spans="3:11" x14ac:dyDescent="0.2">
      <c r="C51" t="s">
        <v>26</v>
      </c>
      <c r="E51">
        <f t="shared" ref="E51:E54" si="16">D51+E50</f>
        <v>2050</v>
      </c>
      <c r="F51">
        <f t="shared" ref="F51:F54" si="17">F50</f>
        <v>33075</v>
      </c>
      <c r="H51">
        <f t="shared" si="14"/>
        <v>67803750</v>
      </c>
      <c r="K51" s="8">
        <f t="shared" si="15"/>
        <v>5763318.75</v>
      </c>
    </row>
    <row r="52" spans="3:11" x14ac:dyDescent="0.2">
      <c r="C52" t="s">
        <v>27</v>
      </c>
      <c r="E52">
        <f t="shared" si="16"/>
        <v>2050</v>
      </c>
      <c r="F52">
        <f t="shared" si="17"/>
        <v>33075</v>
      </c>
      <c r="H52">
        <f t="shared" si="14"/>
        <v>67803750</v>
      </c>
      <c r="K52" s="8">
        <f t="shared" si="15"/>
        <v>5763318.75</v>
      </c>
    </row>
    <row r="53" spans="3:11" x14ac:dyDescent="0.2">
      <c r="C53" t="s">
        <v>28</v>
      </c>
      <c r="D53">
        <v>500</v>
      </c>
      <c r="E53">
        <f t="shared" si="16"/>
        <v>2550</v>
      </c>
      <c r="F53">
        <f t="shared" si="17"/>
        <v>33075</v>
      </c>
      <c r="H53">
        <f t="shared" si="14"/>
        <v>84341250</v>
      </c>
      <c r="K53" s="8">
        <f t="shared" si="15"/>
        <v>7169006.2500000009</v>
      </c>
    </row>
    <row r="54" spans="3:11" x14ac:dyDescent="0.2">
      <c r="C54" t="s">
        <v>29</v>
      </c>
      <c r="E54">
        <f t="shared" si="16"/>
        <v>2550</v>
      </c>
      <c r="F54">
        <f t="shared" si="17"/>
        <v>33075</v>
      </c>
      <c r="H54">
        <f t="shared" si="14"/>
        <v>84341250</v>
      </c>
      <c r="K54" s="8">
        <f t="shared" si="15"/>
        <v>7169006.2500000009</v>
      </c>
    </row>
    <row r="55" spans="3:11" x14ac:dyDescent="0.2">
      <c r="H55" s="3">
        <f>SUM(H49:H54)</f>
        <v>425013750</v>
      </c>
    </row>
    <row r="58" spans="3:11" x14ac:dyDescent="0.2">
      <c r="C58" t="s">
        <v>17</v>
      </c>
    </row>
    <row r="59" spans="3:11" x14ac:dyDescent="0.2">
      <c r="C59" t="s">
        <v>30</v>
      </c>
      <c r="E59">
        <f>E54+D59</f>
        <v>2550</v>
      </c>
      <c r="F59">
        <f>F54</f>
        <v>33075</v>
      </c>
      <c r="H59">
        <f>F59*E59</f>
        <v>84341250</v>
      </c>
      <c r="K59" s="8">
        <f t="shared" ref="K59:K64" si="18">H59*0.085</f>
        <v>7169006.2500000009</v>
      </c>
    </row>
    <row r="60" spans="3:11" x14ac:dyDescent="0.2">
      <c r="C60" t="s">
        <v>31</v>
      </c>
      <c r="D60">
        <v>550</v>
      </c>
      <c r="E60">
        <f>D60+E59</f>
        <v>3100</v>
      </c>
      <c r="F60">
        <f>F59</f>
        <v>33075</v>
      </c>
      <c r="H60">
        <f t="shared" ref="H60:H64" si="19">F60*E60</f>
        <v>102532500</v>
      </c>
      <c r="K60" s="8">
        <f t="shared" si="18"/>
        <v>8715262.5</v>
      </c>
    </row>
    <row r="61" spans="3:11" x14ac:dyDescent="0.2">
      <c r="C61" t="s">
        <v>32</v>
      </c>
      <c r="E61">
        <f t="shared" ref="E61:E63" si="20">D61+E60</f>
        <v>3100</v>
      </c>
      <c r="F61">
        <f t="shared" ref="F61:F63" si="21">F60</f>
        <v>33075</v>
      </c>
      <c r="H61">
        <f t="shared" si="19"/>
        <v>102532500</v>
      </c>
      <c r="K61" s="8">
        <f t="shared" si="18"/>
        <v>8715262.5</v>
      </c>
    </row>
    <row r="62" spans="3:11" x14ac:dyDescent="0.2">
      <c r="C62" t="s">
        <v>33</v>
      </c>
      <c r="E62">
        <f t="shared" si="20"/>
        <v>3100</v>
      </c>
      <c r="F62">
        <f t="shared" si="21"/>
        <v>33075</v>
      </c>
      <c r="H62">
        <f t="shared" si="19"/>
        <v>102532500</v>
      </c>
      <c r="K62" s="8">
        <f t="shared" si="18"/>
        <v>8715262.5</v>
      </c>
    </row>
    <row r="63" spans="3:11" x14ac:dyDescent="0.2">
      <c r="C63" t="s">
        <v>34</v>
      </c>
      <c r="D63">
        <v>600</v>
      </c>
      <c r="E63">
        <f t="shared" si="20"/>
        <v>3700</v>
      </c>
      <c r="F63">
        <f t="shared" si="21"/>
        <v>33075</v>
      </c>
      <c r="H63">
        <f t="shared" si="19"/>
        <v>122377500</v>
      </c>
      <c r="K63" s="8">
        <f t="shared" si="18"/>
        <v>10402087.5</v>
      </c>
    </row>
    <row r="64" spans="3:11" x14ac:dyDescent="0.2">
      <c r="C64" t="s">
        <v>35</v>
      </c>
      <c r="E64">
        <f>D64+E63</f>
        <v>3700</v>
      </c>
      <c r="F64">
        <f t="shared" ref="F64" si="22">F59</f>
        <v>33075</v>
      </c>
      <c r="H64">
        <f t="shared" si="19"/>
        <v>122377500</v>
      </c>
      <c r="K64" s="8">
        <f t="shared" si="18"/>
        <v>10402087.5</v>
      </c>
    </row>
    <row r="65" spans="2:12" x14ac:dyDescent="0.2">
      <c r="B65">
        <f>E64</f>
        <v>3700</v>
      </c>
      <c r="G65">
        <f>F64*1.05</f>
        <v>34728.75</v>
      </c>
      <c r="H65" s="3">
        <f>SUM(H59:H64)</f>
        <v>636693750</v>
      </c>
      <c r="J65" s="3">
        <f>H55+H65</f>
        <v>1061707500</v>
      </c>
      <c r="K65" s="3">
        <f>SUM(K49:K64)</f>
        <v>90245137.5</v>
      </c>
      <c r="L65" s="2"/>
    </row>
    <row r="69" spans="2:12" x14ac:dyDescent="0.2">
      <c r="C69" s="4" t="s">
        <v>6</v>
      </c>
      <c r="D69" s="4"/>
    </row>
    <row r="70" spans="2:12" x14ac:dyDescent="0.2">
      <c r="C70" t="s">
        <v>16</v>
      </c>
    </row>
    <row r="71" spans="2:12" x14ac:dyDescent="0.2">
      <c r="C71" t="s">
        <v>24</v>
      </c>
      <c r="E71">
        <f>E64+D71</f>
        <v>3700</v>
      </c>
      <c r="F71">
        <f>G65</f>
        <v>34728.75</v>
      </c>
      <c r="H71">
        <f t="shared" ref="H71:H76" si="23">F71*E71</f>
        <v>128496375</v>
      </c>
      <c r="K71" s="8">
        <f t="shared" ref="K71:K76" si="24">H71*0.085</f>
        <v>10922191.875</v>
      </c>
    </row>
    <row r="72" spans="2:12" x14ac:dyDescent="0.2">
      <c r="C72" t="s">
        <v>25</v>
      </c>
      <c r="D72">
        <v>800</v>
      </c>
      <c r="E72">
        <f>D72+E71</f>
        <v>4500</v>
      </c>
      <c r="F72">
        <f>F71</f>
        <v>34728.75</v>
      </c>
      <c r="H72">
        <f t="shared" si="23"/>
        <v>156279375</v>
      </c>
      <c r="K72" s="8">
        <f t="shared" si="24"/>
        <v>13283746.875000002</v>
      </c>
    </row>
    <row r="73" spans="2:12" x14ac:dyDescent="0.2">
      <c r="C73" t="s">
        <v>26</v>
      </c>
      <c r="E73">
        <f t="shared" ref="E73:E76" si="25">D73+E72</f>
        <v>4500</v>
      </c>
      <c r="F73">
        <f t="shared" ref="F73:F76" si="26">F72</f>
        <v>34728.75</v>
      </c>
      <c r="H73">
        <f t="shared" si="23"/>
        <v>156279375</v>
      </c>
      <c r="K73" s="8">
        <f t="shared" si="24"/>
        <v>13283746.875000002</v>
      </c>
    </row>
    <row r="74" spans="2:12" x14ac:dyDescent="0.2">
      <c r="C74" t="s">
        <v>27</v>
      </c>
      <c r="E74">
        <f t="shared" si="25"/>
        <v>4500</v>
      </c>
      <c r="F74">
        <f t="shared" si="26"/>
        <v>34728.75</v>
      </c>
      <c r="H74">
        <f t="shared" si="23"/>
        <v>156279375</v>
      </c>
      <c r="K74" s="8">
        <f t="shared" si="24"/>
        <v>13283746.875000002</v>
      </c>
    </row>
    <row r="75" spans="2:12" x14ac:dyDescent="0.2">
      <c r="C75" t="s">
        <v>28</v>
      </c>
      <c r="D75">
        <v>1000</v>
      </c>
      <c r="E75">
        <f t="shared" si="25"/>
        <v>5500</v>
      </c>
      <c r="F75">
        <f t="shared" si="26"/>
        <v>34728.75</v>
      </c>
      <c r="H75">
        <f t="shared" si="23"/>
        <v>191008125</v>
      </c>
      <c r="K75" s="8">
        <f t="shared" si="24"/>
        <v>16235690.625000002</v>
      </c>
    </row>
    <row r="76" spans="2:12" x14ac:dyDescent="0.2">
      <c r="C76" t="s">
        <v>29</v>
      </c>
      <c r="E76">
        <f t="shared" si="25"/>
        <v>5500</v>
      </c>
      <c r="F76">
        <f t="shared" si="26"/>
        <v>34728.75</v>
      </c>
      <c r="H76">
        <f t="shared" si="23"/>
        <v>191008125</v>
      </c>
      <c r="K76" s="8">
        <f t="shared" si="24"/>
        <v>16235690.625000002</v>
      </c>
    </row>
    <row r="77" spans="2:12" x14ac:dyDescent="0.2">
      <c r="H77" s="3">
        <f>SUM(H71:H76)</f>
        <v>979350750</v>
      </c>
    </row>
    <row r="80" spans="2:12" x14ac:dyDescent="0.2">
      <c r="C80" t="s">
        <v>17</v>
      </c>
    </row>
    <row r="81" spans="2:12" x14ac:dyDescent="0.2">
      <c r="C81" t="s">
        <v>30</v>
      </c>
      <c r="E81">
        <f>E76+D81</f>
        <v>5500</v>
      </c>
      <c r="F81">
        <f>F76</f>
        <v>34728.75</v>
      </c>
      <c r="H81">
        <f>F81*E81</f>
        <v>191008125</v>
      </c>
      <c r="K81" s="8">
        <f t="shared" ref="K81:K86" si="27">H81*0.085</f>
        <v>16235690.625000002</v>
      </c>
    </row>
    <row r="82" spans="2:12" x14ac:dyDescent="0.2">
      <c r="C82" t="s">
        <v>31</v>
      </c>
      <c r="D82">
        <v>1200</v>
      </c>
      <c r="E82">
        <f>D82+E81</f>
        <v>6700</v>
      </c>
      <c r="F82">
        <f>F81</f>
        <v>34728.75</v>
      </c>
      <c r="H82">
        <f t="shared" ref="H82:H86" si="28">F82*E82</f>
        <v>232682625</v>
      </c>
      <c r="K82" s="8">
        <f t="shared" si="27"/>
        <v>19778023.125</v>
      </c>
    </row>
    <row r="83" spans="2:12" x14ac:dyDescent="0.2">
      <c r="C83" t="s">
        <v>32</v>
      </c>
      <c r="E83">
        <f t="shared" ref="E83:E85" si="29">D83+E82</f>
        <v>6700</v>
      </c>
      <c r="F83">
        <f t="shared" ref="F83:F86" si="30">F82</f>
        <v>34728.75</v>
      </c>
      <c r="H83">
        <f t="shared" si="28"/>
        <v>232682625</v>
      </c>
      <c r="K83" s="8">
        <f t="shared" si="27"/>
        <v>19778023.125</v>
      </c>
    </row>
    <row r="84" spans="2:12" x14ac:dyDescent="0.2">
      <c r="C84" t="s">
        <v>33</v>
      </c>
      <c r="E84">
        <f t="shared" si="29"/>
        <v>6700</v>
      </c>
      <c r="F84">
        <f t="shared" si="30"/>
        <v>34728.75</v>
      </c>
      <c r="H84">
        <f t="shared" si="28"/>
        <v>232682625</v>
      </c>
      <c r="K84" s="8">
        <f t="shared" si="27"/>
        <v>19778023.125</v>
      </c>
    </row>
    <row r="85" spans="2:12" x14ac:dyDescent="0.2">
      <c r="C85" t="s">
        <v>34</v>
      </c>
      <c r="D85">
        <v>1300</v>
      </c>
      <c r="E85">
        <f t="shared" si="29"/>
        <v>8000</v>
      </c>
      <c r="F85">
        <f t="shared" si="30"/>
        <v>34728.75</v>
      </c>
      <c r="H85">
        <f t="shared" si="28"/>
        <v>277830000</v>
      </c>
      <c r="K85" s="8">
        <f t="shared" si="27"/>
        <v>23615550</v>
      </c>
    </row>
    <row r="86" spans="2:12" x14ac:dyDescent="0.2">
      <c r="C86" t="s">
        <v>35</v>
      </c>
      <c r="E86">
        <f>D86+E85</f>
        <v>8000</v>
      </c>
      <c r="F86">
        <f t="shared" si="30"/>
        <v>34728.75</v>
      </c>
      <c r="H86">
        <f t="shared" si="28"/>
        <v>277830000</v>
      </c>
      <c r="K86" s="8">
        <f t="shared" si="27"/>
        <v>23615550</v>
      </c>
    </row>
    <row r="87" spans="2:12" x14ac:dyDescent="0.2">
      <c r="B87">
        <f>E86</f>
        <v>8000</v>
      </c>
      <c r="G87">
        <f>F86*1.05</f>
        <v>36465.1875</v>
      </c>
      <c r="H87" s="3">
        <f>SUM(H81:H86)</f>
        <v>1444716000</v>
      </c>
      <c r="J87" s="3">
        <f>H77+H87</f>
        <v>2424066750</v>
      </c>
      <c r="K87" s="3">
        <f>SUM(K71:K86)</f>
        <v>206045673.75</v>
      </c>
      <c r="L87" s="3"/>
    </row>
    <row r="88" spans="2:12" x14ac:dyDescent="0.2">
      <c r="L88" s="3"/>
    </row>
    <row r="89" spans="2:12" x14ac:dyDescent="0.2">
      <c r="C89" t="s">
        <v>36</v>
      </c>
    </row>
    <row r="90" spans="2:12" x14ac:dyDescent="0.2">
      <c r="C90" t="s">
        <v>16</v>
      </c>
    </row>
    <row r="91" spans="2:12" x14ac:dyDescent="0.2">
      <c r="C91" t="s">
        <v>24</v>
      </c>
      <c r="E91">
        <f>E86+D91</f>
        <v>8000</v>
      </c>
      <c r="F91">
        <f>G87</f>
        <v>36465.1875</v>
      </c>
      <c r="H91">
        <f t="shared" ref="H91:H96" si="31">F91*E91</f>
        <v>291721500</v>
      </c>
      <c r="K91" s="8">
        <f t="shared" ref="K91:K96" si="32">H91*0.085</f>
        <v>24796327.5</v>
      </c>
    </row>
    <row r="92" spans="2:12" x14ac:dyDescent="0.2">
      <c r="C92" t="s">
        <v>25</v>
      </c>
      <c r="D92">
        <v>1000</v>
      </c>
      <c r="E92">
        <f>D92+E91</f>
        <v>9000</v>
      </c>
      <c r="F92">
        <f>F91</f>
        <v>36465.1875</v>
      </c>
      <c r="H92">
        <f t="shared" si="31"/>
        <v>328186687.5</v>
      </c>
      <c r="K92" s="8">
        <f t="shared" si="32"/>
        <v>27895868.437500004</v>
      </c>
    </row>
    <row r="93" spans="2:12" x14ac:dyDescent="0.2">
      <c r="C93" t="s">
        <v>26</v>
      </c>
      <c r="E93">
        <f t="shared" ref="E93:E96" si="33">D93+E92</f>
        <v>9000</v>
      </c>
      <c r="F93">
        <f t="shared" ref="F93:F96" si="34">F92</f>
        <v>36465.1875</v>
      </c>
      <c r="H93">
        <f t="shared" si="31"/>
        <v>328186687.5</v>
      </c>
      <c r="K93" s="8">
        <f t="shared" si="32"/>
        <v>27895868.437500004</v>
      </c>
    </row>
    <row r="94" spans="2:12" x14ac:dyDescent="0.2">
      <c r="C94" t="s">
        <v>27</v>
      </c>
      <c r="E94">
        <f t="shared" si="33"/>
        <v>9000</v>
      </c>
      <c r="F94">
        <f t="shared" si="34"/>
        <v>36465.1875</v>
      </c>
      <c r="H94">
        <f t="shared" si="31"/>
        <v>328186687.5</v>
      </c>
      <c r="K94" s="8">
        <f t="shared" si="32"/>
        <v>27895868.437500004</v>
      </c>
    </row>
    <row r="95" spans="2:12" x14ac:dyDescent="0.2">
      <c r="C95" t="s">
        <v>28</v>
      </c>
      <c r="D95">
        <v>1000</v>
      </c>
      <c r="E95">
        <f t="shared" si="33"/>
        <v>10000</v>
      </c>
      <c r="F95">
        <f t="shared" si="34"/>
        <v>36465.1875</v>
      </c>
      <c r="H95">
        <f t="shared" si="31"/>
        <v>364651875</v>
      </c>
      <c r="K95" s="8">
        <f t="shared" si="32"/>
        <v>30995409.375000004</v>
      </c>
    </row>
    <row r="96" spans="2:12" x14ac:dyDescent="0.2">
      <c r="C96" t="s">
        <v>29</v>
      </c>
      <c r="E96">
        <f t="shared" si="33"/>
        <v>10000</v>
      </c>
      <c r="F96">
        <f t="shared" si="34"/>
        <v>36465.1875</v>
      </c>
      <c r="H96">
        <f t="shared" si="31"/>
        <v>364651875</v>
      </c>
      <c r="K96" s="8">
        <f t="shared" si="32"/>
        <v>30995409.375000004</v>
      </c>
    </row>
    <row r="97" spans="2:12" x14ac:dyDescent="0.2">
      <c r="H97" s="3">
        <f>SUM(H91:H96)</f>
        <v>2005585312.5</v>
      </c>
    </row>
    <row r="100" spans="2:12" x14ac:dyDescent="0.2">
      <c r="C100" t="s">
        <v>17</v>
      </c>
    </row>
    <row r="101" spans="2:12" x14ac:dyDescent="0.2">
      <c r="C101" t="s">
        <v>30</v>
      </c>
      <c r="E101">
        <f>E96+D101</f>
        <v>10000</v>
      </c>
      <c r="F101">
        <f>F96</f>
        <v>36465.1875</v>
      </c>
      <c r="H101">
        <f>F101*E101</f>
        <v>364651875</v>
      </c>
      <c r="K101" s="8">
        <f t="shared" ref="K101:K106" si="35">H101*0.085</f>
        <v>30995409.375000004</v>
      </c>
    </row>
    <row r="102" spans="2:12" x14ac:dyDescent="0.2">
      <c r="C102" t="s">
        <v>31</v>
      </c>
      <c r="D102">
        <v>1000</v>
      </c>
      <c r="E102">
        <f>D102+E101</f>
        <v>11000</v>
      </c>
      <c r="F102">
        <f>F101</f>
        <v>36465.1875</v>
      </c>
      <c r="H102">
        <f t="shared" ref="H102:H106" si="36">F102*E102</f>
        <v>401117062.5</v>
      </c>
      <c r="K102" s="8">
        <f t="shared" si="35"/>
        <v>34094950.3125</v>
      </c>
    </row>
    <row r="103" spans="2:12" x14ac:dyDescent="0.2">
      <c r="C103" t="s">
        <v>32</v>
      </c>
      <c r="E103">
        <f t="shared" ref="E103:E105" si="37">D103+E102</f>
        <v>11000</v>
      </c>
      <c r="F103">
        <f t="shared" ref="F103:F106" si="38">F102</f>
        <v>36465.1875</v>
      </c>
      <c r="H103">
        <f t="shared" si="36"/>
        <v>401117062.5</v>
      </c>
      <c r="K103" s="8">
        <f t="shared" si="35"/>
        <v>34094950.3125</v>
      </c>
    </row>
    <row r="104" spans="2:12" x14ac:dyDescent="0.2">
      <c r="C104" t="s">
        <v>33</v>
      </c>
      <c r="E104">
        <f t="shared" si="37"/>
        <v>11000</v>
      </c>
      <c r="F104">
        <f t="shared" si="38"/>
        <v>36465.1875</v>
      </c>
      <c r="H104">
        <f t="shared" si="36"/>
        <v>401117062.5</v>
      </c>
      <c r="K104" s="8">
        <f t="shared" si="35"/>
        <v>34094950.3125</v>
      </c>
    </row>
    <row r="105" spans="2:12" x14ac:dyDescent="0.2">
      <c r="C105" t="s">
        <v>34</v>
      </c>
      <c r="D105">
        <v>1000</v>
      </c>
      <c r="E105">
        <f t="shared" si="37"/>
        <v>12000</v>
      </c>
      <c r="F105">
        <f t="shared" si="38"/>
        <v>36465.1875</v>
      </c>
      <c r="H105">
        <f t="shared" si="36"/>
        <v>437582250</v>
      </c>
      <c r="K105" s="8">
        <f t="shared" si="35"/>
        <v>37194491.25</v>
      </c>
    </row>
    <row r="106" spans="2:12" x14ac:dyDescent="0.2">
      <c r="C106" t="s">
        <v>35</v>
      </c>
      <c r="E106">
        <f>D106+E105</f>
        <v>12000</v>
      </c>
      <c r="F106">
        <f t="shared" si="38"/>
        <v>36465.1875</v>
      </c>
      <c r="H106">
        <f t="shared" si="36"/>
        <v>437582250</v>
      </c>
      <c r="K106" s="8">
        <f t="shared" si="35"/>
        <v>37194491.25</v>
      </c>
    </row>
    <row r="107" spans="2:12" x14ac:dyDescent="0.2">
      <c r="B107">
        <f>E106</f>
        <v>12000</v>
      </c>
      <c r="H107" s="3">
        <f>SUM(H101:H106)</f>
        <v>2443167562.5</v>
      </c>
      <c r="J107" s="3">
        <f>H97+H107</f>
        <v>4448752875</v>
      </c>
      <c r="K107" s="3">
        <f>SUM(K91:K106)</f>
        <v>378143994.375</v>
      </c>
      <c r="L107" s="3"/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744DF3-DB8F-184A-9D7E-22AEB4C7B10D}">
  <dimension ref="A1:AX116"/>
  <sheetViews>
    <sheetView topLeftCell="L1" zoomScale="94" zoomScaleNormal="70" workbookViewId="0">
      <selection activeCell="D48" sqref="D34:D48"/>
    </sheetView>
  </sheetViews>
  <sheetFormatPr baseColWidth="10" defaultRowHeight="16" x14ac:dyDescent="0.2"/>
  <cols>
    <col min="1" max="1" width="6.5" bestFit="1" customWidth="1"/>
    <col min="2" max="2" width="9.83203125" bestFit="1" customWidth="1"/>
    <col min="3" max="3" width="23.33203125" bestFit="1" customWidth="1"/>
    <col min="4" max="4" width="9.83203125" bestFit="1" customWidth="1"/>
    <col min="5" max="5" width="9.1640625" bestFit="1" customWidth="1"/>
    <col min="6" max="6" width="13.6640625" bestFit="1" customWidth="1"/>
    <col min="7" max="7" width="10.1640625" bestFit="1" customWidth="1"/>
    <col min="8" max="8" width="15.33203125" bestFit="1" customWidth="1"/>
    <col min="9" max="9" width="15.83203125" bestFit="1" customWidth="1"/>
    <col min="11" max="11" width="14.1640625" bestFit="1" customWidth="1"/>
    <col min="12" max="12" width="22" bestFit="1" customWidth="1"/>
    <col min="13" max="13" width="18.1640625" bestFit="1" customWidth="1"/>
    <col min="14" max="14" width="14.1640625" bestFit="1" customWidth="1"/>
    <col min="15" max="15" width="14.6640625" bestFit="1" customWidth="1"/>
    <col min="16" max="16" width="6.33203125" bestFit="1" customWidth="1"/>
    <col min="17" max="17" width="14.1640625" customWidth="1"/>
    <col min="18" max="18" width="6.5" bestFit="1" customWidth="1"/>
    <col min="19" max="19" width="9.83203125" bestFit="1" customWidth="1"/>
    <col min="20" max="20" width="23.33203125" bestFit="1" customWidth="1"/>
    <col min="21" max="21" width="9.83203125" bestFit="1" customWidth="1"/>
    <col min="22" max="22" width="9.1640625" bestFit="1" customWidth="1"/>
    <col min="23" max="23" width="9.5" bestFit="1" customWidth="1"/>
    <col min="24" max="24" width="4.83203125" bestFit="1" customWidth="1"/>
    <col min="25" max="25" width="15.33203125" bestFit="1" customWidth="1"/>
    <col min="26" max="26" width="15.83203125" bestFit="1" customWidth="1"/>
    <col min="27" max="27" width="20" bestFit="1" customWidth="1"/>
    <col min="28" max="28" width="14.1640625" bestFit="1" customWidth="1"/>
    <col min="29" max="29" width="22" bestFit="1" customWidth="1"/>
    <col min="30" max="30" width="18.1640625" bestFit="1" customWidth="1"/>
    <col min="31" max="31" width="15.6640625" bestFit="1" customWidth="1"/>
    <col min="32" max="32" width="14.6640625" bestFit="1" customWidth="1"/>
    <col min="33" max="33" width="11.6640625" bestFit="1" customWidth="1"/>
    <col min="39" max="39" width="23.33203125" bestFit="1" customWidth="1"/>
    <col min="40" max="41" width="9.83203125" bestFit="1" customWidth="1"/>
    <col min="42" max="42" width="4.83203125" bestFit="1" customWidth="1"/>
    <col min="44" max="44" width="13.1640625" bestFit="1" customWidth="1"/>
    <col min="46" max="46" width="13.1640625" bestFit="1" customWidth="1"/>
    <col min="47" max="47" width="4.5" bestFit="1" customWidth="1"/>
    <col min="48" max="48" width="13.1640625" bestFit="1" customWidth="1"/>
    <col min="49" max="49" width="11.6640625" bestFit="1" customWidth="1"/>
    <col min="50" max="50" width="4.83203125" bestFit="1" customWidth="1"/>
  </cols>
  <sheetData>
    <row r="1" spans="1:50" ht="17" thickBot="1" x14ac:dyDescent="0.25">
      <c r="O1" s="5">
        <v>0.05</v>
      </c>
    </row>
    <row r="2" spans="1:50" x14ac:dyDescent="0.2">
      <c r="A2" s="70" t="s">
        <v>39</v>
      </c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2"/>
      <c r="R2" s="70" t="s">
        <v>40</v>
      </c>
      <c r="S2" s="71"/>
      <c r="T2" s="71"/>
      <c r="U2" s="71"/>
      <c r="V2" s="71"/>
      <c r="W2" s="71"/>
      <c r="X2" s="71"/>
      <c r="Y2" s="71"/>
      <c r="Z2" s="71"/>
      <c r="AA2" s="71"/>
      <c r="AB2" s="71"/>
      <c r="AC2" s="71"/>
      <c r="AD2" s="71"/>
      <c r="AE2" s="71"/>
      <c r="AF2" s="71"/>
      <c r="AG2" s="72"/>
    </row>
    <row r="3" spans="1:50" x14ac:dyDescent="0.2">
      <c r="A3" s="12"/>
      <c r="B3" s="13" t="s">
        <v>38</v>
      </c>
      <c r="C3" s="13" t="s">
        <v>1</v>
      </c>
      <c r="D3" s="13" t="s">
        <v>55</v>
      </c>
      <c r="E3" s="13" t="s">
        <v>51</v>
      </c>
      <c r="F3" s="13" t="s">
        <v>56</v>
      </c>
      <c r="G3" s="13" t="s">
        <v>57</v>
      </c>
      <c r="H3" s="13" t="s">
        <v>37</v>
      </c>
      <c r="I3" s="13" t="s">
        <v>54</v>
      </c>
      <c r="J3" s="13"/>
      <c r="K3" s="13" t="s">
        <v>52</v>
      </c>
      <c r="L3" s="13" t="s">
        <v>53</v>
      </c>
      <c r="M3" s="13" t="s">
        <v>50</v>
      </c>
      <c r="N3" s="13" t="s">
        <v>41</v>
      </c>
      <c r="O3" s="13" t="s">
        <v>42</v>
      </c>
      <c r="P3" s="14" t="s">
        <v>43</v>
      </c>
      <c r="R3" s="12"/>
      <c r="S3" s="13" t="s">
        <v>38</v>
      </c>
      <c r="T3" s="13" t="s">
        <v>1</v>
      </c>
      <c r="U3" s="13" t="s">
        <v>55</v>
      </c>
      <c r="V3" s="13" t="s">
        <v>51</v>
      </c>
      <c r="W3" s="13"/>
      <c r="X3" s="13"/>
      <c r="Y3" s="13" t="s">
        <v>37</v>
      </c>
      <c r="Z3" s="13" t="s">
        <v>54</v>
      </c>
      <c r="AA3" s="13"/>
      <c r="AB3" s="13" t="s">
        <v>52</v>
      </c>
      <c r="AC3" s="13" t="s">
        <v>53</v>
      </c>
      <c r="AD3" s="13" t="s">
        <v>50</v>
      </c>
      <c r="AE3" s="13" t="s">
        <v>41</v>
      </c>
      <c r="AF3" s="13" t="s">
        <v>42</v>
      </c>
      <c r="AG3" s="14" t="s">
        <v>43</v>
      </c>
    </row>
    <row r="4" spans="1:50" x14ac:dyDescent="0.2">
      <c r="A4" s="12"/>
      <c r="B4" s="13"/>
      <c r="C4" s="13" t="s">
        <v>49</v>
      </c>
      <c r="D4" s="13">
        <v>0</v>
      </c>
      <c r="E4" s="13">
        <f>380+100+66</f>
        <v>546</v>
      </c>
      <c r="F4" s="13">
        <v>6000</v>
      </c>
      <c r="G4" s="15">
        <v>0.9</v>
      </c>
      <c r="H4" s="13"/>
      <c r="I4" s="16">
        <f>D4*F4*G4</f>
        <v>0</v>
      </c>
      <c r="J4" s="13"/>
      <c r="K4" s="16">
        <f>546*6000*90%*9</f>
        <v>26535600</v>
      </c>
      <c r="L4" s="16"/>
      <c r="M4" s="16"/>
      <c r="N4" s="16">
        <v>4000000</v>
      </c>
      <c r="O4" s="16">
        <f>75000+150000</f>
        <v>225000</v>
      </c>
      <c r="P4" s="14"/>
      <c r="R4" s="12"/>
      <c r="S4" s="13"/>
      <c r="T4" s="13" t="s">
        <v>49</v>
      </c>
      <c r="U4" s="13">
        <v>0</v>
      </c>
      <c r="V4" s="13">
        <f>120+80</f>
        <v>200</v>
      </c>
      <c r="W4" s="13">
        <v>9500</v>
      </c>
      <c r="X4" s="15">
        <v>0.85</v>
      </c>
      <c r="Y4" s="13"/>
      <c r="Z4" s="16">
        <f>AB4</f>
        <v>10728000</v>
      </c>
      <c r="AA4" s="13"/>
      <c r="AB4" s="16">
        <f>(80*6000*90%*4)+(1000000*9)</f>
        <v>10728000</v>
      </c>
      <c r="AC4" s="16"/>
      <c r="AD4" s="16"/>
      <c r="AE4" s="16">
        <f>(1000000+1000000)</f>
        <v>2000000</v>
      </c>
      <c r="AF4" s="16">
        <v>400000</v>
      </c>
      <c r="AG4" s="14"/>
    </row>
    <row r="5" spans="1:50" x14ac:dyDescent="0.2">
      <c r="A5" s="12"/>
      <c r="B5" s="13"/>
      <c r="C5" s="17">
        <v>43831</v>
      </c>
      <c r="D5" s="13">
        <v>100</v>
      </c>
      <c r="E5" s="13">
        <f>D5+E4</f>
        <v>646</v>
      </c>
      <c r="F5" s="13">
        <v>6000</v>
      </c>
      <c r="G5" s="15">
        <v>0.9</v>
      </c>
      <c r="H5" s="13"/>
      <c r="I5" s="16">
        <f>E5*F5*G5</f>
        <v>3488400</v>
      </c>
      <c r="J5" s="13"/>
      <c r="K5" s="16">
        <f>E5*F5*G5</f>
        <v>3488400</v>
      </c>
      <c r="L5" s="16"/>
      <c r="M5" s="16">
        <v>100</v>
      </c>
      <c r="N5" s="16">
        <f>M5*F5*2</f>
        <v>1200000</v>
      </c>
      <c r="O5" s="16">
        <f>K5*$O$1</f>
        <v>174420</v>
      </c>
      <c r="P5" s="18"/>
      <c r="Q5" s="6"/>
      <c r="R5" s="12"/>
      <c r="S5" s="13"/>
      <c r="T5" s="17">
        <v>43831</v>
      </c>
      <c r="U5" s="13">
        <v>0</v>
      </c>
      <c r="V5" s="13">
        <f>U5+V4</f>
        <v>200</v>
      </c>
      <c r="W5" s="13">
        <v>9500</v>
      </c>
      <c r="X5" s="15">
        <v>0.85</v>
      </c>
      <c r="Y5" s="13"/>
      <c r="Z5" s="16">
        <f>AB5</f>
        <v>1615000</v>
      </c>
      <c r="AA5" s="13"/>
      <c r="AB5" s="16">
        <f>V5*W5*X5</f>
        <v>1615000</v>
      </c>
      <c r="AC5" s="16"/>
      <c r="AD5" s="16"/>
      <c r="AE5" s="16">
        <f>AD5*W5*2</f>
        <v>0</v>
      </c>
      <c r="AF5" s="16">
        <f>AB5*0.05</f>
        <v>80750</v>
      </c>
      <c r="AG5" s="18"/>
      <c r="AH5" s="6"/>
    </row>
    <row r="6" spans="1:50" x14ac:dyDescent="0.2">
      <c r="A6" s="12"/>
      <c r="B6" s="13"/>
      <c r="C6" s="17">
        <v>43862</v>
      </c>
      <c r="D6" s="13">
        <v>200</v>
      </c>
      <c r="E6" s="13">
        <f>D6+E5</f>
        <v>846</v>
      </c>
      <c r="F6" s="13">
        <v>6000</v>
      </c>
      <c r="G6" s="15">
        <v>0.9</v>
      </c>
      <c r="H6" s="13"/>
      <c r="I6" s="16">
        <f>E6*F6*G6</f>
        <v>4568400</v>
      </c>
      <c r="J6" s="13"/>
      <c r="K6" s="16">
        <f t="shared" ref="K6:K7" si="0">E6*F6*G6</f>
        <v>4568400</v>
      </c>
      <c r="L6" s="16"/>
      <c r="M6" s="16">
        <v>200</v>
      </c>
      <c r="N6" s="16">
        <f t="shared" ref="N6:N7" si="1">M6*F6*2</f>
        <v>2400000</v>
      </c>
      <c r="O6" s="16">
        <f>K6*$O$1</f>
        <v>228420</v>
      </c>
      <c r="P6" s="18"/>
      <c r="R6" s="12"/>
      <c r="S6" s="13"/>
      <c r="T6" s="17">
        <v>43862</v>
      </c>
      <c r="U6" s="13">
        <v>0</v>
      </c>
      <c r="V6" s="13">
        <f>U6+V5</f>
        <v>200</v>
      </c>
      <c r="W6" s="13">
        <v>9500</v>
      </c>
      <c r="X6" s="15">
        <v>0.85</v>
      </c>
      <c r="Y6" s="13"/>
      <c r="Z6" s="16">
        <f>AB6</f>
        <v>1615000</v>
      </c>
      <c r="AA6" s="13"/>
      <c r="AB6" s="16">
        <f t="shared" ref="AB6:AB7" si="2">V6*W6*X6</f>
        <v>1615000</v>
      </c>
      <c r="AC6" s="16"/>
      <c r="AD6" s="16"/>
      <c r="AE6" s="16">
        <f t="shared" ref="AE6:AE7" si="3">AD6*W6*2</f>
        <v>0</v>
      </c>
      <c r="AF6" s="16">
        <f>AB6*0.05</f>
        <v>80750</v>
      </c>
      <c r="AG6" s="18"/>
    </row>
    <row r="7" spans="1:50" x14ac:dyDescent="0.2">
      <c r="A7" s="12"/>
      <c r="B7" s="13"/>
      <c r="C7" s="17">
        <v>43891</v>
      </c>
      <c r="D7" s="13">
        <v>0</v>
      </c>
      <c r="E7" s="13">
        <f>D7+E6</f>
        <v>846</v>
      </c>
      <c r="F7" s="13">
        <v>6000</v>
      </c>
      <c r="G7" s="15">
        <v>0.9</v>
      </c>
      <c r="H7" s="13"/>
      <c r="I7" s="16">
        <f>E7*F7*G7</f>
        <v>4568400</v>
      </c>
      <c r="J7" s="13"/>
      <c r="K7" s="16">
        <f t="shared" si="0"/>
        <v>4568400</v>
      </c>
      <c r="L7" s="16"/>
      <c r="M7" s="16">
        <v>0</v>
      </c>
      <c r="N7" s="16">
        <f t="shared" si="1"/>
        <v>0</v>
      </c>
      <c r="O7" s="16">
        <f>K7*$O$1</f>
        <v>228420</v>
      </c>
      <c r="P7" s="14"/>
      <c r="R7" s="12"/>
      <c r="S7" s="13"/>
      <c r="T7" s="17">
        <v>43891</v>
      </c>
      <c r="U7" s="13">
        <v>0</v>
      </c>
      <c r="V7" s="13">
        <f>U7+V6</f>
        <v>200</v>
      </c>
      <c r="W7" s="13">
        <v>9500</v>
      </c>
      <c r="X7" s="15">
        <v>0.85</v>
      </c>
      <c r="Y7" s="13"/>
      <c r="Z7" s="16">
        <f>AB7</f>
        <v>1615000</v>
      </c>
      <c r="AA7" s="13"/>
      <c r="AB7" s="16">
        <f t="shared" si="2"/>
        <v>1615000</v>
      </c>
      <c r="AC7" s="16"/>
      <c r="AD7" s="16"/>
      <c r="AE7" s="16">
        <f t="shared" si="3"/>
        <v>0</v>
      </c>
      <c r="AF7" s="13"/>
      <c r="AG7" s="14"/>
    </row>
    <row r="8" spans="1:50" x14ac:dyDescent="0.2">
      <c r="A8" s="12"/>
      <c r="B8" s="13"/>
      <c r="C8" s="13"/>
      <c r="D8" s="13"/>
      <c r="E8" s="13"/>
      <c r="F8" s="13"/>
      <c r="G8" s="13"/>
      <c r="H8" s="13"/>
      <c r="I8" s="13"/>
      <c r="J8" s="13"/>
      <c r="K8" s="13"/>
      <c r="L8" s="19">
        <f>SUM(K4:K7)</f>
        <v>39160800</v>
      </c>
      <c r="M8" s="13"/>
      <c r="N8" s="19">
        <f>SUM(N4:N7)</f>
        <v>7600000</v>
      </c>
      <c r="O8" s="19">
        <f>SUM(O4:O7)</f>
        <v>856260</v>
      </c>
      <c r="P8" s="14"/>
      <c r="R8" s="12"/>
      <c r="S8" s="13"/>
      <c r="T8" s="13"/>
      <c r="U8" s="13"/>
      <c r="V8" s="13"/>
      <c r="W8" s="13"/>
      <c r="X8" s="13"/>
      <c r="Y8" s="13"/>
      <c r="Z8" s="13"/>
      <c r="AA8" s="13"/>
      <c r="AB8" s="13"/>
      <c r="AC8" s="19">
        <f>SUM(AB4:AB7)</f>
        <v>15573000</v>
      </c>
      <c r="AD8" s="13"/>
      <c r="AE8" s="19">
        <f>SUM(AE4:AE7)</f>
        <v>2000000</v>
      </c>
      <c r="AF8" s="19">
        <f>SUM(AF4:AF7)</f>
        <v>561500</v>
      </c>
      <c r="AG8" s="22">
        <f>AF8/AE8</f>
        <v>0.28075</v>
      </c>
      <c r="AM8" s="4" t="s">
        <v>3</v>
      </c>
      <c r="AN8" s="4"/>
    </row>
    <row r="9" spans="1:50" ht="34" x14ac:dyDescent="0.2">
      <c r="A9" s="12">
        <v>846</v>
      </c>
      <c r="B9" s="13"/>
      <c r="C9" s="20" t="s">
        <v>3</v>
      </c>
      <c r="D9" s="20"/>
      <c r="E9" s="20"/>
      <c r="F9" s="13"/>
      <c r="G9" s="13"/>
      <c r="H9" s="13"/>
      <c r="I9" s="13"/>
      <c r="J9" s="13"/>
      <c r="K9" s="13"/>
      <c r="L9" s="13"/>
      <c r="M9" s="13"/>
      <c r="N9" s="13"/>
      <c r="O9" s="13"/>
      <c r="P9" s="14"/>
      <c r="R9" s="23">
        <f>V7</f>
        <v>200</v>
      </c>
      <c r="S9" s="13"/>
      <c r="T9" s="20" t="s">
        <v>3</v>
      </c>
      <c r="U9" s="20"/>
      <c r="V9" s="20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4"/>
      <c r="AM9" t="s">
        <v>22</v>
      </c>
      <c r="AN9" t="s">
        <v>38</v>
      </c>
      <c r="AO9" s="9" t="s">
        <v>46</v>
      </c>
    </row>
    <row r="10" spans="1:50" ht="51" x14ac:dyDescent="0.2">
      <c r="A10" s="12"/>
      <c r="B10" s="13"/>
      <c r="C10" s="13" t="s">
        <v>22</v>
      </c>
      <c r="D10" s="13" t="s">
        <v>38</v>
      </c>
      <c r="E10" s="13"/>
      <c r="F10" s="21" t="s">
        <v>47</v>
      </c>
      <c r="G10" s="13" t="s">
        <v>48</v>
      </c>
      <c r="H10" s="13"/>
      <c r="I10" s="13"/>
      <c r="J10" s="13"/>
      <c r="K10" s="13"/>
      <c r="L10" s="13"/>
      <c r="M10" s="13"/>
      <c r="N10" s="13"/>
      <c r="O10" s="15">
        <v>0.05</v>
      </c>
      <c r="P10" s="14"/>
      <c r="R10" s="12"/>
      <c r="S10" s="13"/>
      <c r="T10" s="13" t="s">
        <v>22</v>
      </c>
      <c r="U10" s="13" t="s">
        <v>38</v>
      </c>
      <c r="V10" s="13"/>
      <c r="W10" s="21" t="s">
        <v>47</v>
      </c>
      <c r="X10" s="13" t="s">
        <v>48</v>
      </c>
      <c r="Y10" s="13"/>
      <c r="Z10" s="13"/>
      <c r="AA10" s="13"/>
      <c r="AB10" s="13"/>
      <c r="AC10" s="13"/>
      <c r="AD10" s="13"/>
      <c r="AE10" s="13"/>
      <c r="AF10" s="15">
        <v>0.2</v>
      </c>
      <c r="AG10" s="14"/>
      <c r="AM10" t="s">
        <v>24</v>
      </c>
      <c r="AN10">
        <v>0</v>
      </c>
      <c r="AO10">
        <v>8500</v>
      </c>
      <c r="AP10" s="5">
        <v>0.85</v>
      </c>
      <c r="AR10">
        <f>AN10*AO10*AP10</f>
        <v>0</v>
      </c>
    </row>
    <row r="11" spans="1:50" x14ac:dyDescent="0.2">
      <c r="A11" s="12"/>
      <c r="B11" s="13"/>
      <c r="C11" s="13" t="s">
        <v>24</v>
      </c>
      <c r="D11" s="13">
        <v>0</v>
      </c>
      <c r="E11" s="13">
        <f>D11+E7</f>
        <v>846</v>
      </c>
      <c r="F11" s="13">
        <v>6000</v>
      </c>
      <c r="G11" s="15">
        <v>0.9</v>
      </c>
      <c r="H11" s="13"/>
      <c r="I11" s="16">
        <f t="shared" ref="I11:I16" si="4">E11*F11*G11</f>
        <v>4568400</v>
      </c>
      <c r="J11" s="13"/>
      <c r="K11" s="16">
        <f t="shared" ref="K11:K16" si="5">E11*F11*G11</f>
        <v>4568400</v>
      </c>
      <c r="L11" s="13"/>
      <c r="M11" s="13">
        <f>D11</f>
        <v>0</v>
      </c>
      <c r="N11" s="16">
        <f t="shared" ref="N11:N16" si="6">M11*F11*2</f>
        <v>0</v>
      </c>
      <c r="O11" s="16">
        <f>K11*$O$10</f>
        <v>228420</v>
      </c>
      <c r="P11" s="14"/>
      <c r="R11" s="12"/>
      <c r="S11" s="13"/>
      <c r="T11" s="13" t="s">
        <v>24</v>
      </c>
      <c r="U11" s="13">
        <v>0</v>
      </c>
      <c r="V11" s="13">
        <f>U11+V7</f>
        <v>200</v>
      </c>
      <c r="W11" s="13">
        <v>9500</v>
      </c>
      <c r="X11" s="15">
        <v>0.85</v>
      </c>
      <c r="Y11" s="13"/>
      <c r="Z11" s="16">
        <f t="shared" ref="Z11:Z16" si="7">V11*W11*X11</f>
        <v>1615000</v>
      </c>
      <c r="AA11" s="13"/>
      <c r="AB11" s="16">
        <f t="shared" ref="AB11:AB16" si="8">V11*W11*X11</f>
        <v>1615000</v>
      </c>
      <c r="AC11" s="13"/>
      <c r="AD11" s="13">
        <f>U11</f>
        <v>0</v>
      </c>
      <c r="AE11" s="16">
        <f t="shared" ref="AE11" si="9">AD11*W11*2</f>
        <v>0</v>
      </c>
      <c r="AF11" s="16">
        <f>AB11*$AF$10</f>
        <v>323000</v>
      </c>
      <c r="AG11" s="14"/>
      <c r="AM11" t="s">
        <v>25</v>
      </c>
      <c r="AN11">
        <v>0</v>
      </c>
      <c r="AO11">
        <v>8500</v>
      </c>
      <c r="AP11" s="5">
        <v>0.85</v>
      </c>
      <c r="AR11">
        <f t="shared" ref="AR11:AR12" si="10">AN11*AO11*AP11</f>
        <v>0</v>
      </c>
    </row>
    <row r="12" spans="1:50" x14ac:dyDescent="0.2">
      <c r="A12" s="12"/>
      <c r="B12" s="13"/>
      <c r="C12" s="13" t="s">
        <v>25</v>
      </c>
      <c r="D12" s="13">
        <v>700</v>
      </c>
      <c r="E12" s="13">
        <f>D12+E11</f>
        <v>1546</v>
      </c>
      <c r="F12" s="13">
        <v>6000</v>
      </c>
      <c r="G12" s="15">
        <v>0.9</v>
      </c>
      <c r="H12" s="13"/>
      <c r="I12" s="16">
        <f t="shared" si="4"/>
        <v>8348400</v>
      </c>
      <c r="J12" s="13"/>
      <c r="K12" s="16">
        <f t="shared" si="5"/>
        <v>8348400</v>
      </c>
      <c r="L12" s="13"/>
      <c r="M12" s="13">
        <f t="shared" ref="M12:M16" si="11">D12</f>
        <v>700</v>
      </c>
      <c r="N12" s="16">
        <f>M12*F12*2</f>
        <v>8400000</v>
      </c>
      <c r="O12" s="16">
        <f t="shared" ref="O12:O16" si="12">K12*$O$10</f>
        <v>417420</v>
      </c>
      <c r="P12" s="14"/>
      <c r="R12" s="12"/>
      <c r="S12" s="13"/>
      <c r="T12" s="13" t="s">
        <v>25</v>
      </c>
      <c r="U12" s="13">
        <v>250</v>
      </c>
      <c r="V12" s="13">
        <f>U12+V11</f>
        <v>450</v>
      </c>
      <c r="W12" s="13">
        <v>9500</v>
      </c>
      <c r="X12" s="15">
        <v>0.85</v>
      </c>
      <c r="Y12" s="13"/>
      <c r="Z12" s="16">
        <f t="shared" si="7"/>
        <v>3633750</v>
      </c>
      <c r="AA12" s="13"/>
      <c r="AB12" s="16">
        <f t="shared" si="8"/>
        <v>3633750</v>
      </c>
      <c r="AC12" s="13"/>
      <c r="AD12" s="13">
        <f t="shared" ref="AD12:AD16" si="13">U12</f>
        <v>250</v>
      </c>
      <c r="AE12" s="16">
        <f>AD12*W12*2</f>
        <v>4750000</v>
      </c>
      <c r="AF12" s="16">
        <f t="shared" ref="AF12:AF16" si="14">AB12*$AF$10</f>
        <v>726750</v>
      </c>
      <c r="AG12" s="31">
        <f>(((AF12-AF11)*12))/AE12*100</f>
        <v>102</v>
      </c>
      <c r="AM12" t="s">
        <v>26</v>
      </c>
      <c r="AN12">
        <v>200</v>
      </c>
      <c r="AO12">
        <v>8500</v>
      </c>
      <c r="AP12" s="5">
        <v>0.85</v>
      </c>
      <c r="AR12">
        <f t="shared" si="10"/>
        <v>1445000</v>
      </c>
      <c r="AV12" s="3">
        <f>AO12*AN12*6</f>
        <v>10200000</v>
      </c>
      <c r="AW12" s="3">
        <f>AR12*0.2</f>
        <v>289000</v>
      </c>
      <c r="AX12" s="6">
        <f>AW12*12/AV12</f>
        <v>0.34</v>
      </c>
    </row>
    <row r="13" spans="1:50" x14ac:dyDescent="0.2">
      <c r="A13" s="12"/>
      <c r="B13" s="13"/>
      <c r="C13" s="13" t="s">
        <v>26</v>
      </c>
      <c r="D13" s="13">
        <v>0</v>
      </c>
      <c r="E13" s="13">
        <f t="shared" ref="E13:E16" si="15">D13+E12</f>
        <v>1546</v>
      </c>
      <c r="F13" s="13">
        <v>6000</v>
      </c>
      <c r="G13" s="15">
        <v>0.9</v>
      </c>
      <c r="H13" s="13"/>
      <c r="I13" s="16">
        <f t="shared" si="4"/>
        <v>8348400</v>
      </c>
      <c r="J13" s="13"/>
      <c r="K13" s="16">
        <f t="shared" si="5"/>
        <v>8348400</v>
      </c>
      <c r="L13" s="13"/>
      <c r="M13" s="13">
        <f t="shared" si="11"/>
        <v>0</v>
      </c>
      <c r="N13" s="16">
        <f t="shared" si="6"/>
        <v>0</v>
      </c>
      <c r="O13" s="16">
        <f t="shared" si="12"/>
        <v>417420</v>
      </c>
      <c r="P13" s="14"/>
      <c r="R13" s="12"/>
      <c r="S13" s="13"/>
      <c r="T13" s="13" t="s">
        <v>26</v>
      </c>
      <c r="U13" s="13">
        <v>0</v>
      </c>
      <c r="V13" s="13">
        <f t="shared" ref="V13:V16" si="16">U13+V12</f>
        <v>450</v>
      </c>
      <c r="W13" s="13">
        <v>9500</v>
      </c>
      <c r="X13" s="15">
        <v>0.85</v>
      </c>
      <c r="Y13" s="13"/>
      <c r="Z13" s="16">
        <f t="shared" si="7"/>
        <v>3633750</v>
      </c>
      <c r="AA13" s="13"/>
      <c r="AB13" s="16">
        <f t="shared" si="8"/>
        <v>3633750</v>
      </c>
      <c r="AC13" s="13"/>
      <c r="AD13" s="13">
        <f t="shared" si="13"/>
        <v>0</v>
      </c>
      <c r="AE13" s="16">
        <f t="shared" ref="AE13:AE16" si="17">AD13*W13*2</f>
        <v>0</v>
      </c>
      <c r="AF13" s="16">
        <f t="shared" si="14"/>
        <v>726750</v>
      </c>
      <c r="AG13" s="14"/>
      <c r="AM13" t="s">
        <v>27</v>
      </c>
      <c r="AN13">
        <v>200</v>
      </c>
      <c r="AO13">
        <v>8500</v>
      </c>
      <c r="AP13" s="5">
        <v>0.85</v>
      </c>
      <c r="AR13">
        <f>AN13*AO13*AP13</f>
        <v>1445000</v>
      </c>
      <c r="AW13" s="3">
        <f t="shared" ref="AW13:AW14" si="18">AR13*0.2</f>
        <v>289000</v>
      </c>
    </row>
    <row r="14" spans="1:50" x14ac:dyDescent="0.2">
      <c r="A14" s="12"/>
      <c r="B14" s="13"/>
      <c r="C14" s="13" t="s">
        <v>27</v>
      </c>
      <c r="D14" s="13">
        <v>0</v>
      </c>
      <c r="E14" s="13">
        <f t="shared" si="15"/>
        <v>1546</v>
      </c>
      <c r="F14" s="13">
        <v>6000</v>
      </c>
      <c r="G14" s="15">
        <v>0.9</v>
      </c>
      <c r="H14" s="13"/>
      <c r="I14" s="16">
        <f t="shared" si="4"/>
        <v>8348400</v>
      </c>
      <c r="J14" s="13"/>
      <c r="K14" s="16">
        <f t="shared" si="5"/>
        <v>8348400</v>
      </c>
      <c r="L14" s="13"/>
      <c r="M14" s="13">
        <f t="shared" si="11"/>
        <v>0</v>
      </c>
      <c r="N14" s="16">
        <f t="shared" si="6"/>
        <v>0</v>
      </c>
      <c r="O14" s="16">
        <f t="shared" si="12"/>
        <v>417420</v>
      </c>
      <c r="P14" s="14"/>
      <c r="R14" s="12"/>
      <c r="S14" s="13"/>
      <c r="T14" s="13" t="s">
        <v>27</v>
      </c>
      <c r="U14" s="13">
        <v>0</v>
      </c>
      <c r="V14" s="13">
        <f t="shared" si="16"/>
        <v>450</v>
      </c>
      <c r="W14" s="13">
        <v>9500</v>
      </c>
      <c r="X14" s="15">
        <v>0.85</v>
      </c>
      <c r="Y14" s="13"/>
      <c r="Z14" s="16">
        <f t="shared" si="7"/>
        <v>3633750</v>
      </c>
      <c r="AA14" s="13"/>
      <c r="AB14" s="16">
        <f t="shared" si="8"/>
        <v>3633750</v>
      </c>
      <c r="AC14" s="13"/>
      <c r="AD14" s="13">
        <f t="shared" si="13"/>
        <v>0</v>
      </c>
      <c r="AE14" s="16">
        <f t="shared" si="17"/>
        <v>0</v>
      </c>
      <c r="AF14" s="16">
        <f t="shared" si="14"/>
        <v>726750</v>
      </c>
      <c r="AG14" s="14"/>
      <c r="AM14" t="s">
        <v>28</v>
      </c>
      <c r="AN14">
        <v>200</v>
      </c>
      <c r="AO14">
        <v>8500</v>
      </c>
      <c r="AP14" s="5">
        <v>0.85</v>
      </c>
      <c r="AR14">
        <f t="shared" ref="AR14" si="19">AN14*AO14*AP14</f>
        <v>1445000</v>
      </c>
      <c r="AW14" s="3">
        <f t="shared" si="18"/>
        <v>289000</v>
      </c>
    </row>
    <row r="15" spans="1:50" x14ac:dyDescent="0.2">
      <c r="A15" s="12"/>
      <c r="B15" s="13"/>
      <c r="C15" s="13" t="s">
        <v>28</v>
      </c>
      <c r="D15" s="13">
        <v>600</v>
      </c>
      <c r="E15" s="13">
        <f t="shared" si="15"/>
        <v>2146</v>
      </c>
      <c r="F15" s="13">
        <v>6000</v>
      </c>
      <c r="G15" s="15">
        <v>0.9</v>
      </c>
      <c r="H15" s="13"/>
      <c r="I15" s="16">
        <f t="shared" si="4"/>
        <v>11588400</v>
      </c>
      <c r="J15" s="13"/>
      <c r="K15" s="16">
        <f t="shared" si="5"/>
        <v>11588400</v>
      </c>
      <c r="L15" s="13"/>
      <c r="M15" s="13">
        <f t="shared" si="11"/>
        <v>600</v>
      </c>
      <c r="N15" s="16">
        <f t="shared" si="6"/>
        <v>7200000</v>
      </c>
      <c r="O15" s="16">
        <f t="shared" si="12"/>
        <v>579420</v>
      </c>
      <c r="P15" s="14"/>
      <c r="R15" s="12"/>
      <c r="S15" s="13"/>
      <c r="T15" s="13" t="s">
        <v>28</v>
      </c>
      <c r="U15" s="13">
        <v>300</v>
      </c>
      <c r="V15" s="13">
        <f t="shared" si="16"/>
        <v>750</v>
      </c>
      <c r="W15" s="13">
        <v>9500</v>
      </c>
      <c r="X15" s="15">
        <v>0.85</v>
      </c>
      <c r="Y15" s="13"/>
      <c r="Z15" s="16">
        <f t="shared" si="7"/>
        <v>6056250</v>
      </c>
      <c r="AA15" s="13"/>
      <c r="AB15" s="16">
        <f t="shared" si="8"/>
        <v>6056250</v>
      </c>
      <c r="AC15" s="13"/>
      <c r="AD15" s="13">
        <f t="shared" si="13"/>
        <v>300</v>
      </c>
      <c r="AE15" s="16">
        <f t="shared" si="17"/>
        <v>5700000</v>
      </c>
      <c r="AF15" s="16">
        <f t="shared" si="14"/>
        <v>1211250</v>
      </c>
      <c r="AG15" s="14"/>
      <c r="AM15" t="s">
        <v>29</v>
      </c>
      <c r="AN15">
        <v>500</v>
      </c>
      <c r="AO15">
        <v>8500</v>
      </c>
      <c r="AP15" s="5">
        <v>0.85</v>
      </c>
      <c r="AR15">
        <f>AN15*AO15*AP15</f>
        <v>3612500</v>
      </c>
      <c r="AU15">
        <f>AN15-AN14</f>
        <v>300</v>
      </c>
      <c r="AV15" s="3">
        <f>AU15*AO15*6</f>
        <v>15300000</v>
      </c>
      <c r="AW15" s="3">
        <f>AR15*0.2</f>
        <v>722500</v>
      </c>
      <c r="AX15" s="6"/>
    </row>
    <row r="16" spans="1:50" x14ac:dyDescent="0.2">
      <c r="A16" s="12"/>
      <c r="B16" s="13"/>
      <c r="C16" s="13" t="s">
        <v>29</v>
      </c>
      <c r="D16" s="13">
        <v>0</v>
      </c>
      <c r="E16" s="13">
        <f t="shared" si="15"/>
        <v>2146</v>
      </c>
      <c r="F16" s="13">
        <v>6000</v>
      </c>
      <c r="G16" s="15">
        <v>0.9</v>
      </c>
      <c r="H16" s="13"/>
      <c r="I16" s="16">
        <f t="shared" si="4"/>
        <v>11588400</v>
      </c>
      <c r="J16" s="13"/>
      <c r="K16" s="16">
        <f t="shared" si="5"/>
        <v>11588400</v>
      </c>
      <c r="L16" s="13"/>
      <c r="M16" s="13">
        <f t="shared" si="11"/>
        <v>0</v>
      </c>
      <c r="N16" s="16">
        <f t="shared" si="6"/>
        <v>0</v>
      </c>
      <c r="O16" s="16">
        <f t="shared" si="12"/>
        <v>579420</v>
      </c>
      <c r="P16" s="14"/>
      <c r="R16" s="12"/>
      <c r="S16" s="13"/>
      <c r="T16" s="13" t="s">
        <v>29</v>
      </c>
      <c r="U16" s="13">
        <v>0</v>
      </c>
      <c r="V16" s="13">
        <f t="shared" si="16"/>
        <v>750</v>
      </c>
      <c r="W16" s="13">
        <v>9500</v>
      </c>
      <c r="X16" s="15">
        <v>0.85</v>
      </c>
      <c r="Y16" s="13"/>
      <c r="Z16" s="16">
        <f t="shared" si="7"/>
        <v>6056250</v>
      </c>
      <c r="AA16" s="13"/>
      <c r="AB16" s="16">
        <f t="shared" si="8"/>
        <v>6056250</v>
      </c>
      <c r="AC16" s="13"/>
      <c r="AD16" s="13">
        <f t="shared" si="13"/>
        <v>0</v>
      </c>
      <c r="AE16" s="16">
        <f t="shared" si="17"/>
        <v>0</v>
      </c>
      <c r="AF16" s="16">
        <f t="shared" si="14"/>
        <v>1211250</v>
      </c>
      <c r="AG16" s="14"/>
      <c r="AR16" s="3">
        <f>SUM(AR10:AR15)</f>
        <v>7947500</v>
      </c>
      <c r="AV16" s="3"/>
    </row>
    <row r="17" spans="1:49" x14ac:dyDescent="0.2">
      <c r="A17" s="12"/>
      <c r="B17" s="13"/>
      <c r="C17" s="13"/>
      <c r="D17" s="13"/>
      <c r="E17" s="13"/>
      <c r="F17" s="13"/>
      <c r="G17" s="13"/>
      <c r="H17" s="13"/>
      <c r="I17" s="16"/>
      <c r="J17" s="13"/>
      <c r="K17" s="13"/>
      <c r="L17" s="13"/>
      <c r="M17" s="13"/>
      <c r="N17" s="13"/>
      <c r="O17" s="13"/>
      <c r="P17" s="14"/>
      <c r="R17" s="12"/>
      <c r="S17" s="13"/>
      <c r="T17" s="13"/>
      <c r="U17" s="13"/>
      <c r="V17" s="13"/>
      <c r="W17" s="13"/>
      <c r="X17" s="13"/>
      <c r="Y17" s="13"/>
      <c r="Z17" s="16"/>
      <c r="AA17" s="13"/>
      <c r="AB17" s="13"/>
      <c r="AC17" s="13"/>
      <c r="AD17" s="13"/>
      <c r="AE17" s="13"/>
      <c r="AF17" s="13"/>
      <c r="AG17" s="14"/>
    </row>
    <row r="18" spans="1:49" x14ac:dyDescent="0.2">
      <c r="A18" s="12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4"/>
      <c r="R18" s="12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4"/>
    </row>
    <row r="19" spans="1:49" x14ac:dyDescent="0.2">
      <c r="A19" s="12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4"/>
      <c r="R19" s="12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4"/>
      <c r="AM19" t="s">
        <v>23</v>
      </c>
    </row>
    <row r="20" spans="1:49" x14ac:dyDescent="0.2">
      <c r="A20" s="12"/>
      <c r="B20" s="13"/>
      <c r="C20" s="13" t="s">
        <v>23</v>
      </c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4"/>
      <c r="R20" s="12"/>
      <c r="S20" s="13"/>
      <c r="T20" s="13" t="s">
        <v>23</v>
      </c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4"/>
      <c r="AM20" t="s">
        <v>30</v>
      </c>
      <c r="AN20">
        <v>600</v>
      </c>
      <c r="AO20">
        <f>AO15</f>
        <v>8500</v>
      </c>
      <c r="AP20" s="5">
        <v>0.85</v>
      </c>
      <c r="AR20">
        <f t="shared" ref="AR20:AR25" si="20">AN20*AO20*AP20</f>
        <v>4335000</v>
      </c>
      <c r="AW20" s="3">
        <v>722500</v>
      </c>
    </row>
    <row r="21" spans="1:49" x14ac:dyDescent="0.2">
      <c r="A21" s="12"/>
      <c r="B21" s="13"/>
      <c r="C21" s="13" t="s">
        <v>30</v>
      </c>
      <c r="D21" s="13">
        <v>0</v>
      </c>
      <c r="E21" s="13">
        <f>D21+E16</f>
        <v>2146</v>
      </c>
      <c r="F21" s="13">
        <v>6000</v>
      </c>
      <c r="G21" s="15">
        <v>0.9</v>
      </c>
      <c r="H21" s="13"/>
      <c r="I21" s="16">
        <f t="shared" ref="I21:I26" si="21">E21*F21*G21</f>
        <v>11588400</v>
      </c>
      <c r="J21" s="13"/>
      <c r="K21" s="16">
        <f t="shared" ref="K21:K26" si="22">E21*F21*G21</f>
        <v>11588400</v>
      </c>
      <c r="L21" s="13"/>
      <c r="M21" s="13">
        <f t="shared" ref="M21:M26" si="23">D21</f>
        <v>0</v>
      </c>
      <c r="N21" s="16">
        <f t="shared" ref="N21:N26" si="24">M21*F21*2</f>
        <v>0</v>
      </c>
      <c r="O21" s="16">
        <f t="shared" ref="O21:O26" si="25">K21*$O$10</f>
        <v>579420</v>
      </c>
      <c r="P21" s="14"/>
      <c r="R21" s="12"/>
      <c r="S21" s="13"/>
      <c r="T21" s="13" t="s">
        <v>30</v>
      </c>
      <c r="U21" s="13">
        <v>0</v>
      </c>
      <c r="V21" s="13">
        <f>U21+V16</f>
        <v>750</v>
      </c>
      <c r="W21" s="13">
        <v>9500</v>
      </c>
      <c r="X21" s="15">
        <v>0.85</v>
      </c>
      <c r="Y21" s="13"/>
      <c r="Z21" s="16">
        <f t="shared" ref="Z21:Z26" si="26">V21*W21*X21</f>
        <v>6056250</v>
      </c>
      <c r="AA21" s="13"/>
      <c r="AB21" s="16">
        <f t="shared" ref="AB21:AB26" si="27">V21*W21*X21</f>
        <v>6056250</v>
      </c>
      <c r="AC21" s="13"/>
      <c r="AD21" s="13">
        <f t="shared" ref="AD21:AD26" si="28">U21</f>
        <v>0</v>
      </c>
      <c r="AE21" s="16">
        <f t="shared" ref="AE21:AE26" si="29">AD21*W21*2</f>
        <v>0</v>
      </c>
      <c r="AF21" s="16">
        <f t="shared" ref="AF21:AF26" si="30">AB21*$AF$10</f>
        <v>1211250</v>
      </c>
      <c r="AG21" s="14"/>
      <c r="AM21" t="s">
        <v>31</v>
      </c>
      <c r="AN21">
        <v>600</v>
      </c>
      <c r="AO21">
        <v>8500</v>
      </c>
      <c r="AP21" s="5">
        <v>0.85</v>
      </c>
      <c r="AR21">
        <f t="shared" si="20"/>
        <v>4335000</v>
      </c>
      <c r="AW21" s="3">
        <v>722500</v>
      </c>
    </row>
    <row r="22" spans="1:49" x14ac:dyDescent="0.2">
      <c r="A22" s="12"/>
      <c r="B22" s="13"/>
      <c r="C22" s="13" t="s">
        <v>31</v>
      </c>
      <c r="D22" s="13">
        <v>700</v>
      </c>
      <c r="E22" s="13">
        <f>D22+E21</f>
        <v>2846</v>
      </c>
      <c r="F22" s="13">
        <v>6000</v>
      </c>
      <c r="G22" s="15">
        <v>0.9</v>
      </c>
      <c r="H22" s="13"/>
      <c r="I22" s="16">
        <f t="shared" si="21"/>
        <v>15368400</v>
      </c>
      <c r="J22" s="13"/>
      <c r="K22" s="16">
        <f t="shared" si="22"/>
        <v>15368400</v>
      </c>
      <c r="L22" s="13"/>
      <c r="M22" s="13">
        <f t="shared" si="23"/>
        <v>700</v>
      </c>
      <c r="N22" s="16">
        <f t="shared" si="24"/>
        <v>8400000</v>
      </c>
      <c r="O22" s="16">
        <f t="shared" si="25"/>
        <v>768420</v>
      </c>
      <c r="P22" s="14"/>
      <c r="R22" s="12"/>
      <c r="S22" s="13"/>
      <c r="T22" s="13" t="s">
        <v>31</v>
      </c>
      <c r="U22" s="13">
        <v>300</v>
      </c>
      <c r="V22" s="13">
        <f>U22+V21</f>
        <v>1050</v>
      </c>
      <c r="W22" s="13">
        <v>9500</v>
      </c>
      <c r="X22" s="15">
        <v>0.85</v>
      </c>
      <c r="Y22" s="13"/>
      <c r="Z22" s="16">
        <f t="shared" si="26"/>
        <v>8478750</v>
      </c>
      <c r="AA22" s="13"/>
      <c r="AB22" s="16">
        <f t="shared" si="27"/>
        <v>8478750</v>
      </c>
      <c r="AC22" s="13"/>
      <c r="AD22" s="13">
        <f t="shared" si="28"/>
        <v>300</v>
      </c>
      <c r="AE22" s="16">
        <f>AD22*W22*2</f>
        <v>5700000</v>
      </c>
      <c r="AF22" s="16">
        <f t="shared" si="30"/>
        <v>1695750</v>
      </c>
      <c r="AG22" s="31">
        <f>(((AF22-AF21)*12))/AE22*100</f>
        <v>102</v>
      </c>
      <c r="AM22" t="s">
        <v>32</v>
      </c>
      <c r="AN22">
        <v>800</v>
      </c>
      <c r="AO22">
        <v>8500</v>
      </c>
      <c r="AP22" s="5">
        <v>0.85</v>
      </c>
      <c r="AR22">
        <f t="shared" si="20"/>
        <v>5780000</v>
      </c>
      <c r="AU22">
        <f>AN22-AN21</f>
        <v>200</v>
      </c>
      <c r="AV22">
        <f>AU22*AO22*6</f>
        <v>10200000</v>
      </c>
      <c r="AW22" s="3">
        <f>AR22*0.2</f>
        <v>1156000</v>
      </c>
    </row>
    <row r="23" spans="1:49" x14ac:dyDescent="0.2">
      <c r="A23" s="12"/>
      <c r="B23" s="13"/>
      <c r="C23" s="13" t="s">
        <v>32</v>
      </c>
      <c r="D23" s="13">
        <v>0</v>
      </c>
      <c r="E23" s="13">
        <f t="shared" ref="E23:E26" si="31">D23+E22</f>
        <v>2846</v>
      </c>
      <c r="F23" s="13">
        <v>6000</v>
      </c>
      <c r="G23" s="15">
        <v>0.9</v>
      </c>
      <c r="H23" s="13"/>
      <c r="I23" s="16">
        <f t="shared" si="21"/>
        <v>15368400</v>
      </c>
      <c r="J23" s="13"/>
      <c r="K23" s="16">
        <f t="shared" si="22"/>
        <v>15368400</v>
      </c>
      <c r="L23" s="13"/>
      <c r="M23" s="13">
        <f t="shared" si="23"/>
        <v>0</v>
      </c>
      <c r="N23" s="16">
        <f t="shared" si="24"/>
        <v>0</v>
      </c>
      <c r="O23" s="16">
        <f t="shared" si="25"/>
        <v>768420</v>
      </c>
      <c r="P23" s="14"/>
      <c r="R23" s="12"/>
      <c r="S23" s="13"/>
      <c r="T23" s="13" t="s">
        <v>32</v>
      </c>
      <c r="U23" s="13">
        <v>0</v>
      </c>
      <c r="V23" s="13">
        <f t="shared" ref="V23:V26" si="32">U23+V22</f>
        <v>1050</v>
      </c>
      <c r="W23" s="13">
        <v>9500</v>
      </c>
      <c r="X23" s="15">
        <v>0.85</v>
      </c>
      <c r="Y23" s="13"/>
      <c r="Z23" s="16">
        <f t="shared" si="26"/>
        <v>8478750</v>
      </c>
      <c r="AA23" s="13"/>
      <c r="AB23" s="16">
        <f t="shared" si="27"/>
        <v>8478750</v>
      </c>
      <c r="AC23" s="13"/>
      <c r="AD23" s="13">
        <f t="shared" si="28"/>
        <v>0</v>
      </c>
      <c r="AE23" s="16">
        <f t="shared" si="29"/>
        <v>0</v>
      </c>
      <c r="AF23" s="16">
        <f t="shared" si="30"/>
        <v>1695750</v>
      </c>
      <c r="AG23" s="14"/>
      <c r="AM23" t="s">
        <v>33</v>
      </c>
      <c r="AN23">
        <v>800</v>
      </c>
      <c r="AO23">
        <v>8500</v>
      </c>
      <c r="AP23" s="5">
        <v>0.85</v>
      </c>
      <c r="AR23">
        <f t="shared" si="20"/>
        <v>5780000</v>
      </c>
      <c r="AW23" s="3">
        <f>AR23*0.2</f>
        <v>1156000</v>
      </c>
    </row>
    <row r="24" spans="1:49" x14ac:dyDescent="0.2">
      <c r="A24" s="12"/>
      <c r="B24" s="13"/>
      <c r="C24" s="13" t="s">
        <v>33</v>
      </c>
      <c r="D24" s="13">
        <v>700</v>
      </c>
      <c r="E24" s="13">
        <f t="shared" si="31"/>
        <v>3546</v>
      </c>
      <c r="F24" s="13">
        <v>6000</v>
      </c>
      <c r="G24" s="15">
        <v>0.9</v>
      </c>
      <c r="H24" s="13"/>
      <c r="I24" s="16">
        <f t="shared" si="21"/>
        <v>19148400</v>
      </c>
      <c r="J24" s="13"/>
      <c r="K24" s="16">
        <f t="shared" si="22"/>
        <v>19148400</v>
      </c>
      <c r="L24" s="13"/>
      <c r="M24" s="13">
        <f t="shared" si="23"/>
        <v>700</v>
      </c>
      <c r="N24" s="16">
        <f t="shared" si="24"/>
        <v>8400000</v>
      </c>
      <c r="O24" s="16">
        <f t="shared" si="25"/>
        <v>957420</v>
      </c>
      <c r="P24" s="14"/>
      <c r="R24" s="12"/>
      <c r="S24" s="13"/>
      <c r="T24" s="13" t="s">
        <v>33</v>
      </c>
      <c r="U24" s="13">
        <v>450</v>
      </c>
      <c r="V24" s="13">
        <f t="shared" si="32"/>
        <v>1500</v>
      </c>
      <c r="W24" s="13">
        <v>9500</v>
      </c>
      <c r="X24" s="15">
        <v>0.85</v>
      </c>
      <c r="Y24" s="13"/>
      <c r="Z24" s="16">
        <f t="shared" si="26"/>
        <v>12112500</v>
      </c>
      <c r="AA24" s="13"/>
      <c r="AB24" s="16">
        <f t="shared" si="27"/>
        <v>12112500</v>
      </c>
      <c r="AC24" s="13"/>
      <c r="AD24" s="13">
        <f t="shared" si="28"/>
        <v>450</v>
      </c>
      <c r="AE24" s="16">
        <f t="shared" si="29"/>
        <v>8550000</v>
      </c>
      <c r="AF24" s="16">
        <f t="shared" si="30"/>
        <v>2422500</v>
      </c>
      <c r="AG24" s="14"/>
      <c r="AM24" t="s">
        <v>34</v>
      </c>
      <c r="AN24">
        <v>1000</v>
      </c>
      <c r="AO24">
        <v>8500</v>
      </c>
      <c r="AP24" s="5">
        <v>0.85</v>
      </c>
      <c r="AR24">
        <f t="shared" si="20"/>
        <v>7225000</v>
      </c>
      <c r="AU24">
        <f>AN24-AN23</f>
        <v>200</v>
      </c>
      <c r="AV24">
        <f>AU24*AO24*6</f>
        <v>10200000</v>
      </c>
      <c r="AW24">
        <f>AR24*0.2</f>
        <v>1445000</v>
      </c>
    </row>
    <row r="25" spans="1:49" x14ac:dyDescent="0.2">
      <c r="A25" s="12"/>
      <c r="B25" s="13"/>
      <c r="C25" s="13" t="s">
        <v>34</v>
      </c>
      <c r="D25" s="13">
        <v>0</v>
      </c>
      <c r="E25" s="13">
        <f t="shared" si="31"/>
        <v>3546</v>
      </c>
      <c r="F25" s="13">
        <v>6000</v>
      </c>
      <c r="G25" s="15">
        <v>0.9</v>
      </c>
      <c r="H25" s="13"/>
      <c r="I25" s="16">
        <f t="shared" si="21"/>
        <v>19148400</v>
      </c>
      <c r="J25" s="13"/>
      <c r="K25" s="16">
        <f t="shared" si="22"/>
        <v>19148400</v>
      </c>
      <c r="L25" s="13"/>
      <c r="M25" s="13">
        <f t="shared" si="23"/>
        <v>0</v>
      </c>
      <c r="N25" s="16">
        <f t="shared" si="24"/>
        <v>0</v>
      </c>
      <c r="O25" s="16">
        <f t="shared" si="25"/>
        <v>957420</v>
      </c>
      <c r="P25" s="14"/>
      <c r="R25" s="12"/>
      <c r="S25" s="13"/>
      <c r="T25" s="13" t="s">
        <v>34</v>
      </c>
      <c r="U25" s="13">
        <v>0</v>
      </c>
      <c r="V25" s="13">
        <f t="shared" si="32"/>
        <v>1500</v>
      </c>
      <c r="W25" s="13">
        <v>9500</v>
      </c>
      <c r="X25" s="15">
        <v>0.85</v>
      </c>
      <c r="Y25" s="13"/>
      <c r="Z25" s="16">
        <f t="shared" si="26"/>
        <v>12112500</v>
      </c>
      <c r="AA25" s="13"/>
      <c r="AB25" s="16">
        <f t="shared" si="27"/>
        <v>12112500</v>
      </c>
      <c r="AC25" s="13"/>
      <c r="AD25" s="13">
        <f t="shared" si="28"/>
        <v>0</v>
      </c>
      <c r="AE25" s="16">
        <f t="shared" si="29"/>
        <v>0</v>
      </c>
      <c r="AF25" s="16">
        <f t="shared" si="30"/>
        <v>2422500</v>
      </c>
      <c r="AG25" s="14"/>
      <c r="AM25" t="s">
        <v>35</v>
      </c>
      <c r="AN25">
        <v>1000</v>
      </c>
      <c r="AO25">
        <f t="shared" ref="AO25" si="33">AO20</f>
        <v>8500</v>
      </c>
      <c r="AP25" s="5">
        <v>0.85</v>
      </c>
      <c r="AR25">
        <f t="shared" si="20"/>
        <v>7225000</v>
      </c>
      <c r="AW25">
        <f>AR25*0.2</f>
        <v>1445000</v>
      </c>
    </row>
    <row r="26" spans="1:49" x14ac:dyDescent="0.2">
      <c r="A26" s="12"/>
      <c r="B26" s="13"/>
      <c r="C26" s="13" t="s">
        <v>35</v>
      </c>
      <c r="D26" s="13">
        <v>0</v>
      </c>
      <c r="E26" s="13">
        <f t="shared" si="31"/>
        <v>3546</v>
      </c>
      <c r="F26" s="13">
        <v>6000</v>
      </c>
      <c r="G26" s="15">
        <v>0.9</v>
      </c>
      <c r="H26" s="13"/>
      <c r="I26" s="16">
        <f t="shared" si="21"/>
        <v>19148400</v>
      </c>
      <c r="J26" s="13"/>
      <c r="K26" s="16">
        <f t="shared" si="22"/>
        <v>19148400</v>
      </c>
      <c r="L26" s="13"/>
      <c r="M26" s="13">
        <f t="shared" si="23"/>
        <v>0</v>
      </c>
      <c r="N26" s="16">
        <f t="shared" si="24"/>
        <v>0</v>
      </c>
      <c r="O26" s="16">
        <f t="shared" si="25"/>
        <v>957420</v>
      </c>
      <c r="P26" s="14"/>
      <c r="R26" s="12"/>
      <c r="S26" s="13"/>
      <c r="T26" s="13" t="s">
        <v>35</v>
      </c>
      <c r="U26" s="13">
        <v>0</v>
      </c>
      <c r="V26" s="13">
        <f t="shared" si="32"/>
        <v>1500</v>
      </c>
      <c r="W26" s="13">
        <v>9500</v>
      </c>
      <c r="X26" s="15">
        <v>0.85</v>
      </c>
      <c r="Y26" s="13"/>
      <c r="Z26" s="16">
        <f t="shared" si="26"/>
        <v>12112500</v>
      </c>
      <c r="AA26" s="13"/>
      <c r="AB26" s="16">
        <f t="shared" si="27"/>
        <v>12112500</v>
      </c>
      <c r="AC26" s="13"/>
      <c r="AD26" s="13">
        <f t="shared" si="28"/>
        <v>0</v>
      </c>
      <c r="AE26" s="16">
        <f t="shared" si="29"/>
        <v>0</v>
      </c>
      <c r="AF26" s="16">
        <f t="shared" si="30"/>
        <v>2422500</v>
      </c>
      <c r="AG26" s="14"/>
      <c r="AR26" s="3">
        <f>SUM(AR20:AR25)</f>
        <v>34680000</v>
      </c>
      <c r="AT26" s="3">
        <f>AR3+AR16+AR26</f>
        <v>42627500</v>
      </c>
      <c r="AV26" s="3">
        <f>SUM(AV9:AV24)</f>
        <v>45900000</v>
      </c>
      <c r="AW26" s="3">
        <f>SUM(AW12:AW25)</f>
        <v>8236500</v>
      </c>
    </row>
    <row r="27" spans="1:49" x14ac:dyDescent="0.2">
      <c r="A27" s="12"/>
      <c r="B27" s="13"/>
      <c r="C27" s="13"/>
      <c r="D27" s="13"/>
      <c r="E27" s="13"/>
      <c r="F27" s="13"/>
      <c r="G27" s="13"/>
      <c r="H27" s="13">
        <f>F26*1.05</f>
        <v>6300</v>
      </c>
      <c r="I27" s="16"/>
      <c r="J27" s="13"/>
      <c r="K27" s="16"/>
      <c r="L27" s="19">
        <f>SUM(K11:K26)</f>
        <v>152560800</v>
      </c>
      <c r="M27" s="16"/>
      <c r="N27" s="19">
        <f>SUM(N8:N26)</f>
        <v>40000000</v>
      </c>
      <c r="O27" s="19">
        <f>SUM(O11:O26)</f>
        <v>7628040</v>
      </c>
      <c r="P27" s="22">
        <f>O27/N27</f>
        <v>0.19070100000000001</v>
      </c>
      <c r="Q27" s="6"/>
      <c r="R27" s="12"/>
      <c r="S27" s="13"/>
      <c r="T27" s="13"/>
      <c r="U27" s="13"/>
      <c r="V27" s="13"/>
      <c r="W27" s="13"/>
      <c r="X27" s="13"/>
      <c r="Y27" s="13">
        <f>W26*1.05</f>
        <v>9975</v>
      </c>
      <c r="Z27" s="16"/>
      <c r="AA27" s="13"/>
      <c r="AB27" s="16"/>
      <c r="AC27" s="19">
        <f>SUM(AB11:AB26)</f>
        <v>83980000</v>
      </c>
      <c r="AD27" s="16"/>
      <c r="AE27" s="19">
        <f>SUM(AE8:AE26)</f>
        <v>26700000</v>
      </c>
      <c r="AF27" s="19">
        <f>SUM(AF11:AF26)</f>
        <v>16796000</v>
      </c>
      <c r="AG27" s="22">
        <f>AF27/AE27</f>
        <v>0.62906367041198497</v>
      </c>
      <c r="AH27" s="6"/>
    </row>
    <row r="28" spans="1:49" x14ac:dyDescent="0.2">
      <c r="A28" s="23">
        <f>E26</f>
        <v>3546</v>
      </c>
      <c r="B28" s="13"/>
      <c r="C28" s="13"/>
      <c r="D28" s="13"/>
      <c r="E28" s="13"/>
      <c r="F28" s="16"/>
      <c r="G28" s="13"/>
      <c r="H28" s="13"/>
      <c r="I28" s="13"/>
      <c r="J28" s="13"/>
      <c r="K28" s="13"/>
      <c r="L28" s="13"/>
      <c r="M28" s="13"/>
      <c r="N28" s="13"/>
      <c r="O28" s="13"/>
      <c r="P28" s="14"/>
      <c r="R28" s="23">
        <f>V26</f>
        <v>1500</v>
      </c>
      <c r="S28" s="13"/>
      <c r="T28" s="13"/>
      <c r="U28" s="13"/>
      <c r="V28" s="13"/>
      <c r="W28" s="16"/>
      <c r="X28" s="13"/>
      <c r="Y28" s="13"/>
      <c r="Z28" s="13"/>
      <c r="AA28" s="13"/>
      <c r="AB28" s="13"/>
      <c r="AC28" s="13"/>
      <c r="AD28" s="13"/>
      <c r="AE28" s="13"/>
      <c r="AF28" s="13"/>
      <c r="AG28" s="14"/>
    </row>
    <row r="29" spans="1:49" x14ac:dyDescent="0.2">
      <c r="A29" s="12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4"/>
      <c r="R29" s="12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4"/>
    </row>
    <row r="30" spans="1:49" x14ac:dyDescent="0.2">
      <c r="A30" s="12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4"/>
      <c r="R30" s="12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4"/>
    </row>
    <row r="31" spans="1:49" x14ac:dyDescent="0.2">
      <c r="A31" s="12"/>
      <c r="B31" s="13"/>
      <c r="C31" s="20" t="s">
        <v>4</v>
      </c>
      <c r="D31" s="20"/>
      <c r="E31" s="20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4"/>
      <c r="R31" s="12"/>
      <c r="S31" s="13"/>
      <c r="T31" s="20" t="s">
        <v>4</v>
      </c>
      <c r="U31" s="20"/>
      <c r="V31" s="20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4"/>
    </row>
    <row r="32" spans="1:49" x14ac:dyDescent="0.2">
      <c r="A32" s="12"/>
      <c r="B32" s="13"/>
      <c r="C32" s="13" t="s">
        <v>16</v>
      </c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5">
        <v>7.0000000000000007E-2</v>
      </c>
      <c r="P32" s="14"/>
      <c r="R32" s="12"/>
      <c r="S32" s="13"/>
      <c r="T32" s="13" t="s">
        <v>16</v>
      </c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5">
        <v>0.22</v>
      </c>
      <c r="AG32" s="14"/>
    </row>
    <row r="33" spans="1:33" x14ac:dyDescent="0.2">
      <c r="A33" s="12"/>
      <c r="B33" s="13"/>
      <c r="C33" s="13" t="s">
        <v>24</v>
      </c>
      <c r="D33" s="13">
        <v>0</v>
      </c>
      <c r="E33" s="13">
        <f>E26</f>
        <v>3546</v>
      </c>
      <c r="F33" s="13">
        <f>H27</f>
        <v>6300</v>
      </c>
      <c r="G33" s="15">
        <v>0.9</v>
      </c>
      <c r="H33" s="13"/>
      <c r="I33" s="16">
        <f t="shared" ref="I33" si="34">D33*F33*G33</f>
        <v>0</v>
      </c>
      <c r="J33" s="13"/>
      <c r="K33" s="16">
        <f t="shared" ref="K33:K38" si="35">E33*F33*G33</f>
        <v>20105820</v>
      </c>
      <c r="L33" s="13"/>
      <c r="M33" s="13">
        <f>D33</f>
        <v>0</v>
      </c>
      <c r="N33" s="16">
        <f t="shared" ref="N33" si="36">M33*F33*2</f>
        <v>0</v>
      </c>
      <c r="O33" s="16">
        <f>K33*$O$32</f>
        <v>1407407.4000000001</v>
      </c>
      <c r="P33" s="14"/>
      <c r="R33" s="12"/>
      <c r="S33" s="13"/>
      <c r="T33" s="13" t="s">
        <v>24</v>
      </c>
      <c r="U33" s="13">
        <v>0</v>
      </c>
      <c r="V33" s="13">
        <f>V26</f>
        <v>1500</v>
      </c>
      <c r="W33" s="13">
        <f>Y27</f>
        <v>9975</v>
      </c>
      <c r="X33" s="15">
        <v>0.85</v>
      </c>
      <c r="Y33" s="13"/>
      <c r="Z33" s="16">
        <f t="shared" ref="Z33" si="37">U33*W33*X33</f>
        <v>0</v>
      </c>
      <c r="AA33" s="13"/>
      <c r="AB33" s="16">
        <f t="shared" ref="AB33:AB38" si="38">V33*W33*X33</f>
        <v>12718125</v>
      </c>
      <c r="AC33" s="13"/>
      <c r="AD33" s="13">
        <f>U33</f>
        <v>0</v>
      </c>
      <c r="AE33" s="16">
        <f t="shared" ref="AE33" si="39">AD33*W33*2</f>
        <v>0</v>
      </c>
      <c r="AF33" s="16">
        <f>AB33*$AF$32</f>
        <v>2797987.5</v>
      </c>
      <c r="AG33" s="14"/>
    </row>
    <row r="34" spans="1:33" x14ac:dyDescent="0.2">
      <c r="A34" s="12"/>
      <c r="B34" s="13"/>
      <c r="C34" s="13" t="s">
        <v>25</v>
      </c>
      <c r="D34" s="13">
        <v>600</v>
      </c>
      <c r="E34" s="13">
        <f>D34+E33</f>
        <v>4146</v>
      </c>
      <c r="F34" s="13">
        <f>F33</f>
        <v>6300</v>
      </c>
      <c r="G34" s="15">
        <v>0.9</v>
      </c>
      <c r="H34" s="13"/>
      <c r="I34" s="16">
        <f t="shared" ref="I34:I38" si="40">E34*F34*G34</f>
        <v>23507820</v>
      </c>
      <c r="J34" s="13"/>
      <c r="K34" s="16">
        <f t="shared" si="35"/>
        <v>23507820</v>
      </c>
      <c r="L34" s="13"/>
      <c r="M34" s="13">
        <f t="shared" ref="M34:M38" si="41">D34</f>
        <v>600</v>
      </c>
      <c r="N34" s="16">
        <f>M34*F34*2</f>
        <v>7560000</v>
      </c>
      <c r="O34" s="16">
        <f t="shared" ref="O34:O38" si="42">K34*$O$32</f>
        <v>1645547.4000000001</v>
      </c>
      <c r="P34" s="14"/>
      <c r="R34" s="12"/>
      <c r="S34" s="13"/>
      <c r="T34" s="13" t="s">
        <v>25</v>
      </c>
      <c r="U34" s="13">
        <v>500</v>
      </c>
      <c r="V34" s="13">
        <f>U34+V33</f>
        <v>2000</v>
      </c>
      <c r="W34" s="13">
        <f>W33</f>
        <v>9975</v>
      </c>
      <c r="X34" s="15">
        <v>0.85</v>
      </c>
      <c r="Y34" s="13"/>
      <c r="Z34" s="16">
        <f t="shared" ref="Z34:Z38" si="43">V34*W34*X34</f>
        <v>16957500</v>
      </c>
      <c r="AA34" s="13"/>
      <c r="AB34" s="16">
        <f t="shared" si="38"/>
        <v>16957500</v>
      </c>
      <c r="AC34" s="13"/>
      <c r="AD34" s="13">
        <f t="shared" ref="AD34:AD38" si="44">U34</f>
        <v>500</v>
      </c>
      <c r="AE34" s="16">
        <f>AD34*W34*2</f>
        <v>9975000</v>
      </c>
      <c r="AF34" s="16">
        <f t="shared" ref="AF34:AF38" si="45">AB34*$AF$32</f>
        <v>3730650</v>
      </c>
      <c r="AG34" s="14"/>
    </row>
    <row r="35" spans="1:33" x14ac:dyDescent="0.2">
      <c r="A35" s="12"/>
      <c r="B35" s="13"/>
      <c r="C35" s="13" t="s">
        <v>26</v>
      </c>
      <c r="D35" s="13">
        <v>0</v>
      </c>
      <c r="E35" s="13">
        <f t="shared" ref="E35:E38" si="46">D35+E34</f>
        <v>4146</v>
      </c>
      <c r="F35" s="13">
        <f t="shared" ref="F35:F38" si="47">F34</f>
        <v>6300</v>
      </c>
      <c r="G35" s="15">
        <v>0.9</v>
      </c>
      <c r="H35" s="13"/>
      <c r="I35" s="16">
        <f t="shared" si="40"/>
        <v>23507820</v>
      </c>
      <c r="J35" s="13"/>
      <c r="K35" s="16">
        <f t="shared" si="35"/>
        <v>23507820</v>
      </c>
      <c r="L35" s="13"/>
      <c r="M35" s="13">
        <f t="shared" si="41"/>
        <v>0</v>
      </c>
      <c r="N35" s="16">
        <f t="shared" ref="N35:N38" si="48">M35*F35*2</f>
        <v>0</v>
      </c>
      <c r="O35" s="16">
        <f t="shared" si="42"/>
        <v>1645547.4000000001</v>
      </c>
      <c r="P35" s="14"/>
      <c r="R35" s="12"/>
      <c r="S35" s="13"/>
      <c r="T35" s="13" t="s">
        <v>26</v>
      </c>
      <c r="U35" s="13">
        <v>0</v>
      </c>
      <c r="V35" s="13">
        <f t="shared" ref="V35:V38" si="49">U35+V34</f>
        <v>2000</v>
      </c>
      <c r="W35" s="13">
        <f t="shared" ref="W35:W38" si="50">W34</f>
        <v>9975</v>
      </c>
      <c r="X35" s="15">
        <v>0.85</v>
      </c>
      <c r="Y35" s="13"/>
      <c r="Z35" s="16">
        <f t="shared" si="43"/>
        <v>16957500</v>
      </c>
      <c r="AA35" s="13"/>
      <c r="AB35" s="16">
        <f t="shared" si="38"/>
        <v>16957500</v>
      </c>
      <c r="AC35" s="13"/>
      <c r="AD35" s="13">
        <f t="shared" si="44"/>
        <v>0</v>
      </c>
      <c r="AE35" s="16">
        <f t="shared" ref="AE35:AE38" si="51">AD35*W35*2</f>
        <v>0</v>
      </c>
      <c r="AF35" s="16">
        <f t="shared" si="45"/>
        <v>3730650</v>
      </c>
      <c r="AG35" s="14"/>
    </row>
    <row r="36" spans="1:33" x14ac:dyDescent="0.2">
      <c r="A36" s="12"/>
      <c r="B36" s="13"/>
      <c r="C36" s="13" t="s">
        <v>27</v>
      </c>
      <c r="D36" s="13">
        <v>0</v>
      </c>
      <c r="E36" s="13">
        <f t="shared" si="46"/>
        <v>4146</v>
      </c>
      <c r="F36" s="13">
        <f t="shared" si="47"/>
        <v>6300</v>
      </c>
      <c r="G36" s="15">
        <v>0.9</v>
      </c>
      <c r="H36" s="13"/>
      <c r="I36" s="16">
        <f t="shared" si="40"/>
        <v>23507820</v>
      </c>
      <c r="J36" s="13"/>
      <c r="K36" s="16">
        <f t="shared" si="35"/>
        <v>23507820</v>
      </c>
      <c r="L36" s="13"/>
      <c r="M36" s="13">
        <f t="shared" si="41"/>
        <v>0</v>
      </c>
      <c r="N36" s="16">
        <f t="shared" si="48"/>
        <v>0</v>
      </c>
      <c r="O36" s="16">
        <f t="shared" si="42"/>
        <v>1645547.4000000001</v>
      </c>
      <c r="P36" s="14"/>
      <c r="R36" s="12"/>
      <c r="S36" s="13"/>
      <c r="T36" s="13" t="s">
        <v>27</v>
      </c>
      <c r="U36" s="13">
        <v>0</v>
      </c>
      <c r="V36" s="13">
        <f t="shared" si="49"/>
        <v>2000</v>
      </c>
      <c r="W36" s="13">
        <f t="shared" si="50"/>
        <v>9975</v>
      </c>
      <c r="X36" s="15">
        <v>0.85</v>
      </c>
      <c r="Y36" s="13"/>
      <c r="Z36" s="16">
        <f t="shared" si="43"/>
        <v>16957500</v>
      </c>
      <c r="AA36" s="13"/>
      <c r="AB36" s="16">
        <f t="shared" si="38"/>
        <v>16957500</v>
      </c>
      <c r="AC36" s="13"/>
      <c r="AD36" s="13">
        <f t="shared" si="44"/>
        <v>0</v>
      </c>
      <c r="AE36" s="16">
        <f t="shared" si="51"/>
        <v>0</v>
      </c>
      <c r="AF36" s="16">
        <f t="shared" si="45"/>
        <v>3730650</v>
      </c>
      <c r="AG36" s="14"/>
    </row>
    <row r="37" spans="1:33" x14ac:dyDescent="0.2">
      <c r="A37" s="12"/>
      <c r="B37" s="13"/>
      <c r="C37" s="13" t="s">
        <v>28</v>
      </c>
      <c r="D37" s="13">
        <v>600</v>
      </c>
      <c r="E37" s="13">
        <f t="shared" si="46"/>
        <v>4746</v>
      </c>
      <c r="F37" s="13">
        <f t="shared" si="47"/>
        <v>6300</v>
      </c>
      <c r="G37" s="15">
        <v>0.9</v>
      </c>
      <c r="H37" s="13"/>
      <c r="I37" s="16">
        <f t="shared" si="40"/>
        <v>26909820</v>
      </c>
      <c r="J37" s="13"/>
      <c r="K37" s="16">
        <f t="shared" si="35"/>
        <v>26909820</v>
      </c>
      <c r="L37" s="13"/>
      <c r="M37" s="13">
        <f t="shared" si="41"/>
        <v>600</v>
      </c>
      <c r="N37" s="16">
        <f t="shared" si="48"/>
        <v>7560000</v>
      </c>
      <c r="O37" s="16">
        <f t="shared" si="42"/>
        <v>1883687.4000000001</v>
      </c>
      <c r="P37" s="14"/>
      <c r="R37" s="12"/>
      <c r="S37" s="13"/>
      <c r="T37" s="13" t="s">
        <v>28</v>
      </c>
      <c r="U37" s="13">
        <v>600</v>
      </c>
      <c r="V37" s="13">
        <f t="shared" si="49"/>
        <v>2600</v>
      </c>
      <c r="W37" s="13">
        <f t="shared" si="50"/>
        <v>9975</v>
      </c>
      <c r="X37" s="15">
        <v>0.85</v>
      </c>
      <c r="Y37" s="13"/>
      <c r="Z37" s="16">
        <f t="shared" si="43"/>
        <v>22044750</v>
      </c>
      <c r="AA37" s="13"/>
      <c r="AB37" s="16">
        <f t="shared" si="38"/>
        <v>22044750</v>
      </c>
      <c r="AC37" s="13"/>
      <c r="AD37" s="13">
        <f t="shared" si="44"/>
        <v>600</v>
      </c>
      <c r="AE37" s="16">
        <f t="shared" si="51"/>
        <v>11970000</v>
      </c>
      <c r="AF37" s="16">
        <f t="shared" si="45"/>
        <v>4849845</v>
      </c>
      <c r="AG37" s="14"/>
    </row>
    <row r="38" spans="1:33" x14ac:dyDescent="0.2">
      <c r="A38" s="12"/>
      <c r="B38" s="13"/>
      <c r="C38" s="13" t="s">
        <v>29</v>
      </c>
      <c r="D38" s="13">
        <v>0</v>
      </c>
      <c r="E38" s="13">
        <f t="shared" si="46"/>
        <v>4746</v>
      </c>
      <c r="F38" s="13">
        <f t="shared" si="47"/>
        <v>6300</v>
      </c>
      <c r="G38" s="15">
        <v>0.9</v>
      </c>
      <c r="H38" s="13"/>
      <c r="I38" s="16">
        <f t="shared" si="40"/>
        <v>26909820</v>
      </c>
      <c r="J38" s="13"/>
      <c r="K38" s="16">
        <f t="shared" si="35"/>
        <v>26909820</v>
      </c>
      <c r="L38" s="13"/>
      <c r="M38" s="13">
        <f t="shared" si="41"/>
        <v>0</v>
      </c>
      <c r="N38" s="16">
        <f t="shared" si="48"/>
        <v>0</v>
      </c>
      <c r="O38" s="16">
        <f t="shared" si="42"/>
        <v>1883687.4000000001</v>
      </c>
      <c r="P38" s="14"/>
      <c r="R38" s="12"/>
      <c r="S38" s="13"/>
      <c r="T38" s="13" t="s">
        <v>29</v>
      </c>
      <c r="U38" s="13">
        <v>0</v>
      </c>
      <c r="V38" s="13">
        <f t="shared" si="49"/>
        <v>2600</v>
      </c>
      <c r="W38" s="13">
        <f t="shared" si="50"/>
        <v>9975</v>
      </c>
      <c r="X38" s="15">
        <v>0.85</v>
      </c>
      <c r="Y38" s="13"/>
      <c r="Z38" s="16">
        <f t="shared" si="43"/>
        <v>22044750</v>
      </c>
      <c r="AA38" s="13"/>
      <c r="AB38" s="16">
        <f t="shared" si="38"/>
        <v>22044750</v>
      </c>
      <c r="AC38" s="13"/>
      <c r="AD38" s="13">
        <f t="shared" si="44"/>
        <v>0</v>
      </c>
      <c r="AE38" s="16">
        <f t="shared" si="51"/>
        <v>0</v>
      </c>
      <c r="AF38" s="16">
        <f t="shared" si="45"/>
        <v>4849845</v>
      </c>
      <c r="AG38" s="14"/>
    </row>
    <row r="39" spans="1:33" x14ac:dyDescent="0.2">
      <c r="A39" s="12"/>
      <c r="B39" s="13"/>
      <c r="C39" s="13"/>
      <c r="D39" s="13"/>
      <c r="E39" s="13"/>
      <c r="F39" s="13"/>
      <c r="G39" s="13"/>
      <c r="H39" s="13"/>
      <c r="I39" s="16"/>
      <c r="J39" s="13"/>
      <c r="K39" s="13"/>
      <c r="L39" s="13"/>
      <c r="M39" s="13"/>
      <c r="N39" s="13"/>
      <c r="O39" s="13"/>
      <c r="P39" s="14"/>
      <c r="R39" s="12"/>
      <c r="S39" s="13"/>
      <c r="T39" s="13"/>
      <c r="U39" s="13"/>
      <c r="V39" s="13"/>
      <c r="W39" s="13"/>
      <c r="X39" s="13"/>
      <c r="Y39" s="13"/>
      <c r="Z39" s="16"/>
      <c r="AA39" s="13"/>
      <c r="AB39" s="13"/>
      <c r="AC39" s="13"/>
      <c r="AD39" s="13"/>
      <c r="AE39" s="13"/>
      <c r="AF39" s="13"/>
      <c r="AG39" s="14"/>
    </row>
    <row r="40" spans="1:33" x14ac:dyDescent="0.2">
      <c r="A40" s="12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4"/>
      <c r="R40" s="12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4"/>
    </row>
    <row r="41" spans="1:33" x14ac:dyDescent="0.2">
      <c r="A41" s="12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4"/>
      <c r="R41" s="12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4"/>
    </row>
    <row r="42" spans="1:33" x14ac:dyDescent="0.2">
      <c r="A42" s="12"/>
      <c r="B42" s="13"/>
      <c r="C42" s="13" t="s">
        <v>17</v>
      </c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4"/>
      <c r="R42" s="12"/>
      <c r="S42" s="13"/>
      <c r="T42" s="13" t="s">
        <v>17</v>
      </c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4"/>
    </row>
    <row r="43" spans="1:33" x14ac:dyDescent="0.2">
      <c r="A43" s="12"/>
      <c r="B43" s="13"/>
      <c r="C43" s="13" t="s">
        <v>30</v>
      </c>
      <c r="D43" s="13">
        <v>0</v>
      </c>
      <c r="E43" s="13">
        <f>D43+E38</f>
        <v>4746</v>
      </c>
      <c r="F43" s="13">
        <f>F38</f>
        <v>6300</v>
      </c>
      <c r="G43" s="15">
        <v>0.9</v>
      </c>
      <c r="H43" s="13"/>
      <c r="I43" s="16">
        <f t="shared" ref="I43:I48" si="52">E43*F43*G43</f>
        <v>26909820</v>
      </c>
      <c r="J43" s="13"/>
      <c r="K43" s="16">
        <f t="shared" ref="K43:K48" si="53">E43*F43*G43</f>
        <v>26909820</v>
      </c>
      <c r="L43" s="13"/>
      <c r="M43" s="13">
        <f t="shared" ref="M43:M48" si="54">D43</f>
        <v>0</v>
      </c>
      <c r="N43" s="16">
        <f t="shared" ref="N43:N48" si="55">M43*F43*2</f>
        <v>0</v>
      </c>
      <c r="O43" s="16">
        <f t="shared" ref="O43:O48" si="56">K43*$O$32</f>
        <v>1883687.4000000001</v>
      </c>
      <c r="P43" s="14"/>
      <c r="R43" s="12"/>
      <c r="S43" s="13"/>
      <c r="T43" s="13" t="s">
        <v>30</v>
      </c>
      <c r="U43" s="13">
        <v>0</v>
      </c>
      <c r="V43" s="13">
        <f>U43+V38</f>
        <v>2600</v>
      </c>
      <c r="W43" s="13">
        <f>W38</f>
        <v>9975</v>
      </c>
      <c r="X43" s="15">
        <v>0.85</v>
      </c>
      <c r="Y43" s="13"/>
      <c r="Z43" s="16">
        <f t="shared" ref="Z43:Z48" si="57">V43*W43*X43</f>
        <v>22044750</v>
      </c>
      <c r="AA43" s="13"/>
      <c r="AB43" s="16">
        <f t="shared" ref="AB43:AB48" si="58">V43*W43*X43</f>
        <v>22044750</v>
      </c>
      <c r="AC43" s="13"/>
      <c r="AD43" s="13">
        <f t="shared" ref="AD43:AD48" si="59">U43</f>
        <v>0</v>
      </c>
      <c r="AE43" s="16">
        <f t="shared" ref="AE43:AE48" si="60">AD43*W43*2</f>
        <v>0</v>
      </c>
      <c r="AF43" s="16">
        <f t="shared" ref="AF43:AF48" si="61">AB43*$AF$32</f>
        <v>4849845</v>
      </c>
      <c r="AG43" s="14"/>
    </row>
    <row r="44" spans="1:33" x14ac:dyDescent="0.2">
      <c r="A44" s="12"/>
      <c r="B44" s="13"/>
      <c r="C44" s="13" t="s">
        <v>31</v>
      </c>
      <c r="D44" s="13">
        <v>700</v>
      </c>
      <c r="E44" s="13">
        <f>D44+E43</f>
        <v>5446</v>
      </c>
      <c r="F44" s="13">
        <f>F43</f>
        <v>6300</v>
      </c>
      <c r="G44" s="15">
        <v>0.9</v>
      </c>
      <c r="H44" s="13"/>
      <c r="I44" s="16">
        <f t="shared" si="52"/>
        <v>30878820</v>
      </c>
      <c r="J44" s="13"/>
      <c r="K44" s="16">
        <f t="shared" si="53"/>
        <v>30878820</v>
      </c>
      <c r="L44" s="13"/>
      <c r="M44" s="13">
        <f t="shared" si="54"/>
        <v>700</v>
      </c>
      <c r="N44" s="16">
        <f t="shared" si="55"/>
        <v>8820000</v>
      </c>
      <c r="O44" s="16">
        <f t="shared" si="56"/>
        <v>2161517.4000000004</v>
      </c>
      <c r="P44" s="14"/>
      <c r="R44" s="12"/>
      <c r="S44" s="13"/>
      <c r="T44" s="13" t="s">
        <v>31</v>
      </c>
      <c r="U44" s="13">
        <v>600</v>
      </c>
      <c r="V44" s="13">
        <f>U44+V43</f>
        <v>3200</v>
      </c>
      <c r="W44" s="13">
        <f>W43</f>
        <v>9975</v>
      </c>
      <c r="X44" s="15">
        <v>0.85</v>
      </c>
      <c r="Y44" s="13"/>
      <c r="Z44" s="16">
        <f t="shared" si="57"/>
        <v>27132000</v>
      </c>
      <c r="AA44" s="13"/>
      <c r="AB44" s="16">
        <f t="shared" si="58"/>
        <v>27132000</v>
      </c>
      <c r="AC44" s="13"/>
      <c r="AD44" s="13">
        <f t="shared" si="59"/>
        <v>600</v>
      </c>
      <c r="AE44" s="16">
        <f t="shared" si="60"/>
        <v>11970000</v>
      </c>
      <c r="AF44" s="16">
        <f t="shared" si="61"/>
        <v>5969040</v>
      </c>
      <c r="AG44" s="14"/>
    </row>
    <row r="45" spans="1:33" x14ac:dyDescent="0.2">
      <c r="A45" s="12"/>
      <c r="B45" s="13"/>
      <c r="C45" s="13" t="s">
        <v>32</v>
      </c>
      <c r="D45" s="13">
        <v>0</v>
      </c>
      <c r="E45" s="13">
        <f t="shared" ref="E45:E48" si="62">D45+E44</f>
        <v>5446</v>
      </c>
      <c r="F45" s="13">
        <f t="shared" ref="F45:F48" si="63">F44</f>
        <v>6300</v>
      </c>
      <c r="G45" s="15">
        <v>0.9</v>
      </c>
      <c r="H45" s="13"/>
      <c r="I45" s="16">
        <f t="shared" si="52"/>
        <v>30878820</v>
      </c>
      <c r="J45" s="13"/>
      <c r="K45" s="16">
        <f t="shared" si="53"/>
        <v>30878820</v>
      </c>
      <c r="L45" s="13"/>
      <c r="M45" s="13">
        <f t="shared" si="54"/>
        <v>0</v>
      </c>
      <c r="N45" s="16">
        <f t="shared" si="55"/>
        <v>0</v>
      </c>
      <c r="O45" s="16">
        <f t="shared" si="56"/>
        <v>2161517.4000000004</v>
      </c>
      <c r="P45" s="14"/>
      <c r="R45" s="12"/>
      <c r="S45" s="13"/>
      <c r="T45" s="13" t="s">
        <v>32</v>
      </c>
      <c r="U45" s="13">
        <v>0</v>
      </c>
      <c r="V45" s="13">
        <f t="shared" ref="V45:V48" si="64">U45+V44</f>
        <v>3200</v>
      </c>
      <c r="W45" s="13">
        <f t="shared" ref="W45:W48" si="65">W44</f>
        <v>9975</v>
      </c>
      <c r="X45" s="15">
        <v>0.85</v>
      </c>
      <c r="Y45" s="13"/>
      <c r="Z45" s="16">
        <f t="shared" si="57"/>
        <v>27132000</v>
      </c>
      <c r="AA45" s="13"/>
      <c r="AB45" s="16">
        <f t="shared" si="58"/>
        <v>27132000</v>
      </c>
      <c r="AC45" s="13"/>
      <c r="AD45" s="13">
        <f t="shared" si="59"/>
        <v>0</v>
      </c>
      <c r="AE45" s="16">
        <f t="shared" si="60"/>
        <v>0</v>
      </c>
      <c r="AF45" s="16">
        <f t="shared" si="61"/>
        <v>5969040</v>
      </c>
      <c r="AG45" s="14"/>
    </row>
    <row r="46" spans="1:33" x14ac:dyDescent="0.2">
      <c r="A46" s="12"/>
      <c r="B46" s="13"/>
      <c r="C46" s="13" t="s">
        <v>33</v>
      </c>
      <c r="D46" s="13">
        <v>700</v>
      </c>
      <c r="E46" s="13">
        <f t="shared" si="62"/>
        <v>6146</v>
      </c>
      <c r="F46" s="13">
        <f t="shared" si="63"/>
        <v>6300</v>
      </c>
      <c r="G46" s="15">
        <v>0.9</v>
      </c>
      <c r="H46" s="13"/>
      <c r="I46" s="16">
        <f t="shared" si="52"/>
        <v>34847820</v>
      </c>
      <c r="J46" s="13"/>
      <c r="K46" s="16">
        <f t="shared" si="53"/>
        <v>34847820</v>
      </c>
      <c r="L46" s="13"/>
      <c r="M46" s="13">
        <f t="shared" si="54"/>
        <v>700</v>
      </c>
      <c r="N46" s="16">
        <f t="shared" si="55"/>
        <v>8820000</v>
      </c>
      <c r="O46" s="16">
        <f t="shared" si="56"/>
        <v>2439347.4000000004</v>
      </c>
      <c r="P46" s="14"/>
      <c r="R46" s="12"/>
      <c r="S46" s="13"/>
      <c r="T46" s="13" t="s">
        <v>33</v>
      </c>
      <c r="U46" s="13">
        <v>800</v>
      </c>
      <c r="V46" s="13">
        <f t="shared" si="64"/>
        <v>4000</v>
      </c>
      <c r="W46" s="13">
        <f t="shared" si="65"/>
        <v>9975</v>
      </c>
      <c r="X46" s="15">
        <v>0.85</v>
      </c>
      <c r="Y46" s="13"/>
      <c r="Z46" s="16">
        <f t="shared" si="57"/>
        <v>33915000</v>
      </c>
      <c r="AA46" s="13"/>
      <c r="AB46" s="16">
        <f t="shared" si="58"/>
        <v>33915000</v>
      </c>
      <c r="AC46" s="13"/>
      <c r="AD46" s="13">
        <f t="shared" si="59"/>
        <v>800</v>
      </c>
      <c r="AE46" s="16">
        <f t="shared" si="60"/>
        <v>15960000</v>
      </c>
      <c r="AF46" s="16">
        <f t="shared" si="61"/>
        <v>7461300</v>
      </c>
      <c r="AG46" s="14"/>
    </row>
    <row r="47" spans="1:33" x14ac:dyDescent="0.2">
      <c r="A47" s="12"/>
      <c r="B47" s="13"/>
      <c r="C47" s="13" t="s">
        <v>34</v>
      </c>
      <c r="D47" s="13">
        <v>0</v>
      </c>
      <c r="E47" s="13">
        <f t="shared" si="62"/>
        <v>6146</v>
      </c>
      <c r="F47" s="13">
        <f t="shared" si="63"/>
        <v>6300</v>
      </c>
      <c r="G47" s="15">
        <v>0.9</v>
      </c>
      <c r="H47" s="13"/>
      <c r="I47" s="16">
        <f t="shared" si="52"/>
        <v>34847820</v>
      </c>
      <c r="J47" s="13"/>
      <c r="K47" s="16">
        <f t="shared" si="53"/>
        <v>34847820</v>
      </c>
      <c r="L47" s="13"/>
      <c r="M47" s="13">
        <f t="shared" si="54"/>
        <v>0</v>
      </c>
      <c r="N47" s="16">
        <f t="shared" si="55"/>
        <v>0</v>
      </c>
      <c r="O47" s="16">
        <f t="shared" si="56"/>
        <v>2439347.4000000004</v>
      </c>
      <c r="P47" s="14"/>
      <c r="R47" s="12"/>
      <c r="S47" s="13"/>
      <c r="T47" s="13" t="s">
        <v>34</v>
      </c>
      <c r="U47" s="13">
        <v>0</v>
      </c>
      <c r="V47" s="13">
        <f t="shared" si="64"/>
        <v>4000</v>
      </c>
      <c r="W47" s="13">
        <f t="shared" si="65"/>
        <v>9975</v>
      </c>
      <c r="X47" s="15">
        <v>0.85</v>
      </c>
      <c r="Y47" s="13"/>
      <c r="Z47" s="16">
        <f t="shared" si="57"/>
        <v>33915000</v>
      </c>
      <c r="AA47" s="13"/>
      <c r="AB47" s="16">
        <f t="shared" si="58"/>
        <v>33915000</v>
      </c>
      <c r="AC47" s="13"/>
      <c r="AD47" s="13">
        <f t="shared" si="59"/>
        <v>0</v>
      </c>
      <c r="AE47" s="16">
        <f t="shared" si="60"/>
        <v>0</v>
      </c>
      <c r="AF47" s="16">
        <f t="shared" si="61"/>
        <v>7461300</v>
      </c>
      <c r="AG47" s="14"/>
    </row>
    <row r="48" spans="1:33" x14ac:dyDescent="0.2">
      <c r="A48" s="12"/>
      <c r="B48" s="13"/>
      <c r="C48" s="13" t="s">
        <v>35</v>
      </c>
      <c r="D48" s="13">
        <v>0</v>
      </c>
      <c r="E48" s="13">
        <f t="shared" si="62"/>
        <v>6146</v>
      </c>
      <c r="F48" s="13">
        <f t="shared" si="63"/>
        <v>6300</v>
      </c>
      <c r="G48" s="15">
        <v>0.9</v>
      </c>
      <c r="H48" s="13"/>
      <c r="I48" s="16">
        <f t="shared" si="52"/>
        <v>34847820</v>
      </c>
      <c r="J48" s="13"/>
      <c r="K48" s="16">
        <f t="shared" si="53"/>
        <v>34847820</v>
      </c>
      <c r="L48" s="13"/>
      <c r="M48" s="13">
        <f t="shared" si="54"/>
        <v>0</v>
      </c>
      <c r="N48" s="16">
        <f t="shared" si="55"/>
        <v>0</v>
      </c>
      <c r="O48" s="16">
        <f t="shared" si="56"/>
        <v>2439347.4000000004</v>
      </c>
      <c r="P48" s="14"/>
      <c r="R48" s="12"/>
      <c r="S48" s="13"/>
      <c r="T48" s="13" t="s">
        <v>35</v>
      </c>
      <c r="U48" s="13">
        <v>0</v>
      </c>
      <c r="V48" s="13">
        <f t="shared" si="64"/>
        <v>4000</v>
      </c>
      <c r="W48" s="13">
        <f t="shared" si="65"/>
        <v>9975</v>
      </c>
      <c r="X48" s="15">
        <v>0.85</v>
      </c>
      <c r="Y48" s="13"/>
      <c r="Z48" s="16">
        <f t="shared" si="57"/>
        <v>33915000</v>
      </c>
      <c r="AA48" s="13"/>
      <c r="AB48" s="16">
        <f t="shared" si="58"/>
        <v>33915000</v>
      </c>
      <c r="AC48" s="13"/>
      <c r="AD48" s="13">
        <f t="shared" si="59"/>
        <v>0</v>
      </c>
      <c r="AE48" s="16">
        <f t="shared" si="60"/>
        <v>0</v>
      </c>
      <c r="AF48" s="16">
        <f t="shared" si="61"/>
        <v>7461300</v>
      </c>
      <c r="AG48" s="14"/>
    </row>
    <row r="49" spans="1:33" x14ac:dyDescent="0.2">
      <c r="A49" s="12"/>
      <c r="B49" s="13">
        <f>B27+F48</f>
        <v>6300</v>
      </c>
      <c r="C49" s="13"/>
      <c r="D49" s="13"/>
      <c r="E49" s="13"/>
      <c r="F49" s="13"/>
      <c r="G49" s="13"/>
      <c r="H49" s="13">
        <f>F48*1.05</f>
        <v>6615</v>
      </c>
      <c r="I49" s="16"/>
      <c r="J49" s="13"/>
      <c r="K49" s="16"/>
      <c r="L49" s="19">
        <f>SUM(K33:K48)</f>
        <v>337659840</v>
      </c>
      <c r="M49" s="16"/>
      <c r="N49" s="19">
        <f>SUM(N27:N48)</f>
        <v>72760000</v>
      </c>
      <c r="O49" s="19">
        <f>SUM(O33:O48)</f>
        <v>23636188.799999997</v>
      </c>
      <c r="P49" s="22">
        <f>O49/N49</f>
        <v>0.32485141286421104</v>
      </c>
      <c r="R49" s="12"/>
      <c r="S49" s="13"/>
      <c r="T49" s="13"/>
      <c r="U49" s="13"/>
      <c r="V49" s="13"/>
      <c r="W49" s="13"/>
      <c r="X49" s="13"/>
      <c r="Y49" s="13">
        <f>W48*1.05</f>
        <v>10473.75</v>
      </c>
      <c r="Z49" s="16"/>
      <c r="AA49" s="13"/>
      <c r="AB49" s="16"/>
      <c r="AC49" s="19">
        <f>SUM(AB33:AB48)</f>
        <v>285733875</v>
      </c>
      <c r="AD49" s="16"/>
      <c r="AE49" s="19">
        <f>SUM(AE27:AE48)</f>
        <v>76575000</v>
      </c>
      <c r="AF49" s="19">
        <f>SUM(AF33:AF48)</f>
        <v>62861452.5</v>
      </c>
      <c r="AG49" s="22">
        <f>AF49/AE49</f>
        <v>0.8209135161606268</v>
      </c>
    </row>
    <row r="50" spans="1:33" x14ac:dyDescent="0.2">
      <c r="A50" s="12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4"/>
      <c r="R50" s="23">
        <f>V48</f>
        <v>4000</v>
      </c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4"/>
    </row>
    <row r="51" spans="1:33" x14ac:dyDescent="0.2">
      <c r="A51" s="23">
        <f>E48</f>
        <v>6146</v>
      </c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4"/>
      <c r="R51" s="12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4"/>
    </row>
    <row r="52" spans="1:33" x14ac:dyDescent="0.2">
      <c r="A52" s="12"/>
      <c r="B52" s="13"/>
      <c r="C52" s="20" t="s">
        <v>5</v>
      </c>
      <c r="D52" s="20"/>
      <c r="E52" s="20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4"/>
      <c r="R52" s="12"/>
      <c r="S52" s="13"/>
      <c r="T52" s="20" t="s">
        <v>5</v>
      </c>
      <c r="U52" s="20"/>
      <c r="V52" s="20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4"/>
    </row>
    <row r="53" spans="1:33" x14ac:dyDescent="0.2">
      <c r="A53" s="12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4"/>
      <c r="R53" s="12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4"/>
    </row>
    <row r="54" spans="1:33" x14ac:dyDescent="0.2">
      <c r="A54" s="12"/>
      <c r="B54" s="13"/>
      <c r="C54" s="13" t="s">
        <v>16</v>
      </c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5">
        <v>0.1</v>
      </c>
      <c r="P54" s="14"/>
      <c r="R54" s="12"/>
      <c r="S54" s="13"/>
      <c r="T54" s="13" t="s">
        <v>16</v>
      </c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5">
        <v>0.25</v>
      </c>
      <c r="AG54" s="14"/>
    </row>
    <row r="55" spans="1:33" x14ac:dyDescent="0.2">
      <c r="A55" s="12"/>
      <c r="B55" s="13"/>
      <c r="C55" s="13" t="s">
        <v>24</v>
      </c>
      <c r="D55" s="13">
        <v>0</v>
      </c>
      <c r="E55" s="13">
        <f>E48</f>
        <v>6146</v>
      </c>
      <c r="F55" s="13">
        <f>H49</f>
        <v>6615</v>
      </c>
      <c r="G55" s="15">
        <v>0.9</v>
      </c>
      <c r="H55" s="13"/>
      <c r="I55" s="16">
        <f t="shared" ref="I55" si="66">D55*F55*G55</f>
        <v>0</v>
      </c>
      <c r="J55" s="13"/>
      <c r="K55" s="16">
        <f t="shared" ref="K55:K60" si="67">E55*F55*G55</f>
        <v>36590211</v>
      </c>
      <c r="L55" s="13"/>
      <c r="M55" s="13">
        <f>D55</f>
        <v>0</v>
      </c>
      <c r="N55" s="16">
        <f t="shared" ref="N55" si="68">M55*F55*2</f>
        <v>0</v>
      </c>
      <c r="O55" s="16">
        <f>K55*$O$54</f>
        <v>3659021.1</v>
      </c>
      <c r="P55" s="14"/>
      <c r="R55" s="12"/>
      <c r="S55" s="13"/>
      <c r="T55" s="13" t="s">
        <v>24</v>
      </c>
      <c r="U55" s="13">
        <v>0</v>
      </c>
      <c r="V55" s="13">
        <f>V48</f>
        <v>4000</v>
      </c>
      <c r="W55" s="24">
        <f>Y49</f>
        <v>10473.75</v>
      </c>
      <c r="X55" s="15">
        <v>0.85</v>
      </c>
      <c r="Y55" s="13"/>
      <c r="Z55" s="16">
        <f t="shared" ref="Z55" si="69">U55*W55*X55</f>
        <v>0</v>
      </c>
      <c r="AA55" s="13"/>
      <c r="AB55" s="16">
        <f t="shared" ref="AB55:AB60" si="70">V55*W55*X55</f>
        <v>35610750</v>
      </c>
      <c r="AC55" s="13"/>
      <c r="AD55" s="13">
        <f>U55</f>
        <v>0</v>
      </c>
      <c r="AE55" s="16">
        <f t="shared" ref="AE55" si="71">AD55*W55*2</f>
        <v>0</v>
      </c>
      <c r="AF55" s="16">
        <f>AB55*$AF$54</f>
        <v>8902687.5</v>
      </c>
      <c r="AG55" s="14"/>
    </row>
    <row r="56" spans="1:33" x14ac:dyDescent="0.2">
      <c r="A56" s="12"/>
      <c r="B56" s="13"/>
      <c r="C56" s="13" t="s">
        <v>25</v>
      </c>
      <c r="D56" s="13">
        <v>2000</v>
      </c>
      <c r="E56" s="13">
        <f>D56+E55</f>
        <v>8146</v>
      </c>
      <c r="F56" s="13">
        <f>F55</f>
        <v>6615</v>
      </c>
      <c r="G56" s="15">
        <v>0.9</v>
      </c>
      <c r="H56" s="13"/>
      <c r="I56" s="16">
        <f t="shared" ref="I56:I60" si="72">E56*F56*G56</f>
        <v>48497211</v>
      </c>
      <c r="J56" s="13"/>
      <c r="K56" s="16">
        <f t="shared" si="67"/>
        <v>48497211</v>
      </c>
      <c r="L56" s="13"/>
      <c r="M56" s="13">
        <f t="shared" ref="M56:M60" si="73">D56</f>
        <v>2000</v>
      </c>
      <c r="N56" s="16">
        <f>M56*F56*2</f>
        <v>26460000</v>
      </c>
      <c r="O56" s="16">
        <f t="shared" ref="O56:O60" si="74">K56*$O$54</f>
        <v>4849721.1000000006</v>
      </c>
      <c r="P56" s="14"/>
      <c r="R56" s="12"/>
      <c r="S56" s="13"/>
      <c r="T56" s="13" t="s">
        <v>25</v>
      </c>
      <c r="U56" s="13">
        <v>1500</v>
      </c>
      <c r="V56" s="13">
        <f>U56+V55</f>
        <v>5500</v>
      </c>
      <c r="W56" s="24">
        <f>W55</f>
        <v>10473.75</v>
      </c>
      <c r="X56" s="15">
        <v>0.85</v>
      </c>
      <c r="Y56" s="13"/>
      <c r="Z56" s="16">
        <f t="shared" ref="Z56:Z60" si="75">V56*W56*X56</f>
        <v>48964781.25</v>
      </c>
      <c r="AA56" s="13"/>
      <c r="AB56" s="16">
        <f t="shared" si="70"/>
        <v>48964781.25</v>
      </c>
      <c r="AC56" s="13"/>
      <c r="AD56" s="13">
        <f t="shared" ref="AD56:AD60" si="76">U56</f>
        <v>1500</v>
      </c>
      <c r="AE56" s="16">
        <f>AD56*W56*2</f>
        <v>31421250</v>
      </c>
      <c r="AF56" s="16">
        <f t="shared" ref="AF56:AF60" si="77">AB56*$AF$54</f>
        <v>12241195.3125</v>
      </c>
      <c r="AG56" s="14"/>
    </row>
    <row r="57" spans="1:33" x14ac:dyDescent="0.2">
      <c r="A57" s="12"/>
      <c r="B57" s="13"/>
      <c r="C57" s="13" t="s">
        <v>26</v>
      </c>
      <c r="D57" s="13">
        <v>0</v>
      </c>
      <c r="E57" s="13">
        <f t="shared" ref="E57:E60" si="78">D57+E56</f>
        <v>8146</v>
      </c>
      <c r="F57" s="13">
        <f t="shared" ref="F57:F60" si="79">F56</f>
        <v>6615</v>
      </c>
      <c r="G57" s="15">
        <v>0.9</v>
      </c>
      <c r="H57" s="13"/>
      <c r="I57" s="16">
        <f t="shared" si="72"/>
        <v>48497211</v>
      </c>
      <c r="J57" s="13"/>
      <c r="K57" s="16">
        <f t="shared" si="67"/>
        <v>48497211</v>
      </c>
      <c r="L57" s="13"/>
      <c r="M57" s="13">
        <f t="shared" si="73"/>
        <v>0</v>
      </c>
      <c r="N57" s="16">
        <f t="shared" ref="N57:N60" si="80">M57*F57*2</f>
        <v>0</v>
      </c>
      <c r="O57" s="16">
        <f t="shared" si="74"/>
        <v>4849721.1000000006</v>
      </c>
      <c r="P57" s="14"/>
      <c r="R57" s="12"/>
      <c r="S57" s="13"/>
      <c r="T57" s="13" t="s">
        <v>26</v>
      </c>
      <c r="U57" s="13">
        <v>0</v>
      </c>
      <c r="V57" s="13">
        <f t="shared" ref="V57:V60" si="81">U57+V56</f>
        <v>5500</v>
      </c>
      <c r="W57" s="24">
        <f t="shared" ref="W57:W60" si="82">W56</f>
        <v>10473.75</v>
      </c>
      <c r="X57" s="15">
        <v>0.85</v>
      </c>
      <c r="Y57" s="13"/>
      <c r="Z57" s="16">
        <f t="shared" si="75"/>
        <v>48964781.25</v>
      </c>
      <c r="AA57" s="13"/>
      <c r="AB57" s="16">
        <f t="shared" si="70"/>
        <v>48964781.25</v>
      </c>
      <c r="AC57" s="13"/>
      <c r="AD57" s="13">
        <f t="shared" si="76"/>
        <v>0</v>
      </c>
      <c r="AE57" s="16">
        <f t="shared" ref="AE57:AE60" si="83">AD57*W57*2</f>
        <v>0</v>
      </c>
      <c r="AF57" s="16">
        <f t="shared" si="77"/>
        <v>12241195.3125</v>
      </c>
      <c r="AG57" s="14"/>
    </row>
    <row r="58" spans="1:33" x14ac:dyDescent="0.2">
      <c r="A58" s="12"/>
      <c r="B58" s="13"/>
      <c r="C58" s="13" t="s">
        <v>27</v>
      </c>
      <c r="D58" s="13">
        <v>0</v>
      </c>
      <c r="E58" s="13">
        <f t="shared" si="78"/>
        <v>8146</v>
      </c>
      <c r="F58" s="13">
        <f t="shared" si="79"/>
        <v>6615</v>
      </c>
      <c r="G58" s="15">
        <v>0.9</v>
      </c>
      <c r="H58" s="13"/>
      <c r="I58" s="16">
        <f t="shared" si="72"/>
        <v>48497211</v>
      </c>
      <c r="J58" s="13"/>
      <c r="K58" s="16">
        <f t="shared" si="67"/>
        <v>48497211</v>
      </c>
      <c r="L58" s="13"/>
      <c r="M58" s="13">
        <f t="shared" si="73"/>
        <v>0</v>
      </c>
      <c r="N58" s="16">
        <f t="shared" si="80"/>
        <v>0</v>
      </c>
      <c r="O58" s="16">
        <f t="shared" si="74"/>
        <v>4849721.1000000006</v>
      </c>
      <c r="P58" s="14"/>
      <c r="R58" s="12"/>
      <c r="S58" s="13"/>
      <c r="T58" s="13" t="s">
        <v>27</v>
      </c>
      <c r="U58" s="13">
        <v>0</v>
      </c>
      <c r="V58" s="13">
        <f t="shared" si="81"/>
        <v>5500</v>
      </c>
      <c r="W58" s="24">
        <f t="shared" si="82"/>
        <v>10473.75</v>
      </c>
      <c r="X58" s="15">
        <v>0.85</v>
      </c>
      <c r="Y58" s="13"/>
      <c r="Z58" s="16">
        <f t="shared" si="75"/>
        <v>48964781.25</v>
      </c>
      <c r="AA58" s="13"/>
      <c r="AB58" s="16">
        <f t="shared" si="70"/>
        <v>48964781.25</v>
      </c>
      <c r="AC58" s="13"/>
      <c r="AD58" s="13">
        <f t="shared" si="76"/>
        <v>0</v>
      </c>
      <c r="AE58" s="16">
        <f t="shared" si="83"/>
        <v>0</v>
      </c>
      <c r="AF58" s="16">
        <f t="shared" si="77"/>
        <v>12241195.3125</v>
      </c>
      <c r="AG58" s="14"/>
    </row>
    <row r="59" spans="1:33" x14ac:dyDescent="0.2">
      <c r="A59" s="12"/>
      <c r="B59" s="13"/>
      <c r="C59" s="13" t="s">
        <v>28</v>
      </c>
      <c r="D59" s="13">
        <v>3000</v>
      </c>
      <c r="E59" s="13">
        <f t="shared" si="78"/>
        <v>11146</v>
      </c>
      <c r="F59" s="13">
        <f t="shared" si="79"/>
        <v>6615</v>
      </c>
      <c r="G59" s="15">
        <v>0.9</v>
      </c>
      <c r="H59" s="13"/>
      <c r="I59" s="16">
        <f t="shared" si="72"/>
        <v>66357711</v>
      </c>
      <c r="J59" s="13"/>
      <c r="K59" s="16">
        <f t="shared" si="67"/>
        <v>66357711</v>
      </c>
      <c r="L59" s="13"/>
      <c r="M59" s="13">
        <f t="shared" si="73"/>
        <v>3000</v>
      </c>
      <c r="N59" s="16">
        <f t="shared" si="80"/>
        <v>39690000</v>
      </c>
      <c r="O59" s="16">
        <f t="shared" si="74"/>
        <v>6635771.1000000006</v>
      </c>
      <c r="P59" s="14"/>
      <c r="R59" s="12"/>
      <c r="S59" s="13"/>
      <c r="T59" s="13" t="s">
        <v>28</v>
      </c>
      <c r="U59" s="13">
        <v>1500</v>
      </c>
      <c r="V59" s="13">
        <f t="shared" si="81"/>
        <v>7000</v>
      </c>
      <c r="W59" s="24">
        <f t="shared" si="82"/>
        <v>10473.75</v>
      </c>
      <c r="X59" s="15">
        <v>0.85</v>
      </c>
      <c r="Y59" s="13"/>
      <c r="Z59" s="16">
        <f t="shared" si="75"/>
        <v>62318812.5</v>
      </c>
      <c r="AA59" s="13"/>
      <c r="AB59" s="16">
        <f t="shared" si="70"/>
        <v>62318812.5</v>
      </c>
      <c r="AC59" s="13"/>
      <c r="AD59" s="13">
        <f t="shared" si="76"/>
        <v>1500</v>
      </c>
      <c r="AE59" s="16">
        <f t="shared" si="83"/>
        <v>31421250</v>
      </c>
      <c r="AF59" s="16">
        <f t="shared" si="77"/>
        <v>15579703.125</v>
      </c>
      <c r="AG59" s="14"/>
    </row>
    <row r="60" spans="1:33" x14ac:dyDescent="0.2">
      <c r="A60" s="12"/>
      <c r="B60" s="13"/>
      <c r="C60" s="13" t="s">
        <v>29</v>
      </c>
      <c r="D60" s="13">
        <v>0</v>
      </c>
      <c r="E60" s="13">
        <f t="shared" si="78"/>
        <v>11146</v>
      </c>
      <c r="F60" s="13">
        <f t="shared" si="79"/>
        <v>6615</v>
      </c>
      <c r="G60" s="15">
        <v>0.9</v>
      </c>
      <c r="H60" s="13"/>
      <c r="I60" s="16">
        <f t="shared" si="72"/>
        <v>66357711</v>
      </c>
      <c r="J60" s="13"/>
      <c r="K60" s="16">
        <f t="shared" si="67"/>
        <v>66357711</v>
      </c>
      <c r="L60" s="13"/>
      <c r="M60" s="13">
        <f t="shared" si="73"/>
        <v>0</v>
      </c>
      <c r="N60" s="16">
        <f t="shared" si="80"/>
        <v>0</v>
      </c>
      <c r="O60" s="16">
        <f t="shared" si="74"/>
        <v>6635771.1000000006</v>
      </c>
      <c r="P60" s="14"/>
      <c r="R60" s="12"/>
      <c r="S60" s="13"/>
      <c r="T60" s="13" t="s">
        <v>29</v>
      </c>
      <c r="U60" s="13">
        <v>0</v>
      </c>
      <c r="V60" s="13">
        <f t="shared" si="81"/>
        <v>7000</v>
      </c>
      <c r="W60" s="24">
        <f t="shared" si="82"/>
        <v>10473.75</v>
      </c>
      <c r="X60" s="15">
        <v>0.85</v>
      </c>
      <c r="Y60" s="13"/>
      <c r="Z60" s="16">
        <f t="shared" si="75"/>
        <v>62318812.5</v>
      </c>
      <c r="AA60" s="13"/>
      <c r="AB60" s="16">
        <f t="shared" si="70"/>
        <v>62318812.5</v>
      </c>
      <c r="AC60" s="13"/>
      <c r="AD60" s="13">
        <f t="shared" si="76"/>
        <v>0</v>
      </c>
      <c r="AE60" s="16">
        <f t="shared" si="83"/>
        <v>0</v>
      </c>
      <c r="AF60" s="16">
        <f t="shared" si="77"/>
        <v>15579703.125</v>
      </c>
      <c r="AG60" s="14"/>
    </row>
    <row r="61" spans="1:33" x14ac:dyDescent="0.2">
      <c r="A61" s="12"/>
      <c r="B61" s="13"/>
      <c r="C61" s="13"/>
      <c r="D61" s="13"/>
      <c r="E61" s="13"/>
      <c r="F61" s="13"/>
      <c r="G61" s="13"/>
      <c r="H61" s="13"/>
      <c r="I61" s="16"/>
      <c r="J61" s="13"/>
      <c r="K61" s="13"/>
      <c r="L61" s="13"/>
      <c r="M61" s="13"/>
      <c r="N61" s="13"/>
      <c r="O61" s="13"/>
      <c r="P61" s="14"/>
      <c r="R61" s="12"/>
      <c r="S61" s="13"/>
      <c r="T61" s="13"/>
      <c r="U61" s="13"/>
      <c r="V61" s="13"/>
      <c r="W61" s="24"/>
      <c r="X61" s="13"/>
      <c r="Y61" s="13"/>
      <c r="Z61" s="16"/>
      <c r="AA61" s="13"/>
      <c r="AB61" s="13"/>
      <c r="AC61" s="13"/>
      <c r="AD61" s="13"/>
      <c r="AE61" s="13"/>
      <c r="AF61" s="13"/>
      <c r="AG61" s="14"/>
    </row>
    <row r="62" spans="1:33" x14ac:dyDescent="0.2">
      <c r="A62" s="12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4"/>
      <c r="R62" s="12"/>
      <c r="S62" s="13"/>
      <c r="T62" s="13"/>
      <c r="U62" s="13"/>
      <c r="V62" s="13"/>
      <c r="W62" s="24"/>
      <c r="X62" s="13"/>
      <c r="Y62" s="13"/>
      <c r="Z62" s="13"/>
      <c r="AA62" s="13"/>
      <c r="AB62" s="13"/>
      <c r="AC62" s="13"/>
      <c r="AD62" s="13"/>
      <c r="AE62" s="13"/>
      <c r="AF62" s="13"/>
      <c r="AG62" s="14"/>
    </row>
    <row r="63" spans="1:33" x14ac:dyDescent="0.2">
      <c r="A63" s="12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4"/>
      <c r="R63" s="12"/>
      <c r="S63" s="13"/>
      <c r="T63" s="13"/>
      <c r="U63" s="13"/>
      <c r="V63" s="13"/>
      <c r="W63" s="24"/>
      <c r="X63" s="13"/>
      <c r="Y63" s="13"/>
      <c r="Z63" s="13"/>
      <c r="AA63" s="13"/>
      <c r="AB63" s="13"/>
      <c r="AC63" s="13"/>
      <c r="AD63" s="13"/>
      <c r="AE63" s="13"/>
      <c r="AF63" s="13"/>
      <c r="AG63" s="14"/>
    </row>
    <row r="64" spans="1:33" x14ac:dyDescent="0.2">
      <c r="A64" s="12"/>
      <c r="B64" s="13"/>
      <c r="C64" s="13" t="s">
        <v>17</v>
      </c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4"/>
      <c r="R64" s="12"/>
      <c r="S64" s="13"/>
      <c r="T64" s="13" t="s">
        <v>17</v>
      </c>
      <c r="U64" s="13"/>
      <c r="V64" s="13"/>
      <c r="W64" s="24"/>
      <c r="X64" s="13"/>
      <c r="Y64" s="13"/>
      <c r="Z64" s="13"/>
      <c r="AA64" s="13"/>
      <c r="AB64" s="13"/>
      <c r="AC64" s="13"/>
      <c r="AD64" s="13"/>
      <c r="AE64" s="13"/>
      <c r="AF64" s="13"/>
      <c r="AG64" s="14"/>
    </row>
    <row r="65" spans="1:34" x14ac:dyDescent="0.2">
      <c r="A65" s="12"/>
      <c r="B65" s="13"/>
      <c r="C65" s="13" t="s">
        <v>30</v>
      </c>
      <c r="D65" s="13">
        <v>0</v>
      </c>
      <c r="E65" s="13">
        <f>D65+E60</f>
        <v>11146</v>
      </c>
      <c r="F65" s="13">
        <f>F60</f>
        <v>6615</v>
      </c>
      <c r="G65" s="15">
        <v>0.9</v>
      </c>
      <c r="H65" s="13"/>
      <c r="I65" s="16">
        <f t="shared" ref="I65:I70" si="84">E65*F65*G65</f>
        <v>66357711</v>
      </c>
      <c r="J65" s="13"/>
      <c r="K65" s="16">
        <f t="shared" ref="K65:K70" si="85">E65*F65*G65</f>
        <v>66357711</v>
      </c>
      <c r="L65" s="13"/>
      <c r="M65" s="13">
        <f t="shared" ref="M65:M70" si="86">D65</f>
        <v>0</v>
      </c>
      <c r="N65" s="16">
        <f t="shared" ref="N65:N70" si="87">M65*F65*2</f>
        <v>0</v>
      </c>
      <c r="O65" s="16">
        <f t="shared" ref="O65:O70" si="88">K65*$O$54</f>
        <v>6635771.1000000006</v>
      </c>
      <c r="P65" s="14"/>
      <c r="R65" s="12"/>
      <c r="S65" s="13"/>
      <c r="T65" s="13" t="s">
        <v>30</v>
      </c>
      <c r="U65" s="13">
        <v>0</v>
      </c>
      <c r="V65" s="13">
        <f>U65+V60</f>
        <v>7000</v>
      </c>
      <c r="W65" s="24">
        <f>W60</f>
        <v>10473.75</v>
      </c>
      <c r="X65" s="15">
        <v>0.85</v>
      </c>
      <c r="Y65" s="13"/>
      <c r="Z65" s="16">
        <f t="shared" ref="Z65:Z70" si="89">V65*W65*X65</f>
        <v>62318812.5</v>
      </c>
      <c r="AA65" s="13"/>
      <c r="AB65" s="16">
        <f t="shared" ref="AB65:AB70" si="90">V65*W65*X65</f>
        <v>62318812.5</v>
      </c>
      <c r="AC65" s="13"/>
      <c r="AD65" s="13">
        <f t="shared" ref="AD65:AD70" si="91">U65</f>
        <v>0</v>
      </c>
      <c r="AE65" s="16">
        <f t="shared" ref="AE65:AE70" si="92">AD65*W65*2</f>
        <v>0</v>
      </c>
      <c r="AF65" s="16">
        <f t="shared" ref="AF65:AF70" si="93">AB65*$AF$54</f>
        <v>15579703.125</v>
      </c>
      <c r="AG65" s="14"/>
    </row>
    <row r="66" spans="1:34" x14ac:dyDescent="0.2">
      <c r="A66" s="12"/>
      <c r="B66" s="13"/>
      <c r="C66" s="13" t="s">
        <v>31</v>
      </c>
      <c r="D66" s="13">
        <v>3000</v>
      </c>
      <c r="E66" s="13">
        <f>D66+E65</f>
        <v>14146</v>
      </c>
      <c r="F66" s="13">
        <f>F65</f>
        <v>6615</v>
      </c>
      <c r="G66" s="15">
        <v>0.9</v>
      </c>
      <c r="H66" s="13"/>
      <c r="I66" s="16">
        <f t="shared" si="84"/>
        <v>84218211</v>
      </c>
      <c r="J66" s="13"/>
      <c r="K66" s="16">
        <f t="shared" si="85"/>
        <v>84218211</v>
      </c>
      <c r="L66" s="13"/>
      <c r="M66" s="13">
        <f t="shared" si="86"/>
        <v>3000</v>
      </c>
      <c r="N66" s="16">
        <f t="shared" si="87"/>
        <v>39690000</v>
      </c>
      <c r="O66" s="16">
        <f t="shared" si="88"/>
        <v>8421821.0999999996</v>
      </c>
      <c r="P66" s="14"/>
      <c r="R66" s="12"/>
      <c r="S66" s="13"/>
      <c r="T66" s="13" t="s">
        <v>31</v>
      </c>
      <c r="U66" s="13">
        <v>2500</v>
      </c>
      <c r="V66" s="13">
        <f>U66+V65</f>
        <v>9500</v>
      </c>
      <c r="W66" s="24">
        <f>W65</f>
        <v>10473.75</v>
      </c>
      <c r="X66" s="15">
        <v>0.85</v>
      </c>
      <c r="Y66" s="13"/>
      <c r="Z66" s="16">
        <f t="shared" si="89"/>
        <v>84575531.25</v>
      </c>
      <c r="AA66" s="13"/>
      <c r="AB66" s="16">
        <f t="shared" si="90"/>
        <v>84575531.25</v>
      </c>
      <c r="AC66" s="13"/>
      <c r="AD66" s="13">
        <f t="shared" si="91"/>
        <v>2500</v>
      </c>
      <c r="AE66" s="16">
        <f t="shared" si="92"/>
        <v>52368750</v>
      </c>
      <c r="AF66" s="16">
        <f t="shared" si="93"/>
        <v>21143882.8125</v>
      </c>
      <c r="AG66" s="14"/>
    </row>
    <row r="67" spans="1:34" x14ac:dyDescent="0.2">
      <c r="A67" s="12"/>
      <c r="B67" s="13"/>
      <c r="C67" s="13" t="s">
        <v>32</v>
      </c>
      <c r="D67" s="13">
        <v>0</v>
      </c>
      <c r="E67" s="13">
        <f t="shared" ref="E67:E70" si="94">D67+E66</f>
        <v>14146</v>
      </c>
      <c r="F67" s="13">
        <f t="shared" ref="F67:F70" si="95">F66</f>
        <v>6615</v>
      </c>
      <c r="G67" s="15">
        <v>0.9</v>
      </c>
      <c r="H67" s="13"/>
      <c r="I67" s="16">
        <f t="shared" si="84"/>
        <v>84218211</v>
      </c>
      <c r="J67" s="13"/>
      <c r="K67" s="16">
        <f t="shared" si="85"/>
        <v>84218211</v>
      </c>
      <c r="L67" s="13"/>
      <c r="M67" s="13">
        <f t="shared" si="86"/>
        <v>0</v>
      </c>
      <c r="N67" s="16">
        <f t="shared" si="87"/>
        <v>0</v>
      </c>
      <c r="O67" s="16">
        <f t="shared" si="88"/>
        <v>8421821.0999999996</v>
      </c>
      <c r="P67" s="14"/>
      <c r="R67" s="12"/>
      <c r="S67" s="13"/>
      <c r="T67" s="13" t="s">
        <v>32</v>
      </c>
      <c r="U67" s="13">
        <v>0</v>
      </c>
      <c r="V67" s="13">
        <f t="shared" ref="V67:V70" si="96">U67+V66</f>
        <v>9500</v>
      </c>
      <c r="W67" s="24">
        <f t="shared" ref="W67:W70" si="97">W66</f>
        <v>10473.75</v>
      </c>
      <c r="X67" s="15">
        <v>0.85</v>
      </c>
      <c r="Y67" s="13"/>
      <c r="Z67" s="16">
        <f t="shared" si="89"/>
        <v>84575531.25</v>
      </c>
      <c r="AA67" s="13"/>
      <c r="AB67" s="16">
        <f t="shared" si="90"/>
        <v>84575531.25</v>
      </c>
      <c r="AC67" s="13"/>
      <c r="AD67" s="13">
        <f t="shared" si="91"/>
        <v>0</v>
      </c>
      <c r="AE67" s="16">
        <f t="shared" si="92"/>
        <v>0</v>
      </c>
      <c r="AF67" s="16">
        <f t="shared" si="93"/>
        <v>21143882.8125</v>
      </c>
      <c r="AG67" s="14"/>
    </row>
    <row r="68" spans="1:34" x14ac:dyDescent="0.2">
      <c r="A68" s="12"/>
      <c r="B68" s="13"/>
      <c r="C68" s="13" t="s">
        <v>33</v>
      </c>
      <c r="D68" s="13">
        <v>4000</v>
      </c>
      <c r="E68" s="13">
        <f t="shared" si="94"/>
        <v>18146</v>
      </c>
      <c r="F68" s="13">
        <f t="shared" si="95"/>
        <v>6615</v>
      </c>
      <c r="G68" s="15">
        <v>0.9</v>
      </c>
      <c r="H68" s="13"/>
      <c r="I68" s="16">
        <f t="shared" si="84"/>
        <v>108032211</v>
      </c>
      <c r="J68" s="13"/>
      <c r="K68" s="16">
        <f t="shared" si="85"/>
        <v>108032211</v>
      </c>
      <c r="L68" s="13"/>
      <c r="M68" s="13">
        <f t="shared" si="86"/>
        <v>4000</v>
      </c>
      <c r="N68" s="16">
        <f t="shared" si="87"/>
        <v>52920000</v>
      </c>
      <c r="O68" s="16">
        <f t="shared" si="88"/>
        <v>10803221.100000001</v>
      </c>
      <c r="P68" s="14"/>
      <c r="R68" s="12"/>
      <c r="S68" s="13"/>
      <c r="T68" s="13" t="s">
        <v>33</v>
      </c>
      <c r="U68" s="13">
        <v>2500</v>
      </c>
      <c r="V68" s="13">
        <f t="shared" si="96"/>
        <v>12000</v>
      </c>
      <c r="W68" s="24">
        <f t="shared" si="97"/>
        <v>10473.75</v>
      </c>
      <c r="X68" s="15">
        <v>0.85</v>
      </c>
      <c r="Y68" s="13"/>
      <c r="Z68" s="16">
        <f t="shared" si="89"/>
        <v>106832250</v>
      </c>
      <c r="AA68" s="13"/>
      <c r="AB68" s="16">
        <f t="shared" si="90"/>
        <v>106832250</v>
      </c>
      <c r="AC68" s="13"/>
      <c r="AD68" s="13">
        <f t="shared" si="91"/>
        <v>2500</v>
      </c>
      <c r="AE68" s="16">
        <f t="shared" si="92"/>
        <v>52368750</v>
      </c>
      <c r="AF68" s="16">
        <f t="shared" si="93"/>
        <v>26708062.5</v>
      </c>
      <c r="AG68" s="14"/>
    </row>
    <row r="69" spans="1:34" x14ac:dyDescent="0.2">
      <c r="A69" s="12"/>
      <c r="B69" s="13"/>
      <c r="C69" s="13" t="s">
        <v>34</v>
      </c>
      <c r="D69" s="13">
        <v>0</v>
      </c>
      <c r="E69" s="13">
        <f t="shared" si="94"/>
        <v>18146</v>
      </c>
      <c r="F69" s="13">
        <f t="shared" si="95"/>
        <v>6615</v>
      </c>
      <c r="G69" s="15">
        <v>0.9</v>
      </c>
      <c r="H69" s="13"/>
      <c r="I69" s="16">
        <f t="shared" si="84"/>
        <v>108032211</v>
      </c>
      <c r="J69" s="13"/>
      <c r="K69" s="16">
        <f t="shared" si="85"/>
        <v>108032211</v>
      </c>
      <c r="L69" s="13"/>
      <c r="M69" s="13">
        <f t="shared" si="86"/>
        <v>0</v>
      </c>
      <c r="N69" s="16">
        <f t="shared" si="87"/>
        <v>0</v>
      </c>
      <c r="O69" s="16">
        <f t="shared" si="88"/>
        <v>10803221.100000001</v>
      </c>
      <c r="P69" s="14"/>
      <c r="R69" s="12"/>
      <c r="S69" s="13"/>
      <c r="T69" s="13" t="s">
        <v>34</v>
      </c>
      <c r="U69" s="13">
        <v>0</v>
      </c>
      <c r="V69" s="13">
        <f t="shared" si="96"/>
        <v>12000</v>
      </c>
      <c r="W69" s="24">
        <f t="shared" si="97"/>
        <v>10473.75</v>
      </c>
      <c r="X69" s="15">
        <v>0.85</v>
      </c>
      <c r="Y69" s="13"/>
      <c r="Z69" s="16">
        <f t="shared" si="89"/>
        <v>106832250</v>
      </c>
      <c r="AA69" s="13"/>
      <c r="AB69" s="16">
        <f t="shared" si="90"/>
        <v>106832250</v>
      </c>
      <c r="AC69" s="13"/>
      <c r="AD69" s="13">
        <f t="shared" si="91"/>
        <v>0</v>
      </c>
      <c r="AE69" s="16">
        <f t="shared" si="92"/>
        <v>0</v>
      </c>
      <c r="AF69" s="16">
        <f t="shared" si="93"/>
        <v>26708062.5</v>
      </c>
      <c r="AG69" s="14"/>
    </row>
    <row r="70" spans="1:34" x14ac:dyDescent="0.2">
      <c r="A70" s="12"/>
      <c r="B70" s="13"/>
      <c r="C70" s="13" t="s">
        <v>35</v>
      </c>
      <c r="D70" s="13">
        <v>0</v>
      </c>
      <c r="E70" s="13">
        <f t="shared" si="94"/>
        <v>18146</v>
      </c>
      <c r="F70" s="13">
        <f t="shared" si="95"/>
        <v>6615</v>
      </c>
      <c r="G70" s="15">
        <v>0.9</v>
      </c>
      <c r="H70" s="13"/>
      <c r="I70" s="16">
        <f t="shared" si="84"/>
        <v>108032211</v>
      </c>
      <c r="J70" s="13"/>
      <c r="K70" s="16">
        <f t="shared" si="85"/>
        <v>108032211</v>
      </c>
      <c r="L70" s="13"/>
      <c r="M70" s="13">
        <f t="shared" si="86"/>
        <v>0</v>
      </c>
      <c r="N70" s="16">
        <f t="shared" si="87"/>
        <v>0</v>
      </c>
      <c r="O70" s="16">
        <f t="shared" si="88"/>
        <v>10803221.100000001</v>
      </c>
      <c r="P70" s="14"/>
      <c r="R70" s="12"/>
      <c r="S70" s="13"/>
      <c r="T70" s="13" t="s">
        <v>35</v>
      </c>
      <c r="U70" s="13">
        <v>0</v>
      </c>
      <c r="V70" s="13">
        <f t="shared" si="96"/>
        <v>12000</v>
      </c>
      <c r="W70" s="24">
        <f t="shared" si="97"/>
        <v>10473.75</v>
      </c>
      <c r="X70" s="15">
        <v>0.85</v>
      </c>
      <c r="Y70" s="13"/>
      <c r="Z70" s="16">
        <f t="shared" si="89"/>
        <v>106832250</v>
      </c>
      <c r="AA70" s="13"/>
      <c r="AB70" s="16">
        <f t="shared" si="90"/>
        <v>106832250</v>
      </c>
      <c r="AC70" s="13"/>
      <c r="AD70" s="13">
        <f t="shared" si="91"/>
        <v>0</v>
      </c>
      <c r="AE70" s="16">
        <f t="shared" si="92"/>
        <v>0</v>
      </c>
      <c r="AF70" s="16">
        <f t="shared" si="93"/>
        <v>26708062.5</v>
      </c>
      <c r="AG70" s="14"/>
    </row>
    <row r="71" spans="1:34" x14ac:dyDescent="0.2">
      <c r="A71" s="12"/>
      <c r="B71" s="13">
        <f>B49+F70</f>
        <v>12915</v>
      </c>
      <c r="C71" s="13"/>
      <c r="D71" s="13"/>
      <c r="E71" s="13"/>
      <c r="F71" s="13"/>
      <c r="G71" s="13"/>
      <c r="H71" s="13">
        <f>F70*1.05</f>
        <v>6945.75</v>
      </c>
      <c r="I71" s="16"/>
      <c r="J71" s="13"/>
      <c r="K71" s="16"/>
      <c r="L71" s="19">
        <f>SUM(K55:K70)</f>
        <v>873688032</v>
      </c>
      <c r="M71" s="16"/>
      <c r="N71" s="19">
        <f>SUM(N49:N70)</f>
        <v>231520000</v>
      </c>
      <c r="O71" s="19">
        <f>SUM(O55:O70)</f>
        <v>87368803.200000018</v>
      </c>
      <c r="P71" s="22">
        <f>O71/N71</f>
        <v>0.37737043538355225</v>
      </c>
      <c r="Q71" s="3"/>
      <c r="R71" s="28"/>
      <c r="S71" s="13"/>
      <c r="T71" s="13"/>
      <c r="U71" s="13"/>
      <c r="V71" s="13"/>
      <c r="W71" s="24"/>
      <c r="X71" s="13"/>
      <c r="Y71" s="13">
        <f>W70*1.05</f>
        <v>10997.4375</v>
      </c>
      <c r="Z71" s="16"/>
      <c r="AA71" s="13"/>
      <c r="AB71" s="16"/>
      <c r="AC71" s="19">
        <f>SUM(AB55:AB70)</f>
        <v>859109343.75</v>
      </c>
      <c r="AD71" s="16"/>
      <c r="AE71" s="19">
        <f>SUM(AE49:AE70)</f>
        <v>244155000</v>
      </c>
      <c r="AF71" s="19">
        <f>SUM(AF55:AF70)</f>
        <v>214777335.9375</v>
      </c>
      <c r="AG71" s="22">
        <f>AF71/AE71</f>
        <v>0.87967617266695342</v>
      </c>
      <c r="AH71" s="3"/>
    </row>
    <row r="72" spans="1:34" x14ac:dyDescent="0.2">
      <c r="A72" s="12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4"/>
      <c r="R72" s="23">
        <f>V70</f>
        <v>12000</v>
      </c>
      <c r="S72" s="13"/>
      <c r="T72" s="13"/>
      <c r="U72" s="13"/>
      <c r="V72" s="13"/>
      <c r="W72" s="24"/>
      <c r="X72" s="13"/>
      <c r="Y72" s="13"/>
      <c r="Z72" s="13"/>
      <c r="AA72" s="13"/>
      <c r="AB72" s="13"/>
      <c r="AC72" s="13"/>
      <c r="AD72" s="13"/>
      <c r="AE72" s="13"/>
      <c r="AF72" s="13"/>
      <c r="AG72" s="14"/>
    </row>
    <row r="73" spans="1:34" x14ac:dyDescent="0.2">
      <c r="A73" s="23">
        <f>E70</f>
        <v>18146</v>
      </c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4"/>
      <c r="R73" s="12"/>
      <c r="S73" s="13"/>
      <c r="T73" s="13"/>
      <c r="U73" s="13"/>
      <c r="V73" s="13"/>
      <c r="W73" s="24"/>
      <c r="X73" s="13"/>
      <c r="Y73" s="13"/>
      <c r="Z73" s="13"/>
      <c r="AA73" s="13"/>
      <c r="AB73" s="13"/>
      <c r="AC73" s="13"/>
      <c r="AD73" s="13"/>
      <c r="AE73" s="13"/>
      <c r="AF73" s="13"/>
      <c r="AG73" s="14"/>
    </row>
    <row r="74" spans="1:34" x14ac:dyDescent="0.2">
      <c r="A74" s="12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4"/>
      <c r="R74" s="12"/>
      <c r="S74" s="13"/>
      <c r="T74" s="13"/>
      <c r="U74" s="13"/>
      <c r="V74" s="13"/>
      <c r="W74" s="24"/>
      <c r="X74" s="13"/>
      <c r="Y74" s="13"/>
      <c r="Z74" s="13"/>
      <c r="AA74" s="13"/>
      <c r="AB74" s="13"/>
      <c r="AC74" s="13"/>
      <c r="AD74" s="13"/>
      <c r="AE74" s="13"/>
      <c r="AF74" s="13"/>
      <c r="AG74" s="14"/>
    </row>
    <row r="75" spans="1:34" x14ac:dyDescent="0.2">
      <c r="A75" s="12"/>
      <c r="B75" s="13"/>
      <c r="C75" s="20" t="s">
        <v>6</v>
      </c>
      <c r="D75" s="20"/>
      <c r="E75" s="20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4"/>
      <c r="R75" s="12"/>
      <c r="S75" s="13"/>
      <c r="T75" s="20" t="s">
        <v>6</v>
      </c>
      <c r="U75" s="20"/>
      <c r="V75" s="20"/>
      <c r="W75" s="24"/>
      <c r="X75" s="13"/>
      <c r="Y75" s="13"/>
      <c r="Z75" s="13"/>
      <c r="AA75" s="13"/>
      <c r="AB75" s="13"/>
      <c r="AC75" s="13"/>
      <c r="AD75" s="13"/>
      <c r="AE75" s="13"/>
      <c r="AF75" s="13"/>
      <c r="AG75" s="14"/>
    </row>
    <row r="76" spans="1:34" x14ac:dyDescent="0.2">
      <c r="A76" s="12"/>
      <c r="B76" s="13"/>
      <c r="C76" s="13" t="s">
        <v>16</v>
      </c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5">
        <v>0.13</v>
      </c>
      <c r="P76" s="14"/>
      <c r="R76" s="12"/>
      <c r="S76" s="13"/>
      <c r="T76" s="13" t="s">
        <v>16</v>
      </c>
      <c r="U76" s="13"/>
      <c r="V76" s="13"/>
      <c r="W76" s="24"/>
      <c r="X76" s="13"/>
      <c r="Y76" s="13"/>
      <c r="Z76" s="13"/>
      <c r="AA76" s="13"/>
      <c r="AB76" s="13"/>
      <c r="AC76" s="13"/>
      <c r="AD76" s="13"/>
      <c r="AE76" s="13"/>
      <c r="AF76" s="15">
        <v>0.25</v>
      </c>
      <c r="AG76" s="14"/>
    </row>
    <row r="77" spans="1:34" x14ac:dyDescent="0.2">
      <c r="A77" s="12"/>
      <c r="B77" s="13"/>
      <c r="C77" s="13" t="s">
        <v>24</v>
      </c>
      <c r="D77" s="13">
        <v>0</v>
      </c>
      <c r="E77" s="13">
        <f>E70</f>
        <v>18146</v>
      </c>
      <c r="F77" s="24">
        <f>H71</f>
        <v>6945.75</v>
      </c>
      <c r="G77" s="15">
        <v>0.9</v>
      </c>
      <c r="H77" s="13"/>
      <c r="I77" s="16">
        <f t="shared" ref="I77" si="98">D77*F77*G77</f>
        <v>0</v>
      </c>
      <c r="J77" s="13"/>
      <c r="K77" s="16">
        <f t="shared" ref="K77:K82" si="99">E77*F77*G77</f>
        <v>113433821.55</v>
      </c>
      <c r="L77" s="13"/>
      <c r="M77" s="13">
        <f>D77</f>
        <v>0</v>
      </c>
      <c r="N77" s="16">
        <f t="shared" ref="N77" si="100">M77*F77*2</f>
        <v>0</v>
      </c>
      <c r="O77" s="16">
        <f>K77*$O$76</f>
        <v>14746396.8015</v>
      </c>
      <c r="P77" s="14"/>
      <c r="R77" s="12"/>
      <c r="S77" s="13"/>
      <c r="T77" s="13" t="s">
        <v>24</v>
      </c>
      <c r="U77" s="13">
        <v>0</v>
      </c>
      <c r="V77" s="13">
        <f>V70</f>
        <v>12000</v>
      </c>
      <c r="W77" s="24">
        <f>Y71</f>
        <v>10997.4375</v>
      </c>
      <c r="X77" s="15">
        <v>0.85</v>
      </c>
      <c r="Y77" s="13"/>
      <c r="Z77" s="16">
        <f t="shared" ref="Z77" si="101">U77*W77*X77</f>
        <v>0</v>
      </c>
      <c r="AA77" s="13"/>
      <c r="AB77" s="16">
        <f t="shared" ref="AB77:AB82" si="102">V77*W77*X77</f>
        <v>112173862.5</v>
      </c>
      <c r="AC77" s="13"/>
      <c r="AD77" s="13">
        <f>U77</f>
        <v>0</v>
      </c>
      <c r="AE77" s="16">
        <f t="shared" ref="AE77" si="103">AD77*W77*2</f>
        <v>0</v>
      </c>
      <c r="AF77" s="16">
        <f>AB77*$AF$76</f>
        <v>28043465.625</v>
      </c>
      <c r="AG77" s="14"/>
    </row>
    <row r="78" spans="1:34" x14ac:dyDescent="0.2">
      <c r="A78" s="12"/>
      <c r="B78" s="13"/>
      <c r="C78" s="13" t="s">
        <v>25</v>
      </c>
      <c r="D78" s="13">
        <v>4000</v>
      </c>
      <c r="E78" s="13">
        <f>D78+E77</f>
        <v>22146</v>
      </c>
      <c r="F78" s="24">
        <f>F77</f>
        <v>6945.75</v>
      </c>
      <c r="G78" s="15">
        <v>0.9</v>
      </c>
      <c r="H78" s="13"/>
      <c r="I78" s="16">
        <f t="shared" ref="I78:I82" si="104">E78*F78*G78</f>
        <v>138438521.55000001</v>
      </c>
      <c r="J78" s="13"/>
      <c r="K78" s="16">
        <f t="shared" si="99"/>
        <v>138438521.55000001</v>
      </c>
      <c r="L78" s="13"/>
      <c r="M78" s="13">
        <f t="shared" ref="M78:M82" si="105">D78</f>
        <v>4000</v>
      </c>
      <c r="N78" s="16">
        <f>M78*F78*2</f>
        <v>55566000</v>
      </c>
      <c r="O78" s="16">
        <f t="shared" ref="O78:O82" si="106">K78*$O$76</f>
        <v>17997007.801500004</v>
      </c>
      <c r="P78" s="14"/>
      <c r="R78" s="12"/>
      <c r="S78" s="13"/>
      <c r="T78" s="13" t="s">
        <v>25</v>
      </c>
      <c r="U78" s="13">
        <v>4000</v>
      </c>
      <c r="V78" s="13">
        <f>U78+V77</f>
        <v>16000</v>
      </c>
      <c r="W78" s="24">
        <f>W77</f>
        <v>10997.4375</v>
      </c>
      <c r="X78" s="15">
        <v>0.85</v>
      </c>
      <c r="Y78" s="13"/>
      <c r="Z78" s="16">
        <f t="shared" ref="Z78:Z82" si="107">V78*W78*X78</f>
        <v>149565150</v>
      </c>
      <c r="AA78" s="13"/>
      <c r="AB78" s="16">
        <f t="shared" si="102"/>
        <v>149565150</v>
      </c>
      <c r="AC78" s="13"/>
      <c r="AD78" s="13">
        <f t="shared" ref="AD78:AD82" si="108">U78</f>
        <v>4000</v>
      </c>
      <c r="AE78" s="16">
        <f>AD78*W78*2</f>
        <v>87979500</v>
      </c>
      <c r="AF78" s="16">
        <f t="shared" ref="AF78:AF82" si="109">AB78*$AF$76</f>
        <v>37391287.5</v>
      </c>
      <c r="AG78" s="14"/>
    </row>
    <row r="79" spans="1:34" x14ac:dyDescent="0.2">
      <c r="A79" s="12"/>
      <c r="B79" s="13"/>
      <c r="C79" s="13" t="s">
        <v>26</v>
      </c>
      <c r="D79" s="13">
        <v>0</v>
      </c>
      <c r="E79" s="13">
        <f t="shared" ref="E79:E82" si="110">D79+E78</f>
        <v>22146</v>
      </c>
      <c r="F79" s="24">
        <f t="shared" ref="F79:F82" si="111">F78</f>
        <v>6945.75</v>
      </c>
      <c r="G79" s="15">
        <v>0.9</v>
      </c>
      <c r="H79" s="13"/>
      <c r="I79" s="16">
        <f t="shared" si="104"/>
        <v>138438521.55000001</v>
      </c>
      <c r="J79" s="13"/>
      <c r="K79" s="16">
        <f t="shared" si="99"/>
        <v>138438521.55000001</v>
      </c>
      <c r="L79" s="13"/>
      <c r="M79" s="13">
        <f t="shared" si="105"/>
        <v>0</v>
      </c>
      <c r="N79" s="16">
        <f t="shared" ref="N79:N82" si="112">M79*F79*2</f>
        <v>0</v>
      </c>
      <c r="O79" s="16">
        <f t="shared" si="106"/>
        <v>17997007.801500004</v>
      </c>
      <c r="P79" s="14"/>
      <c r="R79" s="12"/>
      <c r="S79" s="13"/>
      <c r="T79" s="13" t="s">
        <v>26</v>
      </c>
      <c r="U79" s="13">
        <v>0</v>
      </c>
      <c r="V79" s="13">
        <f t="shared" ref="V79:V82" si="113">U79+V78</f>
        <v>16000</v>
      </c>
      <c r="W79" s="24">
        <f t="shared" ref="W79:W82" si="114">W78</f>
        <v>10997.4375</v>
      </c>
      <c r="X79" s="15">
        <v>0.85</v>
      </c>
      <c r="Y79" s="13"/>
      <c r="Z79" s="16">
        <f t="shared" si="107"/>
        <v>149565150</v>
      </c>
      <c r="AA79" s="13"/>
      <c r="AB79" s="16">
        <f t="shared" si="102"/>
        <v>149565150</v>
      </c>
      <c r="AC79" s="13"/>
      <c r="AD79" s="13">
        <f t="shared" si="108"/>
        <v>0</v>
      </c>
      <c r="AE79" s="16">
        <f t="shared" ref="AE79:AE82" si="115">AD79*W79*2</f>
        <v>0</v>
      </c>
      <c r="AF79" s="16">
        <f t="shared" si="109"/>
        <v>37391287.5</v>
      </c>
      <c r="AG79" s="14"/>
    </row>
    <row r="80" spans="1:34" x14ac:dyDescent="0.2">
      <c r="A80" s="12"/>
      <c r="B80" s="13"/>
      <c r="C80" s="13" t="s">
        <v>27</v>
      </c>
      <c r="D80" s="13">
        <v>0</v>
      </c>
      <c r="E80" s="13">
        <f t="shared" si="110"/>
        <v>22146</v>
      </c>
      <c r="F80" s="24">
        <f t="shared" si="111"/>
        <v>6945.75</v>
      </c>
      <c r="G80" s="15">
        <v>0.9</v>
      </c>
      <c r="H80" s="13"/>
      <c r="I80" s="16">
        <f t="shared" si="104"/>
        <v>138438521.55000001</v>
      </c>
      <c r="J80" s="13"/>
      <c r="K80" s="16">
        <f t="shared" si="99"/>
        <v>138438521.55000001</v>
      </c>
      <c r="L80" s="13"/>
      <c r="M80" s="13">
        <f t="shared" si="105"/>
        <v>0</v>
      </c>
      <c r="N80" s="16">
        <f t="shared" si="112"/>
        <v>0</v>
      </c>
      <c r="O80" s="16">
        <f t="shared" si="106"/>
        <v>17997007.801500004</v>
      </c>
      <c r="P80" s="14"/>
      <c r="R80" s="12"/>
      <c r="S80" s="13"/>
      <c r="T80" s="13" t="s">
        <v>27</v>
      </c>
      <c r="U80" s="13">
        <v>0</v>
      </c>
      <c r="V80" s="13">
        <f t="shared" si="113"/>
        <v>16000</v>
      </c>
      <c r="W80" s="24">
        <f t="shared" si="114"/>
        <v>10997.4375</v>
      </c>
      <c r="X80" s="15">
        <v>0.85</v>
      </c>
      <c r="Y80" s="13"/>
      <c r="Z80" s="16">
        <f t="shared" si="107"/>
        <v>149565150</v>
      </c>
      <c r="AA80" s="13"/>
      <c r="AB80" s="16">
        <f t="shared" si="102"/>
        <v>149565150</v>
      </c>
      <c r="AC80" s="13"/>
      <c r="AD80" s="13">
        <f t="shared" si="108"/>
        <v>0</v>
      </c>
      <c r="AE80" s="16">
        <f t="shared" si="115"/>
        <v>0</v>
      </c>
      <c r="AF80" s="16">
        <f t="shared" si="109"/>
        <v>37391287.5</v>
      </c>
      <c r="AG80" s="14"/>
    </row>
    <row r="81" spans="1:33" x14ac:dyDescent="0.2">
      <c r="A81" s="12"/>
      <c r="B81" s="13"/>
      <c r="C81" s="13" t="s">
        <v>28</v>
      </c>
      <c r="D81" s="13">
        <v>4000</v>
      </c>
      <c r="E81" s="13">
        <f t="shared" si="110"/>
        <v>26146</v>
      </c>
      <c r="F81" s="24">
        <f t="shared" si="111"/>
        <v>6945.75</v>
      </c>
      <c r="G81" s="15">
        <v>0.9</v>
      </c>
      <c r="H81" s="13"/>
      <c r="I81" s="16">
        <f t="shared" si="104"/>
        <v>163443221.55000001</v>
      </c>
      <c r="J81" s="13"/>
      <c r="K81" s="16">
        <f t="shared" si="99"/>
        <v>163443221.55000001</v>
      </c>
      <c r="L81" s="13"/>
      <c r="M81" s="13">
        <f t="shared" si="105"/>
        <v>4000</v>
      </c>
      <c r="N81" s="16">
        <f t="shared" si="112"/>
        <v>55566000</v>
      </c>
      <c r="O81" s="16">
        <f t="shared" si="106"/>
        <v>21247618.801500004</v>
      </c>
      <c r="P81" s="14"/>
      <c r="R81" s="12"/>
      <c r="S81" s="13"/>
      <c r="T81" s="13" t="s">
        <v>28</v>
      </c>
      <c r="U81" s="13">
        <v>5000</v>
      </c>
      <c r="V81" s="13">
        <f t="shared" si="113"/>
        <v>21000</v>
      </c>
      <c r="W81" s="24">
        <f t="shared" si="114"/>
        <v>10997.4375</v>
      </c>
      <c r="X81" s="15">
        <v>0.85</v>
      </c>
      <c r="Y81" s="13"/>
      <c r="Z81" s="16">
        <f t="shared" si="107"/>
        <v>196304259.375</v>
      </c>
      <c r="AA81" s="13"/>
      <c r="AB81" s="16">
        <f t="shared" si="102"/>
        <v>196304259.375</v>
      </c>
      <c r="AC81" s="13"/>
      <c r="AD81" s="13">
        <f t="shared" si="108"/>
        <v>5000</v>
      </c>
      <c r="AE81" s="16">
        <f t="shared" si="115"/>
        <v>109974375</v>
      </c>
      <c r="AF81" s="16">
        <f t="shared" si="109"/>
        <v>49076064.84375</v>
      </c>
      <c r="AG81" s="14"/>
    </row>
    <row r="82" spans="1:33" x14ac:dyDescent="0.2">
      <c r="A82" s="12"/>
      <c r="B82" s="13"/>
      <c r="C82" s="13" t="s">
        <v>29</v>
      </c>
      <c r="D82" s="13">
        <v>0</v>
      </c>
      <c r="E82" s="13">
        <f t="shared" si="110"/>
        <v>26146</v>
      </c>
      <c r="F82" s="24">
        <f t="shared" si="111"/>
        <v>6945.75</v>
      </c>
      <c r="G82" s="15">
        <v>0.9</v>
      </c>
      <c r="H82" s="13"/>
      <c r="I82" s="16">
        <f t="shared" si="104"/>
        <v>163443221.55000001</v>
      </c>
      <c r="J82" s="13"/>
      <c r="K82" s="16">
        <f t="shared" si="99"/>
        <v>163443221.55000001</v>
      </c>
      <c r="L82" s="13"/>
      <c r="M82" s="13">
        <f t="shared" si="105"/>
        <v>0</v>
      </c>
      <c r="N82" s="16">
        <f t="shared" si="112"/>
        <v>0</v>
      </c>
      <c r="O82" s="16">
        <f t="shared" si="106"/>
        <v>21247618.801500004</v>
      </c>
      <c r="P82" s="14"/>
      <c r="R82" s="12"/>
      <c r="S82" s="13"/>
      <c r="T82" s="13" t="s">
        <v>29</v>
      </c>
      <c r="U82" s="13">
        <v>0</v>
      </c>
      <c r="V82" s="13">
        <f t="shared" si="113"/>
        <v>21000</v>
      </c>
      <c r="W82" s="24">
        <f t="shared" si="114"/>
        <v>10997.4375</v>
      </c>
      <c r="X82" s="15">
        <v>0.85</v>
      </c>
      <c r="Y82" s="13"/>
      <c r="Z82" s="16">
        <f t="shared" si="107"/>
        <v>196304259.375</v>
      </c>
      <c r="AA82" s="13"/>
      <c r="AB82" s="16">
        <f t="shared" si="102"/>
        <v>196304259.375</v>
      </c>
      <c r="AC82" s="13"/>
      <c r="AD82" s="13">
        <f t="shared" si="108"/>
        <v>0</v>
      </c>
      <c r="AE82" s="16">
        <f t="shared" si="115"/>
        <v>0</v>
      </c>
      <c r="AF82" s="16">
        <f t="shared" si="109"/>
        <v>49076064.84375</v>
      </c>
      <c r="AG82" s="14"/>
    </row>
    <row r="83" spans="1:33" x14ac:dyDescent="0.2">
      <c r="A83" s="12"/>
      <c r="B83" s="13"/>
      <c r="C83" s="13"/>
      <c r="D83" s="13"/>
      <c r="E83" s="13"/>
      <c r="F83" s="24"/>
      <c r="G83" s="13"/>
      <c r="H83" s="13"/>
      <c r="I83" s="16"/>
      <c r="J83" s="13"/>
      <c r="K83" s="13"/>
      <c r="L83" s="13"/>
      <c r="M83" s="13"/>
      <c r="N83" s="13"/>
      <c r="O83" s="13"/>
      <c r="P83" s="14"/>
      <c r="R83" s="12"/>
      <c r="S83" s="13"/>
      <c r="T83" s="13"/>
      <c r="U83" s="13"/>
      <c r="V83" s="13"/>
      <c r="W83" s="24"/>
      <c r="X83" s="13"/>
      <c r="Y83" s="13"/>
      <c r="Z83" s="16"/>
      <c r="AA83" s="13"/>
      <c r="AB83" s="13"/>
      <c r="AC83" s="13"/>
      <c r="AD83" s="13"/>
      <c r="AE83" s="13"/>
      <c r="AF83" s="13"/>
      <c r="AG83" s="14"/>
    </row>
    <row r="84" spans="1:33" x14ac:dyDescent="0.2">
      <c r="A84" s="12"/>
      <c r="B84" s="13"/>
      <c r="C84" s="13"/>
      <c r="D84" s="13"/>
      <c r="E84" s="13"/>
      <c r="F84" s="24"/>
      <c r="G84" s="13"/>
      <c r="H84" s="13"/>
      <c r="I84" s="13"/>
      <c r="J84" s="13"/>
      <c r="K84" s="13"/>
      <c r="L84" s="13"/>
      <c r="M84" s="13"/>
      <c r="N84" s="13"/>
      <c r="O84" s="13"/>
      <c r="P84" s="14"/>
      <c r="R84" s="12"/>
      <c r="S84" s="13"/>
      <c r="T84" s="13"/>
      <c r="U84" s="13"/>
      <c r="V84" s="13"/>
      <c r="W84" s="24"/>
      <c r="X84" s="13"/>
      <c r="Y84" s="13"/>
      <c r="Z84" s="13"/>
      <c r="AA84" s="13"/>
      <c r="AB84" s="13"/>
      <c r="AC84" s="13"/>
      <c r="AD84" s="13"/>
      <c r="AE84" s="13"/>
      <c r="AF84" s="13"/>
      <c r="AG84" s="14"/>
    </row>
    <row r="85" spans="1:33" x14ac:dyDescent="0.2">
      <c r="A85" s="12"/>
      <c r="B85" s="13"/>
      <c r="C85" s="13"/>
      <c r="D85" s="13"/>
      <c r="E85" s="13"/>
      <c r="F85" s="24"/>
      <c r="G85" s="13"/>
      <c r="H85" s="13"/>
      <c r="I85" s="13"/>
      <c r="J85" s="13"/>
      <c r="K85" s="13"/>
      <c r="L85" s="13"/>
      <c r="M85" s="13"/>
      <c r="N85" s="13"/>
      <c r="O85" s="13"/>
      <c r="P85" s="14"/>
      <c r="R85" s="12"/>
      <c r="S85" s="13"/>
      <c r="T85" s="13"/>
      <c r="U85" s="13"/>
      <c r="V85" s="13"/>
      <c r="W85" s="24"/>
      <c r="X85" s="13"/>
      <c r="Y85" s="13"/>
      <c r="Z85" s="13"/>
      <c r="AA85" s="13"/>
      <c r="AB85" s="13"/>
      <c r="AC85" s="13"/>
      <c r="AD85" s="13"/>
      <c r="AE85" s="13"/>
      <c r="AF85" s="13"/>
      <c r="AG85" s="14"/>
    </row>
    <row r="86" spans="1:33" x14ac:dyDescent="0.2">
      <c r="A86" s="12"/>
      <c r="B86" s="13"/>
      <c r="C86" s="13" t="s">
        <v>17</v>
      </c>
      <c r="D86" s="13"/>
      <c r="E86" s="13"/>
      <c r="F86" s="24"/>
      <c r="G86" s="13"/>
      <c r="H86" s="13"/>
      <c r="I86" s="13"/>
      <c r="J86" s="13"/>
      <c r="K86" s="13"/>
      <c r="L86" s="13"/>
      <c r="M86" s="13"/>
      <c r="N86" s="13"/>
      <c r="O86" s="13"/>
      <c r="P86" s="14"/>
      <c r="R86" s="12"/>
      <c r="S86" s="13"/>
      <c r="T86" s="13" t="s">
        <v>17</v>
      </c>
      <c r="U86" s="13"/>
      <c r="V86" s="13"/>
      <c r="W86" s="24"/>
      <c r="X86" s="13"/>
      <c r="Y86" s="13"/>
      <c r="Z86" s="13"/>
      <c r="AA86" s="13"/>
      <c r="AB86" s="13"/>
      <c r="AC86" s="13"/>
      <c r="AD86" s="13"/>
      <c r="AE86" s="13"/>
      <c r="AF86" s="13"/>
      <c r="AG86" s="14"/>
    </row>
    <row r="87" spans="1:33" x14ac:dyDescent="0.2">
      <c r="A87" s="12"/>
      <c r="B87" s="13"/>
      <c r="C87" s="13" t="s">
        <v>30</v>
      </c>
      <c r="D87" s="13">
        <v>0</v>
      </c>
      <c r="E87" s="13">
        <f>D87+E82</f>
        <v>26146</v>
      </c>
      <c r="F87" s="24">
        <f>F82</f>
        <v>6945.75</v>
      </c>
      <c r="G87" s="15">
        <v>0.9</v>
      </c>
      <c r="H87" s="13"/>
      <c r="I87" s="16">
        <f t="shared" ref="I87:I92" si="116">E87*F87*G87</f>
        <v>163443221.55000001</v>
      </c>
      <c r="J87" s="13"/>
      <c r="K87" s="16">
        <f t="shared" ref="K87:K92" si="117">E87*F87*G87</f>
        <v>163443221.55000001</v>
      </c>
      <c r="L87" s="13"/>
      <c r="M87" s="13">
        <f t="shared" ref="M87:M92" si="118">D87</f>
        <v>0</v>
      </c>
      <c r="N87" s="16">
        <f t="shared" ref="N87:N92" si="119">M87*F87*2</f>
        <v>0</v>
      </c>
      <c r="O87" s="16">
        <f t="shared" ref="O87:O92" si="120">K87*$O$76</f>
        <v>21247618.801500004</v>
      </c>
      <c r="P87" s="14"/>
      <c r="R87" s="12"/>
      <c r="S87" s="13"/>
      <c r="T87" s="13" t="s">
        <v>30</v>
      </c>
      <c r="U87" s="13">
        <v>0</v>
      </c>
      <c r="V87" s="13">
        <f>U87+V82</f>
        <v>21000</v>
      </c>
      <c r="W87" s="24">
        <f>W82</f>
        <v>10997.4375</v>
      </c>
      <c r="X87" s="15">
        <v>0.85</v>
      </c>
      <c r="Y87" s="13"/>
      <c r="Z87" s="16">
        <f t="shared" ref="Z87:Z92" si="121">V87*W87*X87</f>
        <v>196304259.375</v>
      </c>
      <c r="AA87" s="13"/>
      <c r="AB87" s="16">
        <f t="shared" ref="AB87:AB92" si="122">V87*W87*X87</f>
        <v>196304259.375</v>
      </c>
      <c r="AC87" s="13"/>
      <c r="AD87" s="13">
        <f t="shared" ref="AD87:AD92" si="123">U87</f>
        <v>0</v>
      </c>
      <c r="AE87" s="16">
        <f t="shared" ref="AE87:AE92" si="124">AD87*W87*2</f>
        <v>0</v>
      </c>
      <c r="AF87" s="16">
        <f t="shared" ref="AF87:AF92" si="125">AB87*$AF$76</f>
        <v>49076064.84375</v>
      </c>
      <c r="AG87" s="14"/>
    </row>
    <row r="88" spans="1:33" x14ac:dyDescent="0.2">
      <c r="A88" s="12"/>
      <c r="B88" s="13"/>
      <c r="C88" s="13" t="s">
        <v>31</v>
      </c>
      <c r="D88" s="13">
        <v>4500</v>
      </c>
      <c r="E88" s="13">
        <f>D88+E87</f>
        <v>30646</v>
      </c>
      <c r="F88" s="24">
        <f>F87</f>
        <v>6945.75</v>
      </c>
      <c r="G88" s="15">
        <v>0.9</v>
      </c>
      <c r="H88" s="13"/>
      <c r="I88" s="16">
        <f t="shared" si="116"/>
        <v>191573509.05000001</v>
      </c>
      <c r="J88" s="13"/>
      <c r="K88" s="16">
        <f t="shared" si="117"/>
        <v>191573509.05000001</v>
      </c>
      <c r="L88" s="13"/>
      <c r="M88" s="13">
        <f t="shared" si="118"/>
        <v>4500</v>
      </c>
      <c r="N88" s="16">
        <f t="shared" si="119"/>
        <v>62511750</v>
      </c>
      <c r="O88" s="16">
        <f t="shared" si="120"/>
        <v>24904556.176500004</v>
      </c>
      <c r="P88" s="14"/>
      <c r="R88" s="12"/>
      <c r="S88" s="13"/>
      <c r="T88" s="13" t="s">
        <v>31</v>
      </c>
      <c r="U88" s="13">
        <v>7000</v>
      </c>
      <c r="V88" s="13">
        <f>U88+V87</f>
        <v>28000</v>
      </c>
      <c r="W88" s="24">
        <f>W87</f>
        <v>10997.4375</v>
      </c>
      <c r="X88" s="15">
        <v>0.85</v>
      </c>
      <c r="Y88" s="13"/>
      <c r="Z88" s="16">
        <f t="shared" si="121"/>
        <v>261739012.5</v>
      </c>
      <c r="AA88" s="13"/>
      <c r="AB88" s="16">
        <f t="shared" si="122"/>
        <v>261739012.5</v>
      </c>
      <c r="AC88" s="13"/>
      <c r="AD88" s="13">
        <f t="shared" si="123"/>
        <v>7000</v>
      </c>
      <c r="AE88" s="16">
        <f t="shared" si="124"/>
        <v>153964125</v>
      </c>
      <c r="AF88" s="16">
        <f t="shared" si="125"/>
        <v>65434753.125</v>
      </c>
      <c r="AG88" s="14"/>
    </row>
    <row r="89" spans="1:33" x14ac:dyDescent="0.2">
      <c r="A89" s="12"/>
      <c r="B89" s="13"/>
      <c r="C89" s="13" t="s">
        <v>32</v>
      </c>
      <c r="D89" s="13">
        <v>0</v>
      </c>
      <c r="E89" s="13">
        <f t="shared" ref="E89:E92" si="126">D89+E88</f>
        <v>30646</v>
      </c>
      <c r="F89" s="24">
        <f t="shared" ref="F89:F92" si="127">F88</f>
        <v>6945.75</v>
      </c>
      <c r="G89" s="15">
        <v>0.9</v>
      </c>
      <c r="H89" s="13"/>
      <c r="I89" s="16">
        <f t="shared" si="116"/>
        <v>191573509.05000001</v>
      </c>
      <c r="J89" s="13"/>
      <c r="K89" s="16">
        <f t="shared" si="117"/>
        <v>191573509.05000001</v>
      </c>
      <c r="L89" s="13"/>
      <c r="M89" s="13">
        <f t="shared" si="118"/>
        <v>0</v>
      </c>
      <c r="N89" s="16">
        <f t="shared" si="119"/>
        <v>0</v>
      </c>
      <c r="O89" s="16">
        <f t="shared" si="120"/>
        <v>24904556.176500004</v>
      </c>
      <c r="P89" s="14"/>
      <c r="R89" s="12"/>
      <c r="S89" s="13"/>
      <c r="T89" s="13" t="s">
        <v>32</v>
      </c>
      <c r="U89" s="13">
        <v>0</v>
      </c>
      <c r="V89" s="13">
        <f t="shared" ref="V89:V92" si="128">U89+V88</f>
        <v>28000</v>
      </c>
      <c r="W89" s="24">
        <f t="shared" ref="W89:W92" si="129">W88</f>
        <v>10997.4375</v>
      </c>
      <c r="X89" s="15">
        <v>0.85</v>
      </c>
      <c r="Y89" s="13"/>
      <c r="Z89" s="16">
        <f t="shared" si="121"/>
        <v>261739012.5</v>
      </c>
      <c r="AA89" s="13"/>
      <c r="AB89" s="16">
        <f t="shared" si="122"/>
        <v>261739012.5</v>
      </c>
      <c r="AC89" s="13"/>
      <c r="AD89" s="13">
        <f t="shared" si="123"/>
        <v>0</v>
      </c>
      <c r="AE89" s="16">
        <f t="shared" si="124"/>
        <v>0</v>
      </c>
      <c r="AF89" s="16">
        <f t="shared" si="125"/>
        <v>65434753.125</v>
      </c>
      <c r="AG89" s="14"/>
    </row>
    <row r="90" spans="1:33" x14ac:dyDescent="0.2">
      <c r="A90" s="12"/>
      <c r="B90" s="13"/>
      <c r="C90" s="13" t="s">
        <v>33</v>
      </c>
      <c r="D90" s="13">
        <v>4500</v>
      </c>
      <c r="E90" s="13">
        <f t="shared" si="126"/>
        <v>35146</v>
      </c>
      <c r="F90" s="24">
        <f t="shared" si="127"/>
        <v>6945.75</v>
      </c>
      <c r="G90" s="15">
        <v>0.9</v>
      </c>
      <c r="H90" s="13"/>
      <c r="I90" s="16">
        <f t="shared" si="116"/>
        <v>219703796.55000001</v>
      </c>
      <c r="J90" s="13"/>
      <c r="K90" s="16">
        <f t="shared" si="117"/>
        <v>219703796.55000001</v>
      </c>
      <c r="L90" s="13"/>
      <c r="M90" s="13">
        <f t="shared" si="118"/>
        <v>4500</v>
      </c>
      <c r="N90" s="16">
        <f t="shared" si="119"/>
        <v>62511750</v>
      </c>
      <c r="O90" s="16">
        <f t="shared" si="120"/>
        <v>28561493.551500004</v>
      </c>
      <c r="P90" s="14"/>
      <c r="R90" s="12"/>
      <c r="S90" s="13"/>
      <c r="T90" s="13" t="s">
        <v>33</v>
      </c>
      <c r="U90" s="13">
        <v>7000</v>
      </c>
      <c r="V90" s="13">
        <f t="shared" si="128"/>
        <v>35000</v>
      </c>
      <c r="W90" s="24">
        <f t="shared" si="129"/>
        <v>10997.4375</v>
      </c>
      <c r="X90" s="15">
        <v>0.85</v>
      </c>
      <c r="Y90" s="13"/>
      <c r="Z90" s="16">
        <f t="shared" si="121"/>
        <v>327173765.625</v>
      </c>
      <c r="AA90" s="13"/>
      <c r="AB90" s="16">
        <f t="shared" si="122"/>
        <v>327173765.625</v>
      </c>
      <c r="AC90" s="13"/>
      <c r="AD90" s="13">
        <f t="shared" si="123"/>
        <v>7000</v>
      </c>
      <c r="AE90" s="16">
        <f t="shared" si="124"/>
        <v>153964125</v>
      </c>
      <c r="AF90" s="16">
        <f t="shared" si="125"/>
        <v>81793441.40625</v>
      </c>
      <c r="AG90" s="14"/>
    </row>
    <row r="91" spans="1:33" x14ac:dyDescent="0.2">
      <c r="A91" s="12"/>
      <c r="B91" s="13"/>
      <c r="C91" s="13" t="s">
        <v>34</v>
      </c>
      <c r="D91" s="13">
        <v>0</v>
      </c>
      <c r="E91" s="13">
        <f t="shared" si="126"/>
        <v>35146</v>
      </c>
      <c r="F91" s="24">
        <f t="shared" si="127"/>
        <v>6945.75</v>
      </c>
      <c r="G91" s="15">
        <v>0.9</v>
      </c>
      <c r="H91" s="13"/>
      <c r="I91" s="16">
        <f t="shared" si="116"/>
        <v>219703796.55000001</v>
      </c>
      <c r="J91" s="13"/>
      <c r="K91" s="16">
        <f t="shared" si="117"/>
        <v>219703796.55000001</v>
      </c>
      <c r="L91" s="13"/>
      <c r="M91" s="13">
        <f t="shared" si="118"/>
        <v>0</v>
      </c>
      <c r="N91" s="16">
        <f t="shared" si="119"/>
        <v>0</v>
      </c>
      <c r="O91" s="16">
        <f t="shared" si="120"/>
        <v>28561493.551500004</v>
      </c>
      <c r="P91" s="14"/>
      <c r="R91" s="12"/>
      <c r="S91" s="13"/>
      <c r="T91" s="13" t="s">
        <v>34</v>
      </c>
      <c r="U91" s="13">
        <v>0</v>
      </c>
      <c r="V91" s="13">
        <f t="shared" si="128"/>
        <v>35000</v>
      </c>
      <c r="W91" s="24">
        <f t="shared" si="129"/>
        <v>10997.4375</v>
      </c>
      <c r="X91" s="15">
        <v>0.85</v>
      </c>
      <c r="Y91" s="13"/>
      <c r="Z91" s="16">
        <f t="shared" si="121"/>
        <v>327173765.625</v>
      </c>
      <c r="AA91" s="13"/>
      <c r="AB91" s="16">
        <f t="shared" si="122"/>
        <v>327173765.625</v>
      </c>
      <c r="AC91" s="13"/>
      <c r="AD91" s="13">
        <f t="shared" si="123"/>
        <v>0</v>
      </c>
      <c r="AE91" s="16">
        <f t="shared" si="124"/>
        <v>0</v>
      </c>
      <c r="AF91" s="16">
        <f t="shared" si="125"/>
        <v>81793441.40625</v>
      </c>
      <c r="AG91" s="14"/>
    </row>
    <row r="92" spans="1:33" x14ac:dyDescent="0.2">
      <c r="A92" s="12"/>
      <c r="B92" s="13"/>
      <c r="C92" s="13" t="s">
        <v>35</v>
      </c>
      <c r="D92" s="13">
        <v>0</v>
      </c>
      <c r="E92" s="13">
        <f t="shared" si="126"/>
        <v>35146</v>
      </c>
      <c r="F92" s="24">
        <f t="shared" si="127"/>
        <v>6945.75</v>
      </c>
      <c r="G92" s="15">
        <v>0.9</v>
      </c>
      <c r="H92" s="13"/>
      <c r="I92" s="16">
        <f t="shared" si="116"/>
        <v>219703796.55000001</v>
      </c>
      <c r="J92" s="13"/>
      <c r="K92" s="16">
        <f t="shared" si="117"/>
        <v>219703796.55000001</v>
      </c>
      <c r="L92" s="13"/>
      <c r="M92" s="13">
        <f t="shared" si="118"/>
        <v>0</v>
      </c>
      <c r="N92" s="16">
        <f t="shared" si="119"/>
        <v>0</v>
      </c>
      <c r="O92" s="16">
        <f t="shared" si="120"/>
        <v>28561493.551500004</v>
      </c>
      <c r="P92" s="14"/>
      <c r="R92" s="12"/>
      <c r="S92" s="13"/>
      <c r="T92" s="13" t="s">
        <v>35</v>
      </c>
      <c r="U92" s="13">
        <v>0</v>
      </c>
      <c r="V92" s="13">
        <f t="shared" si="128"/>
        <v>35000</v>
      </c>
      <c r="W92" s="24">
        <f t="shared" si="129"/>
        <v>10997.4375</v>
      </c>
      <c r="X92" s="15">
        <v>0.85</v>
      </c>
      <c r="Y92" s="13"/>
      <c r="Z92" s="16">
        <f t="shared" si="121"/>
        <v>327173765.625</v>
      </c>
      <c r="AA92" s="13"/>
      <c r="AB92" s="16">
        <f t="shared" si="122"/>
        <v>327173765.625</v>
      </c>
      <c r="AC92" s="13"/>
      <c r="AD92" s="13">
        <f t="shared" si="123"/>
        <v>0</v>
      </c>
      <c r="AE92" s="16">
        <f t="shared" si="124"/>
        <v>0</v>
      </c>
      <c r="AF92" s="16">
        <f t="shared" si="125"/>
        <v>81793441.40625</v>
      </c>
      <c r="AG92" s="14"/>
    </row>
    <row r="93" spans="1:33" x14ac:dyDescent="0.2">
      <c r="A93" s="12"/>
      <c r="B93" s="13">
        <f>B71+F92</f>
        <v>19860.75</v>
      </c>
      <c r="C93" s="13"/>
      <c r="D93" s="13"/>
      <c r="E93" s="13"/>
      <c r="F93" s="13"/>
      <c r="G93" s="13"/>
      <c r="H93" s="13">
        <f>F92*1.05</f>
        <v>7293.0375000000004</v>
      </c>
      <c r="I93" s="16"/>
      <c r="J93" s="13"/>
      <c r="K93" s="16"/>
      <c r="L93" s="19">
        <f>SUM(K77:K92)</f>
        <v>2061337458.5999997</v>
      </c>
      <c r="M93" s="16"/>
      <c r="N93" s="19">
        <f>SUM(N71:N92)</f>
        <v>467675500</v>
      </c>
      <c r="O93" s="19">
        <f>SUM(O77:O92)</f>
        <v>267973869.618</v>
      </c>
      <c r="P93" s="22">
        <f>O93/N93</f>
        <v>0.57299103677229191</v>
      </c>
      <c r="R93" s="29"/>
      <c r="S93" s="13"/>
      <c r="T93" s="13"/>
      <c r="U93" s="13"/>
      <c r="V93" s="13"/>
      <c r="W93" s="24"/>
      <c r="X93" s="13"/>
      <c r="Y93" s="13">
        <f>W92*1.05</f>
        <v>11547.309375000001</v>
      </c>
      <c r="Z93" s="16"/>
      <c r="AA93" s="13"/>
      <c r="AB93" s="16"/>
      <c r="AC93" s="19">
        <f>SUM(AB77:AB92)</f>
        <v>2654781412.5</v>
      </c>
      <c r="AD93" s="16"/>
      <c r="AE93" s="19">
        <f>SUM(AE71:AE92)</f>
        <v>750037125</v>
      </c>
      <c r="AF93" s="19">
        <f>SUM(AF77:AF92)</f>
        <v>663695353.125</v>
      </c>
      <c r="AG93" s="22">
        <f>AF93/AE93</f>
        <v>0.8848833357748791</v>
      </c>
    </row>
    <row r="94" spans="1:33" x14ac:dyDescent="0.2">
      <c r="A94" s="23">
        <f>E91</f>
        <v>35146</v>
      </c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4"/>
      <c r="R94" s="23">
        <f>V92</f>
        <v>35000</v>
      </c>
      <c r="S94" s="13"/>
      <c r="T94" s="13"/>
      <c r="U94" s="13"/>
      <c r="V94" s="13"/>
      <c r="W94" s="24"/>
      <c r="X94" s="13"/>
      <c r="Y94" s="13"/>
      <c r="Z94" s="13"/>
      <c r="AA94" s="13"/>
      <c r="AB94" s="13"/>
      <c r="AC94" s="13"/>
      <c r="AD94" s="13"/>
      <c r="AE94" s="13"/>
      <c r="AF94" s="13"/>
      <c r="AG94" s="14"/>
    </row>
    <row r="95" spans="1:33" x14ac:dyDescent="0.2">
      <c r="A95" s="12"/>
      <c r="B95" s="13"/>
      <c r="C95" s="20" t="s">
        <v>36</v>
      </c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4"/>
      <c r="R95" s="12"/>
      <c r="S95" s="13"/>
      <c r="T95" s="20" t="s">
        <v>36</v>
      </c>
      <c r="U95" s="13"/>
      <c r="V95" s="13"/>
      <c r="W95" s="24"/>
      <c r="X95" s="13"/>
      <c r="Y95" s="13"/>
      <c r="Z95" s="13"/>
      <c r="AA95" s="13"/>
      <c r="AB95" s="13"/>
      <c r="AC95" s="13"/>
      <c r="AD95" s="13"/>
      <c r="AE95" s="13"/>
      <c r="AF95" s="13"/>
      <c r="AG95" s="14"/>
    </row>
    <row r="96" spans="1:33" x14ac:dyDescent="0.2">
      <c r="A96" s="12"/>
      <c r="B96" s="13"/>
      <c r="C96" s="13" t="s">
        <v>16</v>
      </c>
      <c r="D96" s="13"/>
      <c r="E96" s="13"/>
      <c r="F96" s="13"/>
      <c r="G96" s="13"/>
      <c r="H96" s="13"/>
      <c r="I96" s="13"/>
      <c r="J96" s="13"/>
      <c r="K96" s="16"/>
      <c r="L96" s="16"/>
      <c r="M96" s="16"/>
      <c r="N96" s="16"/>
      <c r="O96" s="15">
        <v>0.15</v>
      </c>
      <c r="P96" s="14"/>
      <c r="R96" s="12"/>
      <c r="S96" s="13"/>
      <c r="T96" s="13" t="s">
        <v>16</v>
      </c>
      <c r="U96" s="13"/>
      <c r="V96" s="13"/>
      <c r="W96" s="24"/>
      <c r="X96" s="13"/>
      <c r="Y96" s="13"/>
      <c r="Z96" s="13"/>
      <c r="AA96" s="13"/>
      <c r="AB96" s="16"/>
      <c r="AC96" s="16"/>
      <c r="AD96" s="16"/>
      <c r="AE96" s="16"/>
      <c r="AF96" s="15">
        <v>0.25</v>
      </c>
      <c r="AG96" s="14"/>
    </row>
    <row r="97" spans="1:33" x14ac:dyDescent="0.2">
      <c r="A97" s="12"/>
      <c r="B97" s="13"/>
      <c r="C97" s="13" t="s">
        <v>24</v>
      </c>
      <c r="D97" s="13">
        <v>0</v>
      </c>
      <c r="E97" s="13">
        <f>E92</f>
        <v>35146</v>
      </c>
      <c r="F97" s="24">
        <f>H93</f>
        <v>7293.0375000000004</v>
      </c>
      <c r="G97" s="15">
        <v>0.9</v>
      </c>
      <c r="H97" s="13"/>
      <c r="I97" s="16">
        <f t="shared" ref="I97" si="130">D97*F97*G97</f>
        <v>0</v>
      </c>
      <c r="J97" s="13"/>
      <c r="K97" s="16">
        <f t="shared" ref="K97:K102" si="131">E97*F97*G97</f>
        <v>230688986.37750003</v>
      </c>
      <c r="L97" s="13"/>
      <c r="M97" s="13">
        <f>D97</f>
        <v>0</v>
      </c>
      <c r="N97" s="16">
        <f t="shared" ref="N97" si="132">M97*F97*2</f>
        <v>0</v>
      </c>
      <c r="O97" s="16">
        <f>K97*$O$96</f>
        <v>34603347.956625</v>
      </c>
      <c r="P97" s="14"/>
      <c r="R97" s="12"/>
      <c r="S97" s="13"/>
      <c r="T97" s="13" t="s">
        <v>24</v>
      </c>
      <c r="U97" s="13">
        <v>0</v>
      </c>
      <c r="V97" s="13">
        <f>V92</f>
        <v>35000</v>
      </c>
      <c r="W97" s="24">
        <f>Y93</f>
        <v>11547.309375000001</v>
      </c>
      <c r="X97" s="15">
        <v>0.85</v>
      </c>
      <c r="Y97" s="13"/>
      <c r="Z97" s="16">
        <f t="shared" ref="Z97" si="133">U97*W97*X97</f>
        <v>0</v>
      </c>
      <c r="AA97" s="13"/>
      <c r="AB97" s="16">
        <f t="shared" ref="AB97:AB102" si="134">V97*W97*X97</f>
        <v>343532453.90625</v>
      </c>
      <c r="AC97" s="13"/>
      <c r="AD97" s="13">
        <f>U97</f>
        <v>0</v>
      </c>
      <c r="AE97" s="16">
        <f t="shared" ref="AE97" si="135">AD97*W97*2</f>
        <v>0</v>
      </c>
      <c r="AF97" s="16">
        <f>AB97*$O$96</f>
        <v>51529868.0859375</v>
      </c>
      <c r="AG97" s="14"/>
    </row>
    <row r="98" spans="1:33" x14ac:dyDescent="0.2">
      <c r="A98" s="12"/>
      <c r="B98" s="13"/>
      <c r="C98" s="13" t="s">
        <v>25</v>
      </c>
      <c r="D98" s="13">
        <v>2500</v>
      </c>
      <c r="E98" s="13">
        <f>D98+E97</f>
        <v>37646</v>
      </c>
      <c r="F98" s="24">
        <f>F97</f>
        <v>7293.0375000000004</v>
      </c>
      <c r="G98" s="15">
        <v>0.9</v>
      </c>
      <c r="H98" s="13"/>
      <c r="I98" s="16">
        <f t="shared" ref="I98:I102" si="136">E98*F98*G98</f>
        <v>247098320.75250003</v>
      </c>
      <c r="J98" s="13"/>
      <c r="K98" s="16">
        <f t="shared" si="131"/>
        <v>247098320.75250003</v>
      </c>
      <c r="L98" s="13"/>
      <c r="M98" s="13">
        <f t="shared" ref="M98:M102" si="137">D98</f>
        <v>2500</v>
      </c>
      <c r="N98" s="16">
        <f>M98*F98*2</f>
        <v>36465187.5</v>
      </c>
      <c r="O98" s="16">
        <f t="shared" ref="O98:O102" si="138">K98*$O$96</f>
        <v>37064748.112875</v>
      </c>
      <c r="P98" s="14"/>
      <c r="R98" s="12"/>
      <c r="S98" s="13"/>
      <c r="T98" s="13" t="s">
        <v>25</v>
      </c>
      <c r="U98" s="13">
        <v>5000</v>
      </c>
      <c r="V98" s="13">
        <f>U98+V97</f>
        <v>40000</v>
      </c>
      <c r="W98" s="24">
        <f>W97</f>
        <v>11547.309375000001</v>
      </c>
      <c r="X98" s="15">
        <v>0.85</v>
      </c>
      <c r="Y98" s="13"/>
      <c r="Z98" s="16">
        <f t="shared" ref="Z98:Z102" si="139">V98*W98*X98</f>
        <v>392608518.75</v>
      </c>
      <c r="AA98" s="13"/>
      <c r="AB98" s="16">
        <f t="shared" si="134"/>
        <v>392608518.75</v>
      </c>
      <c r="AC98" s="13"/>
      <c r="AD98" s="13">
        <f t="shared" ref="AD98:AD102" si="140">U98</f>
        <v>5000</v>
      </c>
      <c r="AE98" s="16">
        <f>AD98*W98*2</f>
        <v>115473093.75</v>
      </c>
      <c r="AF98" s="16">
        <f t="shared" ref="AF98:AF102" si="141">AB98*$O$96</f>
        <v>58891277.8125</v>
      </c>
      <c r="AG98" s="14"/>
    </row>
    <row r="99" spans="1:33" x14ac:dyDescent="0.2">
      <c r="A99" s="12"/>
      <c r="B99" s="13"/>
      <c r="C99" s="13" t="s">
        <v>26</v>
      </c>
      <c r="D99" s="13">
        <v>0</v>
      </c>
      <c r="E99" s="13">
        <f t="shared" ref="E99:E102" si="142">D99+E98</f>
        <v>37646</v>
      </c>
      <c r="F99" s="24">
        <f t="shared" ref="F99:F102" si="143">F98</f>
        <v>7293.0375000000004</v>
      </c>
      <c r="G99" s="15">
        <v>0.9</v>
      </c>
      <c r="H99" s="13"/>
      <c r="I99" s="16">
        <f t="shared" si="136"/>
        <v>247098320.75250003</v>
      </c>
      <c r="J99" s="13"/>
      <c r="K99" s="16">
        <f t="shared" si="131"/>
        <v>247098320.75250003</v>
      </c>
      <c r="L99" s="13"/>
      <c r="M99" s="13">
        <f t="shared" si="137"/>
        <v>0</v>
      </c>
      <c r="N99" s="16">
        <f t="shared" ref="N99:N102" si="144">M99*F99*2</f>
        <v>0</v>
      </c>
      <c r="O99" s="16">
        <f t="shared" si="138"/>
        <v>37064748.112875</v>
      </c>
      <c r="P99" s="14"/>
      <c r="R99" s="12"/>
      <c r="S99" s="13"/>
      <c r="T99" s="13" t="s">
        <v>26</v>
      </c>
      <c r="U99" s="13">
        <v>0</v>
      </c>
      <c r="V99" s="13">
        <f t="shared" ref="V99:V102" si="145">U99+V98</f>
        <v>40000</v>
      </c>
      <c r="W99" s="24">
        <f t="shared" ref="W99:W102" si="146">W98</f>
        <v>11547.309375000001</v>
      </c>
      <c r="X99" s="15">
        <v>0.85</v>
      </c>
      <c r="Y99" s="13"/>
      <c r="Z99" s="16">
        <f t="shared" si="139"/>
        <v>392608518.75</v>
      </c>
      <c r="AA99" s="13"/>
      <c r="AB99" s="16">
        <f t="shared" si="134"/>
        <v>392608518.75</v>
      </c>
      <c r="AC99" s="13"/>
      <c r="AD99" s="13">
        <f t="shared" si="140"/>
        <v>0</v>
      </c>
      <c r="AE99" s="16">
        <f t="shared" ref="AE99:AE102" si="147">AD99*W99*2</f>
        <v>0</v>
      </c>
      <c r="AF99" s="16">
        <f t="shared" si="141"/>
        <v>58891277.8125</v>
      </c>
      <c r="AG99" s="14"/>
    </row>
    <row r="100" spans="1:33" x14ac:dyDescent="0.2">
      <c r="A100" s="12"/>
      <c r="B100" s="13"/>
      <c r="C100" s="13" t="s">
        <v>27</v>
      </c>
      <c r="D100" s="13">
        <v>0</v>
      </c>
      <c r="E100" s="13">
        <f t="shared" si="142"/>
        <v>37646</v>
      </c>
      <c r="F100" s="24">
        <f t="shared" si="143"/>
        <v>7293.0375000000004</v>
      </c>
      <c r="G100" s="15">
        <v>0.9</v>
      </c>
      <c r="H100" s="13"/>
      <c r="I100" s="16">
        <f t="shared" si="136"/>
        <v>247098320.75250003</v>
      </c>
      <c r="J100" s="13"/>
      <c r="K100" s="16">
        <f t="shared" si="131"/>
        <v>247098320.75250003</v>
      </c>
      <c r="L100" s="13"/>
      <c r="M100" s="13">
        <f t="shared" si="137"/>
        <v>0</v>
      </c>
      <c r="N100" s="16">
        <f t="shared" si="144"/>
        <v>0</v>
      </c>
      <c r="O100" s="16">
        <f t="shared" si="138"/>
        <v>37064748.112875</v>
      </c>
      <c r="P100" s="14"/>
      <c r="R100" s="12"/>
      <c r="S100" s="13"/>
      <c r="T100" s="13" t="s">
        <v>27</v>
      </c>
      <c r="U100" s="13">
        <v>0</v>
      </c>
      <c r="V100" s="13">
        <f t="shared" si="145"/>
        <v>40000</v>
      </c>
      <c r="W100" s="24">
        <f t="shared" si="146"/>
        <v>11547.309375000001</v>
      </c>
      <c r="X100" s="15">
        <v>0.85</v>
      </c>
      <c r="Y100" s="13"/>
      <c r="Z100" s="16">
        <f t="shared" si="139"/>
        <v>392608518.75</v>
      </c>
      <c r="AA100" s="13"/>
      <c r="AB100" s="16">
        <f t="shared" si="134"/>
        <v>392608518.75</v>
      </c>
      <c r="AC100" s="13"/>
      <c r="AD100" s="13">
        <f t="shared" si="140"/>
        <v>0</v>
      </c>
      <c r="AE100" s="16">
        <f t="shared" si="147"/>
        <v>0</v>
      </c>
      <c r="AF100" s="16">
        <f t="shared" si="141"/>
        <v>58891277.8125</v>
      </c>
      <c r="AG100" s="14"/>
    </row>
    <row r="101" spans="1:33" x14ac:dyDescent="0.2">
      <c r="A101" s="12"/>
      <c r="B101" s="13"/>
      <c r="C101" s="13" t="s">
        <v>28</v>
      </c>
      <c r="D101" s="13">
        <v>2500</v>
      </c>
      <c r="E101" s="13">
        <f t="shared" si="142"/>
        <v>40146</v>
      </c>
      <c r="F101" s="24">
        <f t="shared" si="143"/>
        <v>7293.0375000000004</v>
      </c>
      <c r="G101" s="15">
        <v>0.9</v>
      </c>
      <c r="H101" s="13"/>
      <c r="I101" s="16">
        <f t="shared" si="136"/>
        <v>263507655.12750003</v>
      </c>
      <c r="J101" s="13"/>
      <c r="K101" s="16">
        <f t="shared" si="131"/>
        <v>263507655.12750003</v>
      </c>
      <c r="L101" s="13"/>
      <c r="M101" s="13">
        <f t="shared" si="137"/>
        <v>2500</v>
      </c>
      <c r="N101" s="16">
        <f t="shared" si="144"/>
        <v>36465187.5</v>
      </c>
      <c r="O101" s="16">
        <f t="shared" si="138"/>
        <v>39526148.269125</v>
      </c>
      <c r="P101" s="14"/>
      <c r="R101" s="12"/>
      <c r="S101" s="13"/>
      <c r="T101" s="13" t="s">
        <v>28</v>
      </c>
      <c r="U101" s="13">
        <v>5000</v>
      </c>
      <c r="V101" s="13">
        <f t="shared" si="145"/>
        <v>45000</v>
      </c>
      <c r="W101" s="24">
        <f t="shared" si="146"/>
        <v>11547.309375000001</v>
      </c>
      <c r="X101" s="15">
        <v>0.85</v>
      </c>
      <c r="Y101" s="13"/>
      <c r="Z101" s="16">
        <f t="shared" si="139"/>
        <v>441684583.59375006</v>
      </c>
      <c r="AA101" s="13"/>
      <c r="AB101" s="16">
        <f t="shared" si="134"/>
        <v>441684583.59375006</v>
      </c>
      <c r="AC101" s="13"/>
      <c r="AD101" s="13">
        <f t="shared" si="140"/>
        <v>5000</v>
      </c>
      <c r="AE101" s="16">
        <f t="shared" si="147"/>
        <v>115473093.75</v>
      </c>
      <c r="AF101" s="16">
        <f t="shared" si="141"/>
        <v>66252687.539062507</v>
      </c>
      <c r="AG101" s="14"/>
    </row>
    <row r="102" spans="1:33" x14ac:dyDescent="0.2">
      <c r="A102" s="12"/>
      <c r="B102" s="13"/>
      <c r="C102" s="13" t="s">
        <v>29</v>
      </c>
      <c r="D102" s="13">
        <v>0</v>
      </c>
      <c r="E102" s="13">
        <f t="shared" si="142"/>
        <v>40146</v>
      </c>
      <c r="F102" s="24">
        <f t="shared" si="143"/>
        <v>7293.0375000000004</v>
      </c>
      <c r="G102" s="15">
        <v>0.9</v>
      </c>
      <c r="H102" s="13"/>
      <c r="I102" s="16">
        <f t="shared" si="136"/>
        <v>263507655.12750003</v>
      </c>
      <c r="J102" s="13"/>
      <c r="K102" s="16">
        <f t="shared" si="131"/>
        <v>263507655.12750003</v>
      </c>
      <c r="L102" s="13"/>
      <c r="M102" s="13">
        <f t="shared" si="137"/>
        <v>0</v>
      </c>
      <c r="N102" s="16">
        <f t="shared" si="144"/>
        <v>0</v>
      </c>
      <c r="O102" s="16">
        <f t="shared" si="138"/>
        <v>39526148.269125</v>
      </c>
      <c r="P102" s="14"/>
      <c r="R102" s="12"/>
      <c r="S102" s="13"/>
      <c r="T102" s="13" t="s">
        <v>29</v>
      </c>
      <c r="U102" s="13">
        <v>0</v>
      </c>
      <c r="V102" s="13">
        <f t="shared" si="145"/>
        <v>45000</v>
      </c>
      <c r="W102" s="24">
        <f t="shared" si="146"/>
        <v>11547.309375000001</v>
      </c>
      <c r="X102" s="15">
        <v>0.85</v>
      </c>
      <c r="Y102" s="13"/>
      <c r="Z102" s="16">
        <f t="shared" si="139"/>
        <v>441684583.59375006</v>
      </c>
      <c r="AA102" s="13"/>
      <c r="AB102" s="16">
        <f t="shared" si="134"/>
        <v>441684583.59375006</v>
      </c>
      <c r="AC102" s="13"/>
      <c r="AD102" s="13">
        <f t="shared" si="140"/>
        <v>0</v>
      </c>
      <c r="AE102" s="16">
        <f t="shared" si="147"/>
        <v>0</v>
      </c>
      <c r="AF102" s="16">
        <f t="shared" si="141"/>
        <v>66252687.539062507</v>
      </c>
      <c r="AG102" s="14"/>
    </row>
    <row r="103" spans="1:33" x14ac:dyDescent="0.2">
      <c r="A103" s="12"/>
      <c r="B103" s="13"/>
      <c r="C103" s="13"/>
      <c r="D103" s="13"/>
      <c r="E103" s="13"/>
      <c r="F103" s="24"/>
      <c r="G103" s="13"/>
      <c r="H103" s="13"/>
      <c r="I103" s="16"/>
      <c r="J103" s="13"/>
      <c r="K103" s="13"/>
      <c r="L103" s="13"/>
      <c r="M103" s="13"/>
      <c r="N103" s="13"/>
      <c r="O103" s="13"/>
      <c r="P103" s="14"/>
      <c r="R103" s="12"/>
      <c r="S103" s="13"/>
      <c r="T103" s="13"/>
      <c r="U103" s="13"/>
      <c r="V103" s="13"/>
      <c r="W103" s="24"/>
      <c r="X103" s="13"/>
      <c r="Y103" s="13"/>
      <c r="Z103" s="16"/>
      <c r="AA103" s="13"/>
      <c r="AB103" s="13"/>
      <c r="AC103" s="13"/>
      <c r="AD103" s="13"/>
      <c r="AE103" s="13"/>
      <c r="AF103" s="13"/>
      <c r="AG103" s="14"/>
    </row>
    <row r="104" spans="1:33" x14ac:dyDescent="0.2">
      <c r="A104" s="12"/>
      <c r="B104" s="13"/>
      <c r="C104" s="13"/>
      <c r="D104" s="13"/>
      <c r="E104" s="13"/>
      <c r="F104" s="24"/>
      <c r="G104" s="13"/>
      <c r="H104" s="13"/>
      <c r="I104" s="13"/>
      <c r="J104" s="13"/>
      <c r="K104" s="13"/>
      <c r="L104" s="13"/>
      <c r="M104" s="13"/>
      <c r="N104" s="13"/>
      <c r="O104" s="13"/>
      <c r="P104" s="14"/>
      <c r="R104" s="12"/>
      <c r="S104" s="13"/>
      <c r="T104" s="13"/>
      <c r="U104" s="13"/>
      <c r="V104" s="13"/>
      <c r="W104" s="24"/>
      <c r="X104" s="13"/>
      <c r="Y104" s="13"/>
      <c r="Z104" s="13"/>
      <c r="AA104" s="13"/>
      <c r="AB104" s="13"/>
      <c r="AC104" s="13"/>
      <c r="AD104" s="13"/>
      <c r="AE104" s="13"/>
      <c r="AF104" s="13"/>
      <c r="AG104" s="14"/>
    </row>
    <row r="105" spans="1:33" x14ac:dyDescent="0.2">
      <c r="A105" s="12"/>
      <c r="B105" s="13"/>
      <c r="C105" s="13"/>
      <c r="D105" s="13"/>
      <c r="E105" s="13"/>
      <c r="F105" s="24"/>
      <c r="G105" s="13"/>
      <c r="H105" s="13"/>
      <c r="I105" s="13"/>
      <c r="J105" s="13"/>
      <c r="K105" s="13"/>
      <c r="L105" s="13"/>
      <c r="M105" s="13"/>
      <c r="N105" s="13"/>
      <c r="O105" s="13"/>
      <c r="P105" s="14"/>
      <c r="R105" s="12"/>
      <c r="S105" s="13"/>
      <c r="T105" s="13"/>
      <c r="U105" s="13"/>
      <c r="V105" s="13"/>
      <c r="W105" s="24"/>
      <c r="X105" s="13"/>
      <c r="Y105" s="13"/>
      <c r="Z105" s="13"/>
      <c r="AA105" s="13"/>
      <c r="AB105" s="13"/>
      <c r="AC105" s="13"/>
      <c r="AD105" s="13"/>
      <c r="AE105" s="13"/>
      <c r="AF105" s="13"/>
      <c r="AG105" s="14"/>
    </row>
    <row r="106" spans="1:33" x14ac:dyDescent="0.2">
      <c r="A106" s="12"/>
      <c r="B106" s="13"/>
      <c r="C106" s="13" t="s">
        <v>17</v>
      </c>
      <c r="D106" s="13"/>
      <c r="E106" s="13"/>
      <c r="F106" s="24"/>
      <c r="G106" s="13"/>
      <c r="H106" s="13"/>
      <c r="I106" s="13"/>
      <c r="J106" s="13"/>
      <c r="K106" s="13"/>
      <c r="L106" s="13"/>
      <c r="M106" s="13"/>
      <c r="N106" s="13"/>
      <c r="O106" s="13"/>
      <c r="P106" s="14"/>
      <c r="R106" s="12"/>
      <c r="S106" s="13"/>
      <c r="T106" s="13" t="s">
        <v>17</v>
      </c>
      <c r="U106" s="13"/>
      <c r="V106" s="13"/>
      <c r="W106" s="24"/>
      <c r="X106" s="13"/>
      <c r="Y106" s="13"/>
      <c r="Z106" s="13"/>
      <c r="AA106" s="13"/>
      <c r="AB106" s="13"/>
      <c r="AC106" s="13"/>
      <c r="AD106" s="13"/>
      <c r="AE106" s="13"/>
      <c r="AF106" s="13"/>
      <c r="AG106" s="14"/>
    </row>
    <row r="107" spans="1:33" x14ac:dyDescent="0.2">
      <c r="A107" s="12"/>
      <c r="B107" s="13"/>
      <c r="C107" s="13" t="s">
        <v>30</v>
      </c>
      <c r="D107" s="13">
        <v>0</v>
      </c>
      <c r="E107" s="13">
        <f>D107+E102</f>
        <v>40146</v>
      </c>
      <c r="F107" s="24">
        <f>F102</f>
        <v>7293.0375000000004</v>
      </c>
      <c r="G107" s="15">
        <v>0.9</v>
      </c>
      <c r="H107" s="13"/>
      <c r="I107" s="16">
        <f t="shared" ref="I107:I112" si="148">E107*F107*G107</f>
        <v>263507655.12750003</v>
      </c>
      <c r="J107" s="13"/>
      <c r="K107" s="16">
        <f t="shared" ref="K107:K112" si="149">E107*F107*G107</f>
        <v>263507655.12750003</v>
      </c>
      <c r="L107" s="13"/>
      <c r="M107" s="13">
        <f t="shared" ref="M107:M112" si="150">D107</f>
        <v>0</v>
      </c>
      <c r="N107" s="16">
        <f t="shared" ref="N107:N112" si="151">M107*F107*2</f>
        <v>0</v>
      </c>
      <c r="O107" s="16">
        <f t="shared" ref="O107:O112" si="152">K107*$O$96</f>
        <v>39526148.269125</v>
      </c>
      <c r="P107" s="14"/>
      <c r="R107" s="12"/>
      <c r="S107" s="13"/>
      <c r="T107" s="13" t="s">
        <v>30</v>
      </c>
      <c r="U107" s="13">
        <v>0</v>
      </c>
      <c r="V107" s="13">
        <f>U107+V102</f>
        <v>45000</v>
      </c>
      <c r="W107" s="24">
        <f>W102</f>
        <v>11547.309375000001</v>
      </c>
      <c r="X107" s="15">
        <v>0.85</v>
      </c>
      <c r="Y107" s="13"/>
      <c r="Z107" s="16">
        <f t="shared" ref="Z107:Z112" si="153">V107*W107*X107</f>
        <v>441684583.59375006</v>
      </c>
      <c r="AA107" s="13"/>
      <c r="AB107" s="16">
        <f t="shared" ref="AB107:AB112" si="154">V107*W107*X107</f>
        <v>441684583.59375006</v>
      </c>
      <c r="AC107" s="13"/>
      <c r="AD107" s="13">
        <f t="shared" ref="AD107:AD112" si="155">U107</f>
        <v>0</v>
      </c>
      <c r="AE107" s="16">
        <f t="shared" ref="AE107:AE112" si="156">AD107*W107*2</f>
        <v>0</v>
      </c>
      <c r="AF107" s="16">
        <f t="shared" ref="AF107:AF112" si="157">AB107*$O$96</f>
        <v>66252687.539062507</v>
      </c>
      <c r="AG107" s="14"/>
    </row>
    <row r="108" spans="1:33" x14ac:dyDescent="0.2">
      <c r="A108" s="12"/>
      <c r="B108" s="13"/>
      <c r="C108" s="13" t="s">
        <v>31</v>
      </c>
      <c r="D108" s="13">
        <v>2500</v>
      </c>
      <c r="E108" s="13">
        <f>D108+E107</f>
        <v>42646</v>
      </c>
      <c r="F108" s="24">
        <f>F107</f>
        <v>7293.0375000000004</v>
      </c>
      <c r="G108" s="15">
        <v>0.9</v>
      </c>
      <c r="H108" s="13"/>
      <c r="I108" s="16">
        <f t="shared" si="148"/>
        <v>279916989.50250006</v>
      </c>
      <c r="J108" s="13"/>
      <c r="K108" s="16">
        <f t="shared" si="149"/>
        <v>279916989.50250006</v>
      </c>
      <c r="L108" s="13"/>
      <c r="M108" s="13">
        <f t="shared" si="150"/>
        <v>2500</v>
      </c>
      <c r="N108" s="16">
        <f t="shared" si="151"/>
        <v>36465187.5</v>
      </c>
      <c r="O108" s="16">
        <f t="shared" si="152"/>
        <v>41987548.425375007</v>
      </c>
      <c r="P108" s="14"/>
      <c r="R108" s="12"/>
      <c r="S108" s="13"/>
      <c r="T108" s="13" t="s">
        <v>31</v>
      </c>
      <c r="U108" s="13">
        <v>5000</v>
      </c>
      <c r="V108" s="13">
        <f>U108+V107</f>
        <v>50000</v>
      </c>
      <c r="W108" s="24">
        <f>W107</f>
        <v>11547.309375000001</v>
      </c>
      <c r="X108" s="15">
        <v>0.85</v>
      </c>
      <c r="Y108" s="13"/>
      <c r="Z108" s="16">
        <f t="shared" si="153"/>
        <v>490760648.4375</v>
      </c>
      <c r="AA108" s="13"/>
      <c r="AB108" s="16">
        <f t="shared" si="154"/>
        <v>490760648.4375</v>
      </c>
      <c r="AC108" s="13"/>
      <c r="AD108" s="13">
        <f t="shared" si="155"/>
        <v>5000</v>
      </c>
      <c r="AE108" s="16">
        <f t="shared" si="156"/>
        <v>115473093.75</v>
      </c>
      <c r="AF108" s="16">
        <f t="shared" si="157"/>
        <v>73614097.265625</v>
      </c>
      <c r="AG108" s="14"/>
    </row>
    <row r="109" spans="1:33" x14ac:dyDescent="0.2">
      <c r="A109" s="12"/>
      <c r="B109" s="13"/>
      <c r="C109" s="13" t="s">
        <v>32</v>
      </c>
      <c r="D109" s="13">
        <v>0</v>
      </c>
      <c r="E109" s="13">
        <f t="shared" ref="E109:E112" si="158">D109+E108</f>
        <v>42646</v>
      </c>
      <c r="F109" s="24">
        <f t="shared" ref="F109:F112" si="159">F108</f>
        <v>7293.0375000000004</v>
      </c>
      <c r="G109" s="15">
        <v>0.9</v>
      </c>
      <c r="H109" s="13"/>
      <c r="I109" s="16">
        <f t="shared" si="148"/>
        <v>279916989.50250006</v>
      </c>
      <c r="J109" s="13"/>
      <c r="K109" s="16">
        <f t="shared" si="149"/>
        <v>279916989.50250006</v>
      </c>
      <c r="L109" s="13"/>
      <c r="M109" s="13">
        <f t="shared" si="150"/>
        <v>0</v>
      </c>
      <c r="N109" s="16">
        <f t="shared" si="151"/>
        <v>0</v>
      </c>
      <c r="O109" s="16">
        <f t="shared" si="152"/>
        <v>41987548.425375007</v>
      </c>
      <c r="P109" s="14"/>
      <c r="R109" s="12"/>
      <c r="S109" s="13"/>
      <c r="T109" s="13" t="s">
        <v>32</v>
      </c>
      <c r="U109" s="13">
        <v>0</v>
      </c>
      <c r="V109" s="13">
        <f t="shared" ref="V109:V112" si="160">U109+V108</f>
        <v>50000</v>
      </c>
      <c r="W109" s="24">
        <f t="shared" ref="W109:W112" si="161">W108</f>
        <v>11547.309375000001</v>
      </c>
      <c r="X109" s="15">
        <v>0.85</v>
      </c>
      <c r="Y109" s="13"/>
      <c r="Z109" s="16">
        <f t="shared" si="153"/>
        <v>490760648.4375</v>
      </c>
      <c r="AA109" s="13"/>
      <c r="AB109" s="16">
        <f t="shared" si="154"/>
        <v>490760648.4375</v>
      </c>
      <c r="AC109" s="13"/>
      <c r="AD109" s="13">
        <f t="shared" si="155"/>
        <v>0</v>
      </c>
      <c r="AE109" s="16">
        <f t="shared" si="156"/>
        <v>0</v>
      </c>
      <c r="AF109" s="16">
        <f t="shared" si="157"/>
        <v>73614097.265625</v>
      </c>
      <c r="AG109" s="14"/>
    </row>
    <row r="110" spans="1:33" x14ac:dyDescent="0.2">
      <c r="A110" s="12"/>
      <c r="B110" s="13"/>
      <c r="C110" s="13" t="s">
        <v>33</v>
      </c>
      <c r="D110" s="13">
        <v>2500</v>
      </c>
      <c r="E110" s="13">
        <f t="shared" si="158"/>
        <v>45146</v>
      </c>
      <c r="F110" s="24">
        <f t="shared" si="159"/>
        <v>7293.0375000000004</v>
      </c>
      <c r="G110" s="15">
        <v>0.9</v>
      </c>
      <c r="H110" s="13"/>
      <c r="I110" s="16">
        <f t="shared" si="148"/>
        <v>296326323.87750006</v>
      </c>
      <c r="J110" s="13"/>
      <c r="K110" s="16">
        <f t="shared" si="149"/>
        <v>296326323.87750006</v>
      </c>
      <c r="L110" s="13"/>
      <c r="M110" s="13">
        <f t="shared" si="150"/>
        <v>2500</v>
      </c>
      <c r="N110" s="16">
        <f t="shared" si="151"/>
        <v>36465187.5</v>
      </c>
      <c r="O110" s="16">
        <f t="shared" si="152"/>
        <v>44448948.581625007</v>
      </c>
      <c r="P110" s="14"/>
      <c r="R110" s="12"/>
      <c r="S110" s="13"/>
      <c r="T110" s="13" t="s">
        <v>33</v>
      </c>
      <c r="U110" s="13">
        <v>5000</v>
      </c>
      <c r="V110" s="13">
        <f t="shared" si="160"/>
        <v>55000</v>
      </c>
      <c r="W110" s="24">
        <f t="shared" si="161"/>
        <v>11547.309375000001</v>
      </c>
      <c r="X110" s="15">
        <v>0.85</v>
      </c>
      <c r="Y110" s="13"/>
      <c r="Z110" s="16">
        <f t="shared" si="153"/>
        <v>539836713.28125</v>
      </c>
      <c r="AA110" s="13"/>
      <c r="AB110" s="16">
        <f t="shared" si="154"/>
        <v>539836713.28125</v>
      </c>
      <c r="AC110" s="13"/>
      <c r="AD110" s="13">
        <f t="shared" si="155"/>
        <v>5000</v>
      </c>
      <c r="AE110" s="16">
        <f t="shared" si="156"/>
        <v>115473093.75</v>
      </c>
      <c r="AF110" s="16">
        <f t="shared" si="157"/>
        <v>80975506.9921875</v>
      </c>
      <c r="AG110" s="14"/>
    </row>
    <row r="111" spans="1:33" x14ac:dyDescent="0.2">
      <c r="A111" s="12"/>
      <c r="B111" s="13"/>
      <c r="C111" s="13" t="s">
        <v>34</v>
      </c>
      <c r="D111" s="13">
        <v>0</v>
      </c>
      <c r="E111" s="13">
        <f t="shared" si="158"/>
        <v>45146</v>
      </c>
      <c r="F111" s="24">
        <f t="shared" si="159"/>
        <v>7293.0375000000004</v>
      </c>
      <c r="G111" s="15">
        <v>0.9</v>
      </c>
      <c r="H111" s="13"/>
      <c r="I111" s="16">
        <f t="shared" si="148"/>
        <v>296326323.87750006</v>
      </c>
      <c r="J111" s="13"/>
      <c r="K111" s="16">
        <f t="shared" si="149"/>
        <v>296326323.87750006</v>
      </c>
      <c r="L111" s="13"/>
      <c r="M111" s="13">
        <f t="shared" si="150"/>
        <v>0</v>
      </c>
      <c r="N111" s="16">
        <f t="shared" si="151"/>
        <v>0</v>
      </c>
      <c r="O111" s="16">
        <f t="shared" si="152"/>
        <v>44448948.581625007</v>
      </c>
      <c r="P111" s="14"/>
      <c r="R111" s="12"/>
      <c r="S111" s="13"/>
      <c r="T111" s="13" t="s">
        <v>34</v>
      </c>
      <c r="U111" s="13">
        <v>0</v>
      </c>
      <c r="V111" s="13">
        <f t="shared" si="160"/>
        <v>55000</v>
      </c>
      <c r="W111" s="24">
        <f t="shared" si="161"/>
        <v>11547.309375000001</v>
      </c>
      <c r="X111" s="15">
        <v>0.85</v>
      </c>
      <c r="Y111" s="13"/>
      <c r="Z111" s="16">
        <f t="shared" si="153"/>
        <v>539836713.28125</v>
      </c>
      <c r="AA111" s="13"/>
      <c r="AB111" s="16">
        <f t="shared" si="154"/>
        <v>539836713.28125</v>
      </c>
      <c r="AC111" s="13"/>
      <c r="AD111" s="13">
        <f t="shared" si="155"/>
        <v>0</v>
      </c>
      <c r="AE111" s="16">
        <f t="shared" si="156"/>
        <v>0</v>
      </c>
      <c r="AF111" s="16">
        <f t="shared" si="157"/>
        <v>80975506.9921875</v>
      </c>
      <c r="AG111" s="14"/>
    </row>
    <row r="112" spans="1:33" x14ac:dyDescent="0.2">
      <c r="A112" s="12"/>
      <c r="B112" s="13"/>
      <c r="C112" s="13" t="s">
        <v>35</v>
      </c>
      <c r="D112" s="13">
        <v>0</v>
      </c>
      <c r="E112" s="13">
        <f t="shared" si="158"/>
        <v>45146</v>
      </c>
      <c r="F112" s="24">
        <f t="shared" si="159"/>
        <v>7293.0375000000004</v>
      </c>
      <c r="G112" s="15">
        <v>0.9</v>
      </c>
      <c r="H112" s="13"/>
      <c r="I112" s="16">
        <f t="shared" si="148"/>
        <v>296326323.87750006</v>
      </c>
      <c r="J112" s="13"/>
      <c r="K112" s="16">
        <f t="shared" si="149"/>
        <v>296326323.87750006</v>
      </c>
      <c r="L112" s="13"/>
      <c r="M112" s="13">
        <f t="shared" si="150"/>
        <v>0</v>
      </c>
      <c r="N112" s="16">
        <f t="shared" si="151"/>
        <v>0</v>
      </c>
      <c r="O112" s="16">
        <f t="shared" si="152"/>
        <v>44448948.581625007</v>
      </c>
      <c r="P112" s="14"/>
      <c r="R112" s="12"/>
      <c r="S112" s="13"/>
      <c r="T112" s="13" t="s">
        <v>35</v>
      </c>
      <c r="U112" s="13">
        <v>0</v>
      </c>
      <c r="V112" s="13">
        <f t="shared" si="160"/>
        <v>55000</v>
      </c>
      <c r="W112" s="24">
        <f t="shared" si="161"/>
        <v>11547.309375000001</v>
      </c>
      <c r="X112" s="15">
        <v>0.85</v>
      </c>
      <c r="Y112" s="13"/>
      <c r="Z112" s="16">
        <f t="shared" si="153"/>
        <v>539836713.28125</v>
      </c>
      <c r="AA112" s="13"/>
      <c r="AB112" s="16">
        <f t="shared" si="154"/>
        <v>539836713.28125</v>
      </c>
      <c r="AC112" s="13"/>
      <c r="AD112" s="13">
        <f t="shared" si="155"/>
        <v>0</v>
      </c>
      <c r="AE112" s="16">
        <f t="shared" si="156"/>
        <v>0</v>
      </c>
      <c r="AF112" s="16">
        <f t="shared" si="157"/>
        <v>80975506.9921875</v>
      </c>
      <c r="AG112" s="14"/>
    </row>
    <row r="113" spans="1:33" x14ac:dyDescent="0.2">
      <c r="A113" s="12"/>
      <c r="B113" s="13"/>
      <c r="C113" s="13"/>
      <c r="D113" s="13"/>
      <c r="E113" s="13"/>
      <c r="F113" s="13"/>
      <c r="G113" s="13"/>
      <c r="H113" s="13"/>
      <c r="I113" s="16"/>
      <c r="J113" s="13"/>
      <c r="K113" s="16"/>
      <c r="L113" s="19">
        <f>SUM(K97:K112)</f>
        <v>3211319864.6550002</v>
      </c>
      <c r="M113" s="16"/>
      <c r="N113" s="19">
        <f>SUM(N93:N112)</f>
        <v>613536250</v>
      </c>
      <c r="O113" s="19">
        <f>SUM(O97:O112)</f>
        <v>481697979.69824988</v>
      </c>
      <c r="P113" s="22">
        <f>O113/N113</f>
        <v>0.78511739069737096</v>
      </c>
      <c r="R113" s="12"/>
      <c r="S113" s="13"/>
      <c r="T113" s="13"/>
      <c r="U113" s="13"/>
      <c r="V113" s="13"/>
      <c r="W113" s="24"/>
      <c r="X113" s="13"/>
      <c r="Y113" s="13"/>
      <c r="Z113" s="16"/>
      <c r="AA113" s="13"/>
      <c r="AB113" s="16"/>
      <c r="AC113" s="19">
        <f>SUM(AB97:AB112)</f>
        <v>5447443197.65625</v>
      </c>
      <c r="AD113" s="16"/>
      <c r="AE113" s="19">
        <f>SUM(AE93:AE112)</f>
        <v>1211929500</v>
      </c>
      <c r="AF113" s="19">
        <f>SUM(AF97:AF112)</f>
        <v>817116479.6484375</v>
      </c>
      <c r="AG113" s="22">
        <f>AF113/AE113</f>
        <v>0.67422773325382168</v>
      </c>
    </row>
    <row r="114" spans="1:33" ht="17" thickBot="1" x14ac:dyDescent="0.25">
      <c r="A114" s="12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4"/>
      <c r="R114" s="25">
        <f>V112</f>
        <v>55000</v>
      </c>
      <c r="S114" s="26"/>
      <c r="T114" s="26"/>
      <c r="U114" s="26"/>
      <c r="V114" s="26"/>
      <c r="W114" s="30"/>
      <c r="X114" s="26"/>
      <c r="Y114" s="26"/>
      <c r="Z114" s="26"/>
      <c r="AA114" s="26"/>
      <c r="AB114" s="26"/>
      <c r="AC114" s="26"/>
      <c r="AD114" s="26"/>
      <c r="AE114" s="26"/>
      <c r="AF114" s="26"/>
      <c r="AG114" s="27"/>
    </row>
    <row r="115" spans="1:33" ht="17" thickBot="1" x14ac:dyDescent="0.25">
      <c r="A115" s="25">
        <f>E112</f>
        <v>45146</v>
      </c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7"/>
      <c r="W115" s="10"/>
    </row>
    <row r="116" spans="1:33" x14ac:dyDescent="0.2">
      <c r="N116" s="11"/>
      <c r="W116" s="10"/>
    </row>
  </sheetData>
  <mergeCells count="2">
    <mergeCell ref="A2:P2"/>
    <mergeCell ref="R2:AG2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113EF-B469-F64B-885F-CDB23BED8CDC}">
  <dimension ref="B2:AE30"/>
  <sheetViews>
    <sheetView topLeftCell="A5" workbookViewId="0">
      <selection activeCell="E24" sqref="E24"/>
    </sheetView>
  </sheetViews>
  <sheetFormatPr baseColWidth="10" defaultRowHeight="16" x14ac:dyDescent="0.2"/>
  <cols>
    <col min="2" max="2" width="21.1640625" bestFit="1" customWidth="1"/>
    <col min="3" max="3" width="17.1640625" bestFit="1" customWidth="1"/>
    <col min="4" max="10" width="11.6640625" bestFit="1" customWidth="1"/>
    <col min="11" max="20" width="13.1640625" bestFit="1" customWidth="1"/>
    <col min="21" max="21" width="14.1640625" bestFit="1" customWidth="1"/>
    <col min="22" max="23" width="13.1640625" bestFit="1" customWidth="1"/>
    <col min="24" max="31" width="14.1640625" bestFit="1" customWidth="1"/>
  </cols>
  <sheetData>
    <row r="2" spans="2:31" ht="17" thickBot="1" x14ac:dyDescent="0.25"/>
    <row r="3" spans="2:31" ht="17" thickBot="1" x14ac:dyDescent="0.25">
      <c r="B3" s="41"/>
      <c r="C3" s="42"/>
      <c r="D3" s="42" t="s">
        <v>58</v>
      </c>
      <c r="E3" s="43" t="s">
        <v>59</v>
      </c>
      <c r="F3" s="43" t="s">
        <v>64</v>
      </c>
      <c r="G3" s="50" t="s">
        <v>75</v>
      </c>
      <c r="H3" s="43" t="s">
        <v>76</v>
      </c>
      <c r="I3" s="43" t="s">
        <v>77</v>
      </c>
      <c r="J3" s="43" t="s">
        <v>78</v>
      </c>
      <c r="K3" s="44" t="s">
        <v>3</v>
      </c>
      <c r="L3" s="50" t="s">
        <v>79</v>
      </c>
      <c r="M3" s="43" t="s">
        <v>80</v>
      </c>
      <c r="N3" s="43" t="s">
        <v>81</v>
      </c>
      <c r="O3" s="43" t="s">
        <v>82</v>
      </c>
      <c r="P3" s="44" t="s">
        <v>4</v>
      </c>
      <c r="Q3" s="43" t="s">
        <v>86</v>
      </c>
      <c r="R3" s="43" t="s">
        <v>87</v>
      </c>
      <c r="S3" s="43" t="s">
        <v>88</v>
      </c>
      <c r="T3" s="43" t="s">
        <v>89</v>
      </c>
      <c r="U3" s="43" t="s">
        <v>5</v>
      </c>
      <c r="V3" s="50" t="s">
        <v>90</v>
      </c>
      <c r="W3" s="43" t="s">
        <v>91</v>
      </c>
      <c r="X3" s="43" t="s">
        <v>92</v>
      </c>
      <c r="Y3" s="43" t="s">
        <v>93</v>
      </c>
      <c r="Z3" s="44" t="s">
        <v>6</v>
      </c>
      <c r="AA3" s="43" t="s">
        <v>94</v>
      </c>
      <c r="AB3" s="43" t="s">
        <v>95</v>
      </c>
      <c r="AC3" s="43" t="s">
        <v>96</v>
      </c>
      <c r="AD3" s="43" t="s">
        <v>97</v>
      </c>
      <c r="AE3" s="44" t="s">
        <v>36</v>
      </c>
    </row>
    <row r="4" spans="2:31" ht="17" thickBot="1" x14ac:dyDescent="0.25">
      <c r="B4" s="12"/>
      <c r="C4" s="13"/>
      <c r="D4" s="13"/>
      <c r="E4" s="13"/>
      <c r="F4" s="13" t="s">
        <v>65</v>
      </c>
      <c r="G4" s="12"/>
      <c r="H4" s="13"/>
      <c r="I4" s="13"/>
      <c r="J4" s="13"/>
      <c r="K4" s="14"/>
      <c r="L4" s="12"/>
      <c r="M4" s="13"/>
      <c r="N4" s="13"/>
      <c r="O4" s="13"/>
      <c r="P4" s="14"/>
      <c r="Q4" s="32"/>
      <c r="R4" s="32"/>
      <c r="S4" s="32"/>
      <c r="T4" s="32"/>
      <c r="U4" s="33"/>
      <c r="V4" s="12"/>
      <c r="W4" s="13"/>
      <c r="X4" s="13"/>
      <c r="Y4" s="13"/>
      <c r="Z4" s="14"/>
      <c r="AA4" s="13"/>
      <c r="AB4" s="13"/>
      <c r="AC4" s="13"/>
      <c r="AD4" s="13"/>
      <c r="AE4" s="14"/>
    </row>
    <row r="5" spans="2:31" x14ac:dyDescent="0.2">
      <c r="B5" s="73" t="s">
        <v>60</v>
      </c>
      <c r="C5" s="32" t="s">
        <v>61</v>
      </c>
      <c r="D5" s="32">
        <v>4</v>
      </c>
      <c r="E5" s="32">
        <v>10</v>
      </c>
      <c r="F5" s="32"/>
      <c r="G5" s="51">
        <v>10</v>
      </c>
      <c r="H5" s="32">
        <v>10</v>
      </c>
      <c r="I5" s="32">
        <v>20</v>
      </c>
      <c r="J5" s="32">
        <v>20</v>
      </c>
      <c r="K5" s="33"/>
      <c r="L5" s="51">
        <v>30</v>
      </c>
      <c r="M5" s="32">
        <v>35</v>
      </c>
      <c r="N5" s="32">
        <v>60</v>
      </c>
      <c r="O5" s="32">
        <v>60</v>
      </c>
      <c r="P5" s="33"/>
      <c r="Q5" s="32">
        <v>80</v>
      </c>
      <c r="R5" s="32">
        <v>100</v>
      </c>
      <c r="S5" s="32">
        <v>120</v>
      </c>
      <c r="T5" s="32">
        <v>140</v>
      </c>
      <c r="U5" s="33"/>
      <c r="V5" s="51">
        <v>180</v>
      </c>
      <c r="W5" s="32">
        <v>250</v>
      </c>
      <c r="X5" s="32">
        <v>300</v>
      </c>
      <c r="Y5" s="32">
        <v>320</v>
      </c>
      <c r="Z5" s="33"/>
      <c r="AA5" s="32">
        <v>350</v>
      </c>
      <c r="AB5" s="32">
        <v>400</v>
      </c>
      <c r="AC5" s="32">
        <v>450</v>
      </c>
      <c r="AD5" s="32">
        <v>480</v>
      </c>
      <c r="AE5" s="33"/>
    </row>
    <row r="6" spans="2:31" x14ac:dyDescent="0.2">
      <c r="B6" s="74"/>
      <c r="C6" s="13" t="s">
        <v>62</v>
      </c>
      <c r="D6" s="34">
        <v>25000</v>
      </c>
      <c r="E6" s="13">
        <v>30000</v>
      </c>
      <c r="F6" s="15">
        <v>0.08</v>
      </c>
      <c r="G6" s="12">
        <f>E6*(1+F6)</f>
        <v>32400.000000000004</v>
      </c>
      <c r="H6" s="13">
        <f>G6</f>
        <v>32400.000000000004</v>
      </c>
      <c r="I6" s="13">
        <f>H6</f>
        <v>32400.000000000004</v>
      </c>
      <c r="J6" s="13">
        <f>I6</f>
        <v>32400.000000000004</v>
      </c>
      <c r="K6" s="35">
        <v>0.1</v>
      </c>
      <c r="L6" s="12">
        <f>J6*(1+K6)</f>
        <v>35640.000000000007</v>
      </c>
      <c r="M6" s="13">
        <f>L6</f>
        <v>35640.000000000007</v>
      </c>
      <c r="N6" s="13">
        <f>M6</f>
        <v>35640.000000000007</v>
      </c>
      <c r="O6" s="13">
        <f>N6</f>
        <v>35640.000000000007</v>
      </c>
      <c r="P6" s="35">
        <v>0.1</v>
      </c>
      <c r="Q6" s="13">
        <f>O6*(1+P6)</f>
        <v>39204.000000000015</v>
      </c>
      <c r="R6" s="13">
        <f>Q6</f>
        <v>39204.000000000015</v>
      </c>
      <c r="S6" s="13">
        <f>R6</f>
        <v>39204.000000000015</v>
      </c>
      <c r="T6" s="13">
        <f>S6</f>
        <v>39204.000000000015</v>
      </c>
      <c r="U6" s="35">
        <v>0.1</v>
      </c>
      <c r="V6" s="12">
        <f>T6*(1+U6)</f>
        <v>43124.400000000016</v>
      </c>
      <c r="W6" s="13">
        <f>V6</f>
        <v>43124.400000000016</v>
      </c>
      <c r="X6" s="13">
        <f>W6</f>
        <v>43124.400000000016</v>
      </c>
      <c r="Y6" s="13">
        <f>X6</f>
        <v>43124.400000000016</v>
      </c>
      <c r="Z6" s="35">
        <v>0.1</v>
      </c>
      <c r="AA6" s="13">
        <f>Y6*(1+Z6)</f>
        <v>47436.840000000018</v>
      </c>
      <c r="AB6" s="13">
        <f>AA6</f>
        <v>47436.840000000018</v>
      </c>
      <c r="AC6" s="13">
        <f>AB6</f>
        <v>47436.840000000018</v>
      </c>
      <c r="AD6" s="13">
        <f>AC6</f>
        <v>47436.840000000018</v>
      </c>
      <c r="AE6" s="35"/>
    </row>
    <row r="7" spans="2:31" ht="17" thickBot="1" x14ac:dyDescent="0.25">
      <c r="B7" s="75"/>
      <c r="C7" s="26" t="s">
        <v>63</v>
      </c>
      <c r="D7" s="36">
        <f>D6*D5*9</f>
        <v>900000</v>
      </c>
      <c r="E7" s="36">
        <f>E5*E6*3</f>
        <v>900000</v>
      </c>
      <c r="F7" s="37">
        <f>D7+E7</f>
        <v>1800000</v>
      </c>
      <c r="G7" s="52">
        <f>G5*G6*3</f>
        <v>972000.00000000023</v>
      </c>
      <c r="H7" s="36">
        <f>H5*H6*3</f>
        <v>972000.00000000023</v>
      </c>
      <c r="I7" s="36">
        <f>I5*I6*3</f>
        <v>1944000.0000000005</v>
      </c>
      <c r="J7" s="36">
        <f>J5*J6*3</f>
        <v>1944000.0000000005</v>
      </c>
      <c r="K7" s="38">
        <f>SUM(G7:J7)</f>
        <v>5832000.0000000019</v>
      </c>
      <c r="L7" s="52">
        <f>L5*L6*3</f>
        <v>3207600.0000000009</v>
      </c>
      <c r="M7" s="36">
        <f>M5*M6*3</f>
        <v>3742200.0000000009</v>
      </c>
      <c r="N7" s="36">
        <f>N5*N6*3</f>
        <v>6415200.0000000019</v>
      </c>
      <c r="O7" s="36">
        <f>O5*O6*3</f>
        <v>6415200.0000000019</v>
      </c>
      <c r="P7" s="38">
        <f>SUM(L7:O7)</f>
        <v>19780200.000000007</v>
      </c>
      <c r="Q7" s="36">
        <f>Q5*Q6*3</f>
        <v>9408960.0000000037</v>
      </c>
      <c r="R7" s="36">
        <f>R5*R6*3</f>
        <v>11761200.000000004</v>
      </c>
      <c r="S7" s="36">
        <f>S5*S6*3</f>
        <v>14113440.000000006</v>
      </c>
      <c r="T7" s="36">
        <f>T5*T6*3</f>
        <v>16465680.000000006</v>
      </c>
      <c r="U7" s="38">
        <f>SUM(Q7:T7)</f>
        <v>51749280.000000022</v>
      </c>
      <c r="V7" s="52">
        <f>V5*V6*3</f>
        <v>23287176.000000007</v>
      </c>
      <c r="W7" s="36">
        <f>W5*W6*3</f>
        <v>32343300.000000011</v>
      </c>
      <c r="X7" s="36">
        <f>X5*X6*3</f>
        <v>38811960.000000015</v>
      </c>
      <c r="Y7" s="36">
        <f>Y5*Y6*3</f>
        <v>41399424.000000015</v>
      </c>
      <c r="Z7" s="38">
        <f>SUM(V7:Y7)</f>
        <v>135841860.00000006</v>
      </c>
      <c r="AA7" s="36">
        <f>AA5*AA6*3</f>
        <v>49808682.000000015</v>
      </c>
      <c r="AB7" s="36">
        <f>AB5*AB6*3</f>
        <v>56924208.000000022</v>
      </c>
      <c r="AC7" s="36">
        <f>AC5*AC6*3</f>
        <v>64039734.000000022</v>
      </c>
      <c r="AD7" s="36">
        <f>AD5*AD6*3</f>
        <v>68309049.600000024</v>
      </c>
      <c r="AE7" s="38">
        <f>SUM(AA7:AD7)</f>
        <v>239081673.60000008</v>
      </c>
    </row>
    <row r="8" spans="2:31" ht="17" thickBot="1" x14ac:dyDescent="0.25">
      <c r="B8" s="12"/>
      <c r="C8" s="13"/>
      <c r="D8" s="13"/>
      <c r="E8" s="13"/>
      <c r="F8" s="13"/>
      <c r="G8" s="12"/>
      <c r="H8" s="13"/>
      <c r="I8" s="13"/>
      <c r="J8" s="13"/>
      <c r="K8" s="14"/>
      <c r="L8" s="12"/>
      <c r="M8" s="13"/>
      <c r="N8" s="13"/>
      <c r="O8" s="13"/>
      <c r="P8" s="14"/>
      <c r="Q8" s="13"/>
      <c r="R8" s="13"/>
      <c r="S8" s="13"/>
      <c r="T8" s="13"/>
      <c r="U8" s="14"/>
      <c r="V8" s="12"/>
      <c r="W8" s="13"/>
      <c r="X8" s="13"/>
      <c r="Y8" s="13"/>
      <c r="Z8" s="14"/>
      <c r="AA8" s="13"/>
      <c r="AB8" s="13"/>
      <c r="AC8" s="13"/>
      <c r="AD8" s="13"/>
      <c r="AE8" s="14"/>
    </row>
    <row r="9" spans="2:31" x14ac:dyDescent="0.2">
      <c r="B9" s="73" t="s">
        <v>66</v>
      </c>
      <c r="C9" s="32" t="s">
        <v>61</v>
      </c>
      <c r="D9" s="32">
        <v>0</v>
      </c>
      <c r="E9" s="32">
        <v>2</v>
      </c>
      <c r="F9" s="32"/>
      <c r="G9" s="51">
        <v>10</v>
      </c>
      <c r="H9" s="32">
        <v>20</v>
      </c>
      <c r="I9" s="32">
        <v>30</v>
      </c>
      <c r="J9" s="32">
        <v>35</v>
      </c>
      <c r="K9" s="33"/>
      <c r="L9" s="51">
        <v>50</v>
      </c>
      <c r="M9" s="32">
        <v>60</v>
      </c>
      <c r="N9" s="32">
        <v>70</v>
      </c>
      <c r="O9" s="32">
        <v>70</v>
      </c>
      <c r="P9" s="33"/>
      <c r="Q9" s="32">
        <v>100</v>
      </c>
      <c r="R9" s="32">
        <v>150</v>
      </c>
      <c r="S9" s="32">
        <v>200</v>
      </c>
      <c r="T9" s="32">
        <v>200</v>
      </c>
      <c r="U9" s="33"/>
      <c r="V9" s="51">
        <v>250</v>
      </c>
      <c r="W9" s="32">
        <v>300</v>
      </c>
      <c r="X9" s="32">
        <v>400</v>
      </c>
      <c r="Y9" s="32">
        <v>500</v>
      </c>
      <c r="Z9" s="33"/>
      <c r="AA9" s="32">
        <v>600</v>
      </c>
      <c r="AB9" s="32">
        <v>650</v>
      </c>
      <c r="AC9" s="32">
        <v>700</v>
      </c>
      <c r="AD9" s="32">
        <v>700</v>
      </c>
      <c r="AE9" s="33"/>
    </row>
    <row r="10" spans="2:31" x14ac:dyDescent="0.2">
      <c r="B10" s="74"/>
      <c r="C10" s="13" t="s">
        <v>62</v>
      </c>
      <c r="D10" s="34">
        <v>0</v>
      </c>
      <c r="E10" s="13">
        <v>37000</v>
      </c>
      <c r="F10" s="15">
        <v>0</v>
      </c>
      <c r="G10" s="12">
        <f>E10*(1+F10)</f>
        <v>37000</v>
      </c>
      <c r="H10" s="13">
        <f>G10</f>
        <v>37000</v>
      </c>
      <c r="I10" s="13">
        <f>H10</f>
        <v>37000</v>
      </c>
      <c r="J10" s="13">
        <f>I10</f>
        <v>37000</v>
      </c>
      <c r="K10" s="35">
        <v>0.1</v>
      </c>
      <c r="L10" s="12">
        <f>J10*(1+K10)</f>
        <v>40700</v>
      </c>
      <c r="M10" s="13">
        <f>L10</f>
        <v>40700</v>
      </c>
      <c r="N10" s="13">
        <f>M10</f>
        <v>40700</v>
      </c>
      <c r="O10" s="13">
        <f>N10</f>
        <v>40700</v>
      </c>
      <c r="P10" s="35">
        <v>0.1</v>
      </c>
      <c r="Q10" s="13">
        <f>O10*(1+P10)</f>
        <v>44770</v>
      </c>
      <c r="R10" s="13">
        <f>Q10</f>
        <v>44770</v>
      </c>
      <c r="S10" s="13">
        <f>R10</f>
        <v>44770</v>
      </c>
      <c r="T10" s="13">
        <f>S10</f>
        <v>44770</v>
      </c>
      <c r="U10" s="35">
        <v>0.1</v>
      </c>
      <c r="V10" s="12">
        <f>T10*(1+U10)</f>
        <v>49247.000000000007</v>
      </c>
      <c r="W10" s="13">
        <f>V10</f>
        <v>49247.000000000007</v>
      </c>
      <c r="X10" s="13">
        <f>W10</f>
        <v>49247.000000000007</v>
      </c>
      <c r="Y10" s="13">
        <f>X10</f>
        <v>49247.000000000007</v>
      </c>
      <c r="Z10" s="35">
        <v>0.1</v>
      </c>
      <c r="AA10" s="13">
        <f>Y10*(1+Z10)</f>
        <v>54171.700000000012</v>
      </c>
      <c r="AB10" s="13">
        <f>AA10</f>
        <v>54171.700000000012</v>
      </c>
      <c r="AC10" s="13">
        <f>AB10</f>
        <v>54171.700000000012</v>
      </c>
      <c r="AD10" s="13">
        <f>AC10</f>
        <v>54171.700000000012</v>
      </c>
      <c r="AE10" s="35"/>
    </row>
    <row r="11" spans="2:31" ht="17" thickBot="1" x14ac:dyDescent="0.25">
      <c r="B11" s="75"/>
      <c r="C11" s="26" t="s">
        <v>63</v>
      </c>
      <c r="D11" s="36">
        <f>D10*D9*9</f>
        <v>0</v>
      </c>
      <c r="E11" s="36">
        <f>E9*E10*3</f>
        <v>222000</v>
      </c>
      <c r="F11" s="37">
        <f>D11+E11</f>
        <v>222000</v>
      </c>
      <c r="G11" s="52">
        <f>G9*G10*3</f>
        <v>1110000</v>
      </c>
      <c r="H11" s="36">
        <f>H9*H10*3</f>
        <v>2220000</v>
      </c>
      <c r="I11" s="36">
        <f>I9*I10*3</f>
        <v>3330000</v>
      </c>
      <c r="J11" s="36">
        <f>J9*J10*3</f>
        <v>3885000</v>
      </c>
      <c r="K11" s="38">
        <f>SUM(G11:J11)</f>
        <v>10545000</v>
      </c>
      <c r="L11" s="52">
        <f>L9*L10*3</f>
        <v>6105000</v>
      </c>
      <c r="M11" s="36">
        <f>M9*M10*3</f>
        <v>7326000</v>
      </c>
      <c r="N11" s="36">
        <f>N9*N10*3</f>
        <v>8547000</v>
      </c>
      <c r="O11" s="36">
        <f>O9*O10*3</f>
        <v>8547000</v>
      </c>
      <c r="P11" s="38">
        <f>SUM(L11:O11)</f>
        <v>30525000</v>
      </c>
      <c r="Q11" s="36">
        <f>Q9*Q10*3</f>
        <v>13431000</v>
      </c>
      <c r="R11" s="36">
        <f>R9*R10*3</f>
        <v>20146500</v>
      </c>
      <c r="S11" s="36">
        <f>S9*S10*3</f>
        <v>26862000</v>
      </c>
      <c r="T11" s="36">
        <f>T9*T10*3</f>
        <v>26862000</v>
      </c>
      <c r="U11" s="38">
        <f>SUM(Q11:T11)</f>
        <v>87301500</v>
      </c>
      <c r="V11" s="52">
        <f>V9*V10*3</f>
        <v>36935250.000000007</v>
      </c>
      <c r="W11" s="36">
        <f>W9*W10*3</f>
        <v>44322300.000000007</v>
      </c>
      <c r="X11" s="36">
        <f>X9*X10*3</f>
        <v>59096400.000000015</v>
      </c>
      <c r="Y11" s="36">
        <f>Y9*Y10*3</f>
        <v>73870500.000000015</v>
      </c>
      <c r="Z11" s="38">
        <f>SUM(V11:Y11)</f>
        <v>214224450.00000006</v>
      </c>
      <c r="AA11" s="36">
        <f>AA9*AA10*3</f>
        <v>97509060.00000003</v>
      </c>
      <c r="AB11" s="36">
        <f>AB9*AB10*3</f>
        <v>105634815.00000003</v>
      </c>
      <c r="AC11" s="36">
        <f>AC9*AC10*3</f>
        <v>113760570.00000003</v>
      </c>
      <c r="AD11" s="36">
        <f>AD9*AD10*3</f>
        <v>113760570.00000003</v>
      </c>
      <c r="AE11" s="38">
        <f>SUM(AA11:AD11)</f>
        <v>430665015.00000012</v>
      </c>
    </row>
    <row r="12" spans="2:31" ht="17" thickBot="1" x14ac:dyDescent="0.25">
      <c r="B12" s="12"/>
      <c r="C12" s="13"/>
      <c r="D12" s="13"/>
      <c r="E12" s="13"/>
      <c r="F12" s="13"/>
      <c r="G12" s="12"/>
      <c r="H12" s="13"/>
      <c r="I12" s="13"/>
      <c r="J12" s="13"/>
      <c r="K12" s="14"/>
      <c r="L12" s="12"/>
      <c r="M12" s="13"/>
      <c r="N12" s="13"/>
      <c r="O12" s="13"/>
      <c r="P12" s="14"/>
      <c r="Q12" s="13"/>
      <c r="R12" s="13"/>
      <c r="S12" s="13"/>
      <c r="T12" s="13"/>
      <c r="U12" s="14"/>
      <c r="V12" s="12"/>
      <c r="W12" s="13"/>
      <c r="X12" s="13"/>
      <c r="Y12" s="13"/>
      <c r="Z12" s="14"/>
      <c r="AA12" s="13"/>
      <c r="AB12" s="13"/>
      <c r="AC12" s="13"/>
      <c r="AD12" s="13"/>
      <c r="AE12" s="14"/>
    </row>
    <row r="13" spans="2:31" x14ac:dyDescent="0.2">
      <c r="B13" s="73" t="s">
        <v>67</v>
      </c>
      <c r="C13" s="32" t="s">
        <v>61</v>
      </c>
      <c r="D13" s="32">
        <v>1</v>
      </c>
      <c r="E13" s="32">
        <v>2</v>
      </c>
      <c r="F13" s="32"/>
      <c r="G13" s="51">
        <v>4</v>
      </c>
      <c r="H13" s="32">
        <v>6</v>
      </c>
      <c r="I13" s="32">
        <v>10</v>
      </c>
      <c r="J13" s="32">
        <v>10</v>
      </c>
      <c r="K13" s="33"/>
      <c r="L13" s="51">
        <v>15</v>
      </c>
      <c r="M13" s="32">
        <v>15</v>
      </c>
      <c r="N13" s="32">
        <v>20</v>
      </c>
      <c r="O13" s="32">
        <v>20</v>
      </c>
      <c r="P13" s="33"/>
      <c r="Q13" s="32">
        <v>25</v>
      </c>
      <c r="R13" s="32">
        <v>25</v>
      </c>
      <c r="S13" s="32">
        <v>35</v>
      </c>
      <c r="T13" s="32">
        <v>50</v>
      </c>
      <c r="U13" s="33"/>
      <c r="V13" s="51">
        <v>75</v>
      </c>
      <c r="W13" s="32">
        <v>75</v>
      </c>
      <c r="X13" s="32">
        <v>80</v>
      </c>
      <c r="Y13" s="32">
        <v>80</v>
      </c>
      <c r="Z13" s="33"/>
      <c r="AA13" s="32">
        <v>100</v>
      </c>
      <c r="AB13" s="32">
        <v>100</v>
      </c>
      <c r="AC13" s="32">
        <v>100</v>
      </c>
      <c r="AD13" s="32">
        <v>100</v>
      </c>
      <c r="AE13" s="33"/>
    </row>
    <row r="14" spans="2:31" x14ac:dyDescent="0.2">
      <c r="B14" s="74"/>
      <c r="C14" s="13" t="s">
        <v>62</v>
      </c>
      <c r="D14" s="34">
        <v>70000</v>
      </c>
      <c r="E14" s="34">
        <v>50000</v>
      </c>
      <c r="F14" s="15">
        <v>0.1</v>
      </c>
      <c r="G14" s="12">
        <f>E14*(1+F14)</f>
        <v>55000.000000000007</v>
      </c>
      <c r="H14" s="13">
        <f>G14</f>
        <v>55000.000000000007</v>
      </c>
      <c r="I14" s="13">
        <f>H14</f>
        <v>55000.000000000007</v>
      </c>
      <c r="J14" s="13">
        <f>I14</f>
        <v>55000.000000000007</v>
      </c>
      <c r="K14" s="35">
        <v>0.1</v>
      </c>
      <c r="L14" s="12">
        <f>J14*(1+K14)</f>
        <v>60500.000000000015</v>
      </c>
      <c r="M14" s="13">
        <f>L14</f>
        <v>60500.000000000015</v>
      </c>
      <c r="N14" s="13">
        <f>M14</f>
        <v>60500.000000000015</v>
      </c>
      <c r="O14" s="13">
        <f>N14</f>
        <v>60500.000000000015</v>
      </c>
      <c r="P14" s="35">
        <v>0.1</v>
      </c>
      <c r="Q14" s="13">
        <f>O14*(1+P14)</f>
        <v>66550.000000000015</v>
      </c>
      <c r="R14" s="13">
        <f>Q14</f>
        <v>66550.000000000015</v>
      </c>
      <c r="S14" s="13">
        <f>R14</f>
        <v>66550.000000000015</v>
      </c>
      <c r="T14" s="13">
        <f>S14</f>
        <v>66550.000000000015</v>
      </c>
      <c r="U14" s="35">
        <v>0.1</v>
      </c>
      <c r="V14" s="12">
        <f>T14*(1+U14)</f>
        <v>73205.000000000029</v>
      </c>
      <c r="W14" s="13">
        <f>V14</f>
        <v>73205.000000000029</v>
      </c>
      <c r="X14" s="13">
        <f>W14</f>
        <v>73205.000000000029</v>
      </c>
      <c r="Y14" s="13">
        <f>X14</f>
        <v>73205.000000000029</v>
      </c>
      <c r="Z14" s="35"/>
      <c r="AA14" s="13">
        <f>Y14*(1+Z14)</f>
        <v>73205.000000000029</v>
      </c>
      <c r="AB14" s="13">
        <f>AA14</f>
        <v>73205.000000000029</v>
      </c>
      <c r="AC14" s="13">
        <f>AB14</f>
        <v>73205.000000000029</v>
      </c>
      <c r="AD14" s="13">
        <f>AC14</f>
        <v>73205.000000000029</v>
      </c>
      <c r="AE14" s="35"/>
    </row>
    <row r="15" spans="2:31" ht="17" thickBot="1" x14ac:dyDescent="0.25">
      <c r="B15" s="75"/>
      <c r="C15" s="26" t="s">
        <v>63</v>
      </c>
      <c r="D15" s="36">
        <f>D14*D13*9</f>
        <v>630000</v>
      </c>
      <c r="E15" s="36">
        <f>E13*E14*3</f>
        <v>300000</v>
      </c>
      <c r="F15" s="37">
        <f>D15+E15</f>
        <v>930000</v>
      </c>
      <c r="G15" s="52">
        <f>G13*G14*3</f>
        <v>660000.00000000012</v>
      </c>
      <c r="H15" s="36">
        <f>H13*H14*3</f>
        <v>990000.00000000023</v>
      </c>
      <c r="I15" s="36">
        <f>I13*I14*3</f>
        <v>1650000.0000000005</v>
      </c>
      <c r="J15" s="36">
        <f>J13*J14*3</f>
        <v>1650000.0000000005</v>
      </c>
      <c r="K15" s="38">
        <f>SUM(G15:J15)</f>
        <v>4950000.0000000019</v>
      </c>
      <c r="L15" s="52">
        <f>L13*L14*3</f>
        <v>2722500.0000000009</v>
      </c>
      <c r="M15" s="36">
        <f>M13*M14*3</f>
        <v>2722500.0000000009</v>
      </c>
      <c r="N15" s="36">
        <f>N13*N14*3</f>
        <v>3630000.0000000009</v>
      </c>
      <c r="O15" s="36">
        <f>O13*O14*3</f>
        <v>3630000.0000000009</v>
      </c>
      <c r="P15" s="38">
        <f>SUM(L15:O15)</f>
        <v>12705000.000000004</v>
      </c>
      <c r="Q15" s="36">
        <f>Q13*Q14*3</f>
        <v>4991250.0000000019</v>
      </c>
      <c r="R15" s="36">
        <f>R13*R14*3</f>
        <v>4991250.0000000019</v>
      </c>
      <c r="S15" s="36">
        <f>S13*S14*3</f>
        <v>6987750.0000000019</v>
      </c>
      <c r="T15" s="36">
        <f>T13*T14*3</f>
        <v>9982500.0000000037</v>
      </c>
      <c r="U15" s="38">
        <f>SUM(Q15:T15)</f>
        <v>26952750.000000011</v>
      </c>
      <c r="V15" s="52">
        <f>V13*V14*3</f>
        <v>16471125.000000006</v>
      </c>
      <c r="W15" s="36">
        <f>W13*W14*3</f>
        <v>16471125.000000006</v>
      </c>
      <c r="X15" s="36">
        <f>X13*X14*3</f>
        <v>17569200.000000007</v>
      </c>
      <c r="Y15" s="36">
        <f>Y13*Y14*3</f>
        <v>17569200.000000007</v>
      </c>
      <c r="Z15" s="38">
        <f>SUM(V15:Y15)</f>
        <v>68080650.00000003</v>
      </c>
      <c r="AA15" s="36">
        <f>AA13*AA14*3</f>
        <v>21961500.000000007</v>
      </c>
      <c r="AB15" s="36">
        <f>AB13*AB14*3</f>
        <v>21961500.000000007</v>
      </c>
      <c r="AC15" s="36">
        <f>AC13*AC14*3</f>
        <v>21961500.000000007</v>
      </c>
      <c r="AD15" s="36">
        <f>AD13*AD14*3</f>
        <v>21961500.000000007</v>
      </c>
      <c r="AE15" s="38">
        <f>SUM(AA15:AD15)</f>
        <v>87846000.00000003</v>
      </c>
    </row>
    <row r="16" spans="2:31" ht="17" thickBot="1" x14ac:dyDescent="0.25">
      <c r="B16" s="12"/>
      <c r="C16" s="13"/>
      <c r="D16" s="13"/>
      <c r="E16" s="13"/>
      <c r="F16" s="13"/>
      <c r="G16" s="12"/>
      <c r="H16" s="13"/>
      <c r="I16" s="13"/>
      <c r="J16" s="13"/>
      <c r="K16" s="14"/>
      <c r="L16" s="12"/>
      <c r="M16" s="13"/>
      <c r="N16" s="13"/>
      <c r="O16" s="13"/>
      <c r="P16" s="14"/>
      <c r="Q16" s="13"/>
      <c r="R16" s="13"/>
      <c r="S16" s="13"/>
      <c r="T16" s="13"/>
      <c r="U16" s="14"/>
      <c r="V16" s="12"/>
      <c r="W16" s="13"/>
      <c r="X16" s="13"/>
      <c r="Y16" s="13"/>
      <c r="Z16" s="14"/>
      <c r="AA16" s="13"/>
      <c r="AB16" s="13"/>
      <c r="AC16" s="13"/>
      <c r="AD16" s="13"/>
      <c r="AE16" s="14"/>
    </row>
    <row r="17" spans="2:31" x14ac:dyDescent="0.2">
      <c r="B17" s="73" t="s">
        <v>68</v>
      </c>
      <c r="C17" s="32" t="s">
        <v>61</v>
      </c>
      <c r="D17" s="32">
        <v>3</v>
      </c>
      <c r="E17" s="32">
        <v>3</v>
      </c>
      <c r="F17" s="32"/>
      <c r="G17" s="51">
        <v>3</v>
      </c>
      <c r="H17" s="32">
        <v>3</v>
      </c>
      <c r="I17" s="32">
        <v>5</v>
      </c>
      <c r="J17" s="32">
        <v>5</v>
      </c>
      <c r="K17" s="33"/>
      <c r="L17" s="51">
        <v>7</v>
      </c>
      <c r="M17" s="32">
        <v>7</v>
      </c>
      <c r="N17" s="32">
        <v>7</v>
      </c>
      <c r="O17" s="32">
        <v>7</v>
      </c>
      <c r="P17" s="33"/>
      <c r="Q17" s="32">
        <v>10</v>
      </c>
      <c r="R17" s="32">
        <v>10</v>
      </c>
      <c r="S17" s="32">
        <v>10</v>
      </c>
      <c r="T17" s="32">
        <v>10</v>
      </c>
      <c r="U17" s="33"/>
      <c r="V17" s="51">
        <v>10</v>
      </c>
      <c r="W17" s="32">
        <v>10</v>
      </c>
      <c r="X17" s="32">
        <v>10</v>
      </c>
      <c r="Y17" s="32">
        <v>10</v>
      </c>
      <c r="Z17" s="33"/>
      <c r="AA17" s="32">
        <v>3</v>
      </c>
      <c r="AB17" s="32">
        <v>3</v>
      </c>
      <c r="AC17" s="32">
        <v>3</v>
      </c>
      <c r="AD17" s="32">
        <v>3</v>
      </c>
      <c r="AE17" s="33"/>
    </row>
    <row r="18" spans="2:31" x14ac:dyDescent="0.2">
      <c r="B18" s="74"/>
      <c r="C18" s="13" t="s">
        <v>62</v>
      </c>
      <c r="D18" s="34">
        <v>0</v>
      </c>
      <c r="E18" s="34">
        <v>0</v>
      </c>
      <c r="F18" s="15">
        <v>0.1</v>
      </c>
      <c r="G18" s="12">
        <v>150000</v>
      </c>
      <c r="H18" s="13">
        <f>G18</f>
        <v>150000</v>
      </c>
      <c r="I18" s="13">
        <f>H18</f>
        <v>150000</v>
      </c>
      <c r="J18" s="13">
        <f>I18</f>
        <v>150000</v>
      </c>
      <c r="K18" s="35">
        <v>0.1</v>
      </c>
      <c r="L18" s="12">
        <v>300000</v>
      </c>
      <c r="M18" s="13">
        <f>L18</f>
        <v>300000</v>
      </c>
      <c r="N18" s="13">
        <f>M18</f>
        <v>300000</v>
      </c>
      <c r="O18" s="13">
        <f>N18</f>
        <v>300000</v>
      </c>
      <c r="P18" s="35">
        <v>0.2</v>
      </c>
      <c r="Q18" s="13">
        <f>O18*(1+P18)</f>
        <v>360000</v>
      </c>
      <c r="R18" s="13">
        <f>Q18</f>
        <v>360000</v>
      </c>
      <c r="S18" s="13">
        <f>R18</f>
        <v>360000</v>
      </c>
      <c r="T18" s="13">
        <f>S18</f>
        <v>360000</v>
      </c>
      <c r="U18" s="35">
        <v>0.25</v>
      </c>
      <c r="V18" s="12">
        <f>T18*(1+U18)</f>
        <v>450000</v>
      </c>
      <c r="W18" s="13">
        <f>V18</f>
        <v>450000</v>
      </c>
      <c r="X18" s="13">
        <f>W18</f>
        <v>450000</v>
      </c>
      <c r="Y18" s="13">
        <f>X18</f>
        <v>450000</v>
      </c>
      <c r="Z18" s="35">
        <v>0.05</v>
      </c>
      <c r="AA18" s="13">
        <f>Y18*(1+Z18)</f>
        <v>472500</v>
      </c>
      <c r="AB18" s="13">
        <f>AA18</f>
        <v>472500</v>
      </c>
      <c r="AC18" s="13">
        <f>AB18</f>
        <v>472500</v>
      </c>
      <c r="AD18" s="13">
        <f>AC18</f>
        <v>472500</v>
      </c>
      <c r="AE18" s="35">
        <v>0.05</v>
      </c>
    </row>
    <row r="19" spans="2:31" ht="17" thickBot="1" x14ac:dyDescent="0.25">
      <c r="B19" s="75"/>
      <c r="C19" s="26" t="s">
        <v>63</v>
      </c>
      <c r="D19" s="36">
        <f>D18*D17*9</f>
        <v>0</v>
      </c>
      <c r="E19" s="36">
        <f>E17*E18*3</f>
        <v>0</v>
      </c>
      <c r="F19" s="37">
        <f>D19+E19</f>
        <v>0</v>
      </c>
      <c r="G19" s="52">
        <f>G17*G18*3</f>
        <v>1350000</v>
      </c>
      <c r="H19" s="36">
        <f>H17*H18*3</f>
        <v>1350000</v>
      </c>
      <c r="I19" s="36">
        <f>I17*I18*3</f>
        <v>2250000</v>
      </c>
      <c r="J19" s="36">
        <f>J17*J18*3</f>
        <v>2250000</v>
      </c>
      <c r="K19" s="38">
        <f>SUM(G19:J19)</f>
        <v>7200000</v>
      </c>
      <c r="L19" s="52">
        <f>L17*L18*3</f>
        <v>6300000</v>
      </c>
      <c r="M19" s="36">
        <f>M17*M18*3</f>
        <v>6300000</v>
      </c>
      <c r="N19" s="36">
        <f>N17*N18*3</f>
        <v>6300000</v>
      </c>
      <c r="O19" s="36">
        <f>O17*O18*3</f>
        <v>6300000</v>
      </c>
      <c r="P19" s="38">
        <f>SUM(L19:O19)</f>
        <v>25200000</v>
      </c>
      <c r="Q19" s="36">
        <f>Q17*Q18*3</f>
        <v>10800000</v>
      </c>
      <c r="R19" s="36">
        <f>R17*R18*3</f>
        <v>10800000</v>
      </c>
      <c r="S19" s="36">
        <f>S17*S18*3</f>
        <v>10800000</v>
      </c>
      <c r="T19" s="36">
        <f>T17*T18*3</f>
        <v>10800000</v>
      </c>
      <c r="U19" s="38">
        <f>SUM(Q19:T19)</f>
        <v>43200000</v>
      </c>
      <c r="V19" s="52">
        <f>V17*V18*3</f>
        <v>13500000</v>
      </c>
      <c r="W19" s="36">
        <f>W17*W18*3</f>
        <v>13500000</v>
      </c>
      <c r="X19" s="36">
        <f>X17*X18*3</f>
        <v>13500000</v>
      </c>
      <c r="Y19" s="36">
        <f>Y17*Y18*3</f>
        <v>13500000</v>
      </c>
      <c r="Z19" s="38">
        <f>SUM(V19:Y19)</f>
        <v>54000000</v>
      </c>
      <c r="AA19" s="36">
        <f>AA17*AA18*3</f>
        <v>4252500</v>
      </c>
      <c r="AB19" s="36">
        <f>AB17*AB18*3</f>
        <v>4252500</v>
      </c>
      <c r="AC19" s="36">
        <f>AC17*AC18*3</f>
        <v>4252500</v>
      </c>
      <c r="AD19" s="36">
        <f>AD17*AD18*3</f>
        <v>4252500</v>
      </c>
      <c r="AE19" s="38">
        <f>SUM(AA19:AD19)</f>
        <v>17010000</v>
      </c>
    </row>
    <row r="20" spans="2:31" ht="17" thickBot="1" x14ac:dyDescent="0.25">
      <c r="B20" s="12"/>
      <c r="C20" s="13"/>
      <c r="D20" s="13"/>
      <c r="E20" s="13"/>
      <c r="F20" s="13"/>
      <c r="G20" s="12"/>
      <c r="H20" s="13"/>
      <c r="I20" s="13"/>
      <c r="J20" s="13"/>
      <c r="K20" s="14"/>
      <c r="L20" s="12"/>
      <c r="M20" s="13"/>
      <c r="N20" s="13"/>
      <c r="O20" s="13"/>
      <c r="P20" s="14"/>
      <c r="Q20" s="13"/>
      <c r="R20" s="13"/>
      <c r="S20" s="13"/>
      <c r="T20" s="13"/>
      <c r="U20" s="14"/>
      <c r="V20" s="12"/>
      <c r="W20" s="13"/>
      <c r="X20" s="13"/>
      <c r="Y20" s="13"/>
      <c r="Z20" s="14"/>
      <c r="AA20" s="13"/>
      <c r="AB20" s="13"/>
      <c r="AC20" s="13"/>
      <c r="AD20" s="13"/>
      <c r="AE20" s="14"/>
    </row>
    <row r="21" spans="2:31" x14ac:dyDescent="0.2">
      <c r="B21" s="73" t="s">
        <v>69</v>
      </c>
      <c r="C21" s="32" t="s">
        <v>70</v>
      </c>
      <c r="D21" s="39">
        <f>23000*9</f>
        <v>207000</v>
      </c>
      <c r="E21" s="32">
        <f>23000*3</f>
        <v>69000</v>
      </c>
      <c r="F21" s="32"/>
      <c r="G21" s="51">
        <f>50000*3</f>
        <v>150000</v>
      </c>
      <c r="H21" s="32">
        <f t="shared" ref="H21:J21" si="0">50000*3</f>
        <v>150000</v>
      </c>
      <c r="I21" s="32">
        <f t="shared" si="0"/>
        <v>150000</v>
      </c>
      <c r="J21" s="32">
        <f t="shared" si="0"/>
        <v>150000</v>
      </c>
      <c r="K21" s="33"/>
      <c r="L21" s="51">
        <v>300000</v>
      </c>
      <c r="M21" s="32">
        <f t="shared" ref="M21:O24" si="1">L21</f>
        <v>300000</v>
      </c>
      <c r="N21" s="32">
        <f t="shared" si="1"/>
        <v>300000</v>
      </c>
      <c r="O21" s="32">
        <f t="shared" si="1"/>
        <v>300000</v>
      </c>
      <c r="P21" s="33"/>
      <c r="Q21" s="32">
        <v>500000</v>
      </c>
      <c r="R21" s="32">
        <v>500000</v>
      </c>
      <c r="S21" s="32">
        <f t="shared" ref="S21:T24" si="2">R21</f>
        <v>500000</v>
      </c>
      <c r="T21" s="32">
        <f t="shared" si="2"/>
        <v>500000</v>
      </c>
      <c r="U21" s="33"/>
      <c r="V21" s="51">
        <v>1000000</v>
      </c>
      <c r="W21" s="32">
        <f t="shared" ref="W21:Y24" si="3">V21</f>
        <v>1000000</v>
      </c>
      <c r="X21" s="32">
        <f t="shared" si="3"/>
        <v>1000000</v>
      </c>
      <c r="Y21" s="32">
        <f t="shared" si="3"/>
        <v>1000000</v>
      </c>
      <c r="Z21" s="33"/>
      <c r="AA21" s="32">
        <v>1500000</v>
      </c>
      <c r="AB21" s="32">
        <f t="shared" ref="AB21:AD24" si="4">AA21</f>
        <v>1500000</v>
      </c>
      <c r="AC21" s="32">
        <f t="shared" si="4"/>
        <v>1500000</v>
      </c>
      <c r="AD21" s="32">
        <f t="shared" si="4"/>
        <v>1500000</v>
      </c>
      <c r="AE21" s="33"/>
    </row>
    <row r="22" spans="2:31" x14ac:dyDescent="0.2">
      <c r="B22" s="74"/>
      <c r="C22" s="40" t="s">
        <v>71</v>
      </c>
      <c r="D22" s="13">
        <f>6000*9</f>
        <v>54000</v>
      </c>
      <c r="E22" s="13">
        <f>6000*3</f>
        <v>18000</v>
      </c>
      <c r="F22" s="15">
        <v>0.1</v>
      </c>
      <c r="G22" s="12">
        <f>E22*(1+F22)</f>
        <v>19800</v>
      </c>
      <c r="H22" s="13">
        <f t="shared" ref="H22:J24" si="5">G22</f>
        <v>19800</v>
      </c>
      <c r="I22" s="13">
        <f t="shared" si="5"/>
        <v>19800</v>
      </c>
      <c r="J22" s="13">
        <f t="shared" si="5"/>
        <v>19800</v>
      </c>
      <c r="K22" s="35">
        <v>0.1</v>
      </c>
      <c r="L22" s="12">
        <f>J22*(1+K22)</f>
        <v>21780</v>
      </c>
      <c r="M22" s="13">
        <f t="shared" si="1"/>
        <v>21780</v>
      </c>
      <c r="N22" s="13">
        <f t="shared" si="1"/>
        <v>21780</v>
      </c>
      <c r="O22" s="13">
        <f t="shared" si="1"/>
        <v>21780</v>
      </c>
      <c r="P22" s="35">
        <v>0.1</v>
      </c>
      <c r="Q22" s="13">
        <f>O22*(1+P22)</f>
        <v>23958.000000000004</v>
      </c>
      <c r="R22" s="13">
        <f>Q22</f>
        <v>23958.000000000004</v>
      </c>
      <c r="S22" s="13">
        <f t="shared" si="2"/>
        <v>23958.000000000004</v>
      </c>
      <c r="T22" s="13">
        <f t="shared" si="2"/>
        <v>23958.000000000004</v>
      </c>
      <c r="U22" s="35">
        <v>0.1</v>
      </c>
      <c r="V22" s="12">
        <f>T22*(1+U22)</f>
        <v>26353.800000000007</v>
      </c>
      <c r="W22" s="13">
        <f t="shared" si="3"/>
        <v>26353.800000000007</v>
      </c>
      <c r="X22" s="13">
        <f t="shared" si="3"/>
        <v>26353.800000000007</v>
      </c>
      <c r="Y22" s="13">
        <f t="shared" si="3"/>
        <v>26353.800000000007</v>
      </c>
      <c r="Z22" s="35"/>
      <c r="AA22" s="13">
        <f>Y22*(1+Z22)</f>
        <v>26353.800000000007</v>
      </c>
      <c r="AB22" s="13">
        <f t="shared" si="4"/>
        <v>26353.800000000007</v>
      </c>
      <c r="AC22" s="13">
        <f t="shared" si="4"/>
        <v>26353.800000000007</v>
      </c>
      <c r="AD22" s="13">
        <f t="shared" si="4"/>
        <v>26353.800000000007</v>
      </c>
      <c r="AE22" s="35"/>
    </row>
    <row r="23" spans="2:31" x14ac:dyDescent="0.2">
      <c r="B23" s="74"/>
      <c r="C23" s="40" t="s">
        <v>73</v>
      </c>
      <c r="D23" s="13">
        <f>60000*9</f>
        <v>540000</v>
      </c>
      <c r="E23" s="13">
        <f>60000*3</f>
        <v>180000</v>
      </c>
      <c r="F23" s="15">
        <v>0.1</v>
      </c>
      <c r="G23" s="12">
        <f>E23*(1+F23)</f>
        <v>198000.00000000003</v>
      </c>
      <c r="H23" s="13">
        <f t="shared" si="5"/>
        <v>198000.00000000003</v>
      </c>
      <c r="I23" s="13">
        <f t="shared" si="5"/>
        <v>198000.00000000003</v>
      </c>
      <c r="J23" s="13">
        <f t="shared" si="5"/>
        <v>198000.00000000003</v>
      </c>
      <c r="K23" s="35">
        <v>0.1</v>
      </c>
      <c r="L23" s="12">
        <f>J23*(1+K23)</f>
        <v>217800.00000000006</v>
      </c>
      <c r="M23" s="13">
        <f t="shared" si="1"/>
        <v>217800.00000000006</v>
      </c>
      <c r="N23" s="13">
        <f t="shared" si="1"/>
        <v>217800.00000000006</v>
      </c>
      <c r="O23" s="13">
        <f t="shared" si="1"/>
        <v>217800.00000000006</v>
      </c>
      <c r="P23" s="35">
        <v>0.05</v>
      </c>
      <c r="Q23" s="13">
        <f>O23*(1+P23)</f>
        <v>228690.00000000006</v>
      </c>
      <c r="R23" s="13">
        <f>Q23</f>
        <v>228690.00000000006</v>
      </c>
      <c r="S23" s="13">
        <f t="shared" si="2"/>
        <v>228690.00000000006</v>
      </c>
      <c r="T23" s="13">
        <f t="shared" si="2"/>
        <v>228690.00000000006</v>
      </c>
      <c r="U23" s="35">
        <v>0.05</v>
      </c>
      <c r="V23" s="12">
        <f>T23*(1+U23)</f>
        <v>240124.50000000006</v>
      </c>
      <c r="W23" s="13">
        <f t="shared" si="3"/>
        <v>240124.50000000006</v>
      </c>
      <c r="X23" s="13">
        <f t="shared" si="3"/>
        <v>240124.50000000006</v>
      </c>
      <c r="Y23" s="13">
        <f t="shared" si="3"/>
        <v>240124.50000000006</v>
      </c>
      <c r="Z23" s="35"/>
      <c r="AA23" s="13">
        <f>Y23*(1+Z23)</f>
        <v>240124.50000000006</v>
      </c>
      <c r="AB23" s="13">
        <f t="shared" si="4"/>
        <v>240124.50000000006</v>
      </c>
      <c r="AC23" s="13">
        <f t="shared" si="4"/>
        <v>240124.50000000006</v>
      </c>
      <c r="AD23" s="13">
        <f t="shared" si="4"/>
        <v>240124.50000000006</v>
      </c>
      <c r="AE23" s="35"/>
    </row>
    <row r="24" spans="2:31" x14ac:dyDescent="0.2">
      <c r="B24" s="74"/>
      <c r="C24" s="40" t="s">
        <v>72</v>
      </c>
      <c r="D24" s="13">
        <v>100000</v>
      </c>
      <c r="E24" s="13">
        <v>30000</v>
      </c>
      <c r="F24" s="15">
        <v>0.1</v>
      </c>
      <c r="G24" s="12">
        <f>E24*(1+F24)</f>
        <v>33000</v>
      </c>
      <c r="H24" s="13">
        <f t="shared" si="5"/>
        <v>33000</v>
      </c>
      <c r="I24" s="13">
        <f t="shared" si="5"/>
        <v>33000</v>
      </c>
      <c r="J24" s="13">
        <f t="shared" si="5"/>
        <v>33000</v>
      </c>
      <c r="K24" s="35">
        <v>0.1</v>
      </c>
      <c r="L24" s="12">
        <f>J24*(1+K24)</f>
        <v>36300</v>
      </c>
      <c r="M24" s="13">
        <f t="shared" si="1"/>
        <v>36300</v>
      </c>
      <c r="N24" s="13">
        <f t="shared" si="1"/>
        <v>36300</v>
      </c>
      <c r="O24" s="13">
        <f t="shared" si="1"/>
        <v>36300</v>
      </c>
      <c r="P24" s="35">
        <v>0.05</v>
      </c>
      <c r="Q24" s="13">
        <f>O24*(1+P24)</f>
        <v>38115</v>
      </c>
      <c r="R24" s="13">
        <f>Q24</f>
        <v>38115</v>
      </c>
      <c r="S24" s="13">
        <f t="shared" si="2"/>
        <v>38115</v>
      </c>
      <c r="T24" s="13">
        <f t="shared" si="2"/>
        <v>38115</v>
      </c>
      <c r="U24" s="35">
        <v>0.05</v>
      </c>
      <c r="V24" s="12">
        <f>T24*(1+U24)</f>
        <v>40020.75</v>
      </c>
      <c r="W24" s="13">
        <f t="shared" si="3"/>
        <v>40020.75</v>
      </c>
      <c r="X24" s="13">
        <f t="shared" si="3"/>
        <v>40020.75</v>
      </c>
      <c r="Y24" s="13">
        <f t="shared" si="3"/>
        <v>40020.75</v>
      </c>
      <c r="Z24" s="35"/>
      <c r="AA24" s="13">
        <f>Y24*(1+Z24)</f>
        <v>40020.75</v>
      </c>
      <c r="AB24" s="13">
        <f t="shared" si="4"/>
        <v>40020.75</v>
      </c>
      <c r="AC24" s="13">
        <f t="shared" si="4"/>
        <v>40020.75</v>
      </c>
      <c r="AD24" s="13">
        <f t="shared" si="4"/>
        <v>40020.75</v>
      </c>
      <c r="AE24" s="35"/>
    </row>
    <row r="25" spans="2:31" x14ac:dyDescent="0.2">
      <c r="B25" s="74"/>
      <c r="C25" s="13"/>
      <c r="D25" s="13"/>
      <c r="E25" s="13"/>
      <c r="F25" s="13"/>
      <c r="G25" s="12"/>
      <c r="H25" s="13"/>
      <c r="I25" s="13"/>
      <c r="J25" s="13"/>
      <c r="K25" s="14"/>
      <c r="L25" s="12"/>
      <c r="M25" s="13"/>
      <c r="N25" s="13"/>
      <c r="O25" s="13"/>
      <c r="P25" s="14"/>
      <c r="Q25" s="13"/>
      <c r="R25" s="13"/>
      <c r="S25" s="13"/>
      <c r="T25" s="13"/>
      <c r="U25" s="14"/>
      <c r="V25" s="12"/>
      <c r="W25" s="13"/>
      <c r="X25" s="13"/>
      <c r="Y25" s="13"/>
      <c r="Z25" s="14"/>
      <c r="AA25" s="13"/>
      <c r="AB25" s="13"/>
      <c r="AC25" s="13"/>
      <c r="AD25" s="13"/>
      <c r="AE25" s="14"/>
    </row>
    <row r="26" spans="2:31" x14ac:dyDescent="0.2">
      <c r="B26" s="74"/>
      <c r="C26" s="13"/>
      <c r="D26" s="13"/>
      <c r="E26" s="13"/>
      <c r="F26" s="13"/>
      <c r="G26" s="12"/>
      <c r="H26" s="13"/>
      <c r="I26" s="13"/>
      <c r="J26" s="13"/>
      <c r="K26" s="14"/>
      <c r="L26" s="12"/>
      <c r="M26" s="13"/>
      <c r="N26" s="13"/>
      <c r="O26" s="13"/>
      <c r="P26" s="14"/>
      <c r="Q26" s="13"/>
      <c r="R26" s="13"/>
      <c r="S26" s="13"/>
      <c r="T26" s="13"/>
      <c r="U26" s="14"/>
      <c r="V26" s="12"/>
      <c r="W26" s="13"/>
      <c r="X26" s="13"/>
      <c r="Y26" s="13"/>
      <c r="Z26" s="14"/>
      <c r="AA26" s="13"/>
      <c r="AB26" s="13"/>
      <c r="AC26" s="13"/>
      <c r="AD26" s="13"/>
      <c r="AE26" s="14"/>
    </row>
    <row r="27" spans="2:31" x14ac:dyDescent="0.2">
      <c r="B27" s="74"/>
      <c r="C27" s="13"/>
      <c r="D27" s="34"/>
      <c r="E27" s="34"/>
      <c r="F27" s="15"/>
      <c r="G27" s="12"/>
      <c r="H27" s="13"/>
      <c r="I27" s="13"/>
      <c r="J27" s="13"/>
      <c r="K27" s="35"/>
      <c r="L27" s="12"/>
      <c r="M27" s="13"/>
      <c r="N27" s="13"/>
      <c r="O27" s="13"/>
      <c r="P27" s="35"/>
      <c r="Q27" s="13"/>
      <c r="R27" s="13"/>
      <c r="S27" s="13"/>
      <c r="T27" s="13"/>
      <c r="U27" s="35"/>
      <c r="V27" s="12"/>
      <c r="W27" s="13"/>
      <c r="X27" s="13"/>
      <c r="Y27" s="13"/>
      <c r="Z27" s="35"/>
      <c r="AA27" s="13"/>
      <c r="AB27" s="13"/>
      <c r="AC27" s="13"/>
      <c r="AD27" s="13"/>
      <c r="AE27" s="35"/>
    </row>
    <row r="28" spans="2:31" ht="17" thickBot="1" x14ac:dyDescent="0.25">
      <c r="B28" s="75"/>
      <c r="C28" s="26" t="s">
        <v>63</v>
      </c>
      <c r="D28" s="36">
        <f>SUM(D21:D27)</f>
        <v>901000</v>
      </c>
      <c r="E28" s="36">
        <f>SUM(E21:E27)</f>
        <v>297000</v>
      </c>
      <c r="F28" s="37">
        <f>D28+E28</f>
        <v>1198000</v>
      </c>
      <c r="G28" s="52">
        <f>SUM(G21:G27)</f>
        <v>400800</v>
      </c>
      <c r="H28" s="36">
        <f>SUM(H21:H27)</f>
        <v>400800</v>
      </c>
      <c r="I28" s="36">
        <f>SUM(I21:I27)</f>
        <v>400800</v>
      </c>
      <c r="J28" s="36">
        <f>SUM(J21:J27)</f>
        <v>400800</v>
      </c>
      <c r="K28" s="38">
        <f>SUM(G28:J28)</f>
        <v>1603200</v>
      </c>
      <c r="L28" s="52">
        <f>SUM(L21:L27)</f>
        <v>575880</v>
      </c>
      <c r="M28" s="36">
        <f>SUM(M21:M27)</f>
        <v>575880</v>
      </c>
      <c r="N28" s="36">
        <f>SUM(N21:N27)</f>
        <v>575880</v>
      </c>
      <c r="O28" s="36">
        <f>SUM(O21:O27)</f>
        <v>575880</v>
      </c>
      <c r="P28" s="38">
        <f>SUM(L28:O28)</f>
        <v>2303520</v>
      </c>
      <c r="Q28" s="36">
        <f>SUM(Q21:Q27)</f>
        <v>790763</v>
      </c>
      <c r="R28" s="36">
        <f>SUM(R21:R27)</f>
        <v>790763</v>
      </c>
      <c r="S28" s="36">
        <f>SUM(S21:S27)</f>
        <v>790763</v>
      </c>
      <c r="T28" s="36">
        <f>SUM(T21:T27)</f>
        <v>790763</v>
      </c>
      <c r="U28" s="38">
        <f>SUM(Q28:T28)</f>
        <v>3163052</v>
      </c>
      <c r="V28" s="52">
        <f>SUM(V21:V27)</f>
        <v>1306499.05</v>
      </c>
      <c r="W28" s="36">
        <f>SUM(W21:W27)</f>
        <v>1306499.05</v>
      </c>
      <c r="X28" s="36">
        <f>SUM(X21:X27)</f>
        <v>1306499.05</v>
      </c>
      <c r="Y28" s="36">
        <f>SUM(Y21:Y27)</f>
        <v>1306499.05</v>
      </c>
      <c r="Z28" s="38">
        <f>SUM(V28:Y28)</f>
        <v>5225996.2</v>
      </c>
      <c r="AA28" s="36">
        <f>SUM(AA21:AA27)</f>
        <v>1806499.05</v>
      </c>
      <c r="AB28" s="36">
        <f>SUM(AB21:AB27)</f>
        <v>1806499.05</v>
      </c>
      <c r="AC28" s="36">
        <f>SUM(AC21:AC27)</f>
        <v>1806499.05</v>
      </c>
      <c r="AD28" s="36">
        <f>SUM(AD21:AD27)</f>
        <v>1806499.05</v>
      </c>
      <c r="AE28" s="38">
        <f>SUM(AA28:AD28)</f>
        <v>7225996.2000000002</v>
      </c>
    </row>
    <row r="29" spans="2:31" ht="17" thickBot="1" x14ac:dyDescent="0.25">
      <c r="B29" s="12"/>
      <c r="C29" s="13"/>
      <c r="D29" s="13"/>
      <c r="E29" s="13"/>
      <c r="F29" s="13"/>
      <c r="G29" s="12"/>
      <c r="H29" s="13"/>
      <c r="I29" s="13"/>
      <c r="J29" s="13"/>
      <c r="K29" s="14"/>
      <c r="L29" s="12"/>
      <c r="M29" s="13"/>
      <c r="N29" s="13"/>
      <c r="O29" s="13"/>
      <c r="P29" s="14"/>
      <c r="Q29" s="13"/>
      <c r="R29" s="13"/>
      <c r="S29" s="13"/>
      <c r="T29" s="13"/>
      <c r="U29" s="14"/>
      <c r="V29" s="12"/>
      <c r="W29" s="13"/>
      <c r="X29" s="13"/>
      <c r="Y29" s="13"/>
      <c r="Z29" s="14"/>
      <c r="AA29" s="13"/>
      <c r="AB29" s="13"/>
      <c r="AC29" s="13"/>
      <c r="AD29" s="13"/>
      <c r="AE29" s="14"/>
    </row>
    <row r="30" spans="2:31" s="4" customFormat="1" ht="17" thickBot="1" x14ac:dyDescent="0.25">
      <c r="B30" s="45" t="s">
        <v>74</v>
      </c>
      <c r="C30" s="46"/>
      <c r="D30" s="47">
        <f>SUM(D7+D11+D19+D28)</f>
        <v>1801000</v>
      </c>
      <c r="E30" s="47">
        <f t="shared" ref="E30:Z30" si="6">SUM(E7+E11+E19+E28)</f>
        <v>1419000</v>
      </c>
      <c r="F30" s="48">
        <f t="shared" si="6"/>
        <v>3220000</v>
      </c>
      <c r="G30" s="53">
        <f t="shared" si="6"/>
        <v>3832800</v>
      </c>
      <c r="H30" s="47">
        <f t="shared" si="6"/>
        <v>4942800</v>
      </c>
      <c r="I30" s="47">
        <f t="shared" si="6"/>
        <v>7924800</v>
      </c>
      <c r="J30" s="47">
        <f t="shared" si="6"/>
        <v>8479800</v>
      </c>
      <c r="K30" s="49">
        <f t="shared" si="6"/>
        <v>25180200</v>
      </c>
      <c r="L30" s="53">
        <f t="shared" si="6"/>
        <v>16188480</v>
      </c>
      <c r="M30" s="47">
        <f t="shared" si="6"/>
        <v>17944080</v>
      </c>
      <c r="N30" s="47">
        <f t="shared" si="6"/>
        <v>21838080</v>
      </c>
      <c r="O30" s="47">
        <f t="shared" si="6"/>
        <v>21838080</v>
      </c>
      <c r="P30" s="49">
        <f t="shared" si="6"/>
        <v>77808720</v>
      </c>
      <c r="Q30" s="47">
        <f t="shared" si="6"/>
        <v>34430723</v>
      </c>
      <c r="R30" s="47">
        <f t="shared" si="6"/>
        <v>43498463</v>
      </c>
      <c r="S30" s="47">
        <f t="shared" si="6"/>
        <v>52566203.000000007</v>
      </c>
      <c r="T30" s="47">
        <f t="shared" si="6"/>
        <v>54918443.000000007</v>
      </c>
      <c r="U30" s="49">
        <f t="shared" si="6"/>
        <v>185413832.00000003</v>
      </c>
      <c r="V30" s="53">
        <f t="shared" si="6"/>
        <v>75028925.050000012</v>
      </c>
      <c r="W30" s="47">
        <f t="shared" si="6"/>
        <v>91472099.050000012</v>
      </c>
      <c r="X30" s="47">
        <f t="shared" si="6"/>
        <v>112714859.05000003</v>
      </c>
      <c r="Y30" s="47">
        <f t="shared" si="6"/>
        <v>130076423.05000003</v>
      </c>
      <c r="Z30" s="49">
        <f t="shared" si="6"/>
        <v>409292306.20000011</v>
      </c>
      <c r="AA30" s="47">
        <f t="shared" ref="AA30:AE30" si="7">SUM(AA7+AA11+AA19+AA28)</f>
        <v>153376741.05000007</v>
      </c>
      <c r="AB30" s="47">
        <f t="shared" si="7"/>
        <v>168618022.05000007</v>
      </c>
      <c r="AC30" s="47">
        <f t="shared" si="7"/>
        <v>183859303.05000007</v>
      </c>
      <c r="AD30" s="47">
        <f t="shared" si="7"/>
        <v>188128618.65000007</v>
      </c>
      <c r="AE30" s="49">
        <f t="shared" si="7"/>
        <v>693982684.80000019</v>
      </c>
    </row>
  </sheetData>
  <mergeCells count="5">
    <mergeCell ref="B5:B7"/>
    <mergeCell ref="B9:B11"/>
    <mergeCell ref="B13:B15"/>
    <mergeCell ref="B17:B19"/>
    <mergeCell ref="B21:B28"/>
  </mergeCells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A49FE-7B41-AC49-A8BF-96CBB5941C5E}">
  <dimension ref="A3:BJ54"/>
  <sheetViews>
    <sheetView zoomScale="120" zoomScaleNormal="120" workbookViewId="0">
      <pane xSplit="1" topLeftCell="AI1" activePane="topRight" state="frozen"/>
      <selection activeCell="A3" sqref="A3"/>
      <selection pane="topRight" activeCell="BF8" sqref="BF8"/>
    </sheetView>
  </sheetViews>
  <sheetFormatPr baseColWidth="10" defaultRowHeight="16" x14ac:dyDescent="0.2"/>
  <cols>
    <col min="1" max="1" width="33.83203125" bestFit="1" customWidth="1"/>
    <col min="3" max="13" width="13.1640625" bestFit="1" customWidth="1"/>
    <col min="14" max="22" width="14.33203125" bestFit="1" customWidth="1"/>
    <col min="23" max="38" width="12.83203125" bestFit="1" customWidth="1"/>
    <col min="39" max="45" width="9.6640625" bestFit="1" customWidth="1"/>
    <col min="46" max="62" width="10.83203125" bestFit="1" customWidth="1"/>
  </cols>
  <sheetData>
    <row r="3" spans="1:62" x14ac:dyDescent="0.2">
      <c r="AD3" s="61" t="s">
        <v>196</v>
      </c>
      <c r="AM3" s="61" t="s">
        <v>197</v>
      </c>
    </row>
    <row r="4" spans="1:62" x14ac:dyDescent="0.2">
      <c r="C4" s="76" t="s">
        <v>186</v>
      </c>
      <c r="D4" s="76"/>
      <c r="E4" s="76"/>
      <c r="F4" s="76"/>
      <c r="G4" s="76"/>
      <c r="H4" s="76"/>
      <c r="I4" s="76"/>
      <c r="J4" s="76"/>
      <c r="K4" s="76"/>
      <c r="L4" s="76"/>
      <c r="M4" s="76"/>
      <c r="N4" s="76"/>
      <c r="O4" s="77" t="s">
        <v>187</v>
      </c>
      <c r="P4" s="77"/>
      <c r="Q4" s="77"/>
      <c r="R4" s="77"/>
      <c r="S4" s="77"/>
      <c r="T4" s="77"/>
      <c r="U4" s="77"/>
      <c r="V4" s="77"/>
      <c r="W4" s="77"/>
      <c r="X4" s="77"/>
      <c r="Y4" s="77"/>
      <c r="Z4" s="77"/>
      <c r="AA4" s="78" t="s">
        <v>202</v>
      </c>
      <c r="AB4" s="78"/>
      <c r="AC4" s="78"/>
      <c r="AD4" s="78"/>
      <c r="AE4" s="78"/>
      <c r="AF4" s="78"/>
      <c r="AG4" s="78"/>
      <c r="AH4" s="78"/>
      <c r="AI4" s="78"/>
      <c r="AJ4" s="78"/>
      <c r="AK4" s="78"/>
      <c r="AL4" s="78"/>
      <c r="AM4" s="79" t="s">
        <v>203</v>
      </c>
      <c r="AN4" s="79"/>
      <c r="AO4" s="79"/>
      <c r="AP4" s="79"/>
      <c r="AQ4" s="79"/>
      <c r="AR4" s="79"/>
      <c r="AS4" s="79"/>
      <c r="AT4" s="79"/>
      <c r="AU4" s="79"/>
      <c r="AV4" s="79"/>
      <c r="AW4" s="79"/>
      <c r="AX4" s="79"/>
      <c r="AY4" s="80" t="s">
        <v>204</v>
      </c>
      <c r="AZ4" s="80"/>
      <c r="BA4" s="80"/>
      <c r="BB4" s="80"/>
      <c r="BC4" s="80"/>
      <c r="BD4" s="80"/>
      <c r="BE4" s="80"/>
      <c r="BF4" s="80"/>
      <c r="BG4" s="80"/>
      <c r="BH4" s="80"/>
      <c r="BI4" s="80"/>
      <c r="BJ4" s="80"/>
    </row>
    <row r="5" spans="1:62" x14ac:dyDescent="0.2">
      <c r="C5" s="54" t="s">
        <v>98</v>
      </c>
      <c r="D5" s="54" t="s">
        <v>99</v>
      </c>
      <c r="E5" s="54" t="s">
        <v>100</v>
      </c>
      <c r="F5" s="54" t="s">
        <v>101</v>
      </c>
      <c r="G5" s="54" t="s">
        <v>102</v>
      </c>
      <c r="H5" s="54" t="s">
        <v>103</v>
      </c>
      <c r="I5" s="54" t="s">
        <v>104</v>
      </c>
      <c r="J5" s="54" t="s">
        <v>105</v>
      </c>
      <c r="K5" s="54" t="s">
        <v>106</v>
      </c>
      <c r="L5" s="54" t="s">
        <v>107</v>
      </c>
      <c r="M5" s="54" t="s">
        <v>108</v>
      </c>
      <c r="N5" s="54" t="s">
        <v>109</v>
      </c>
      <c r="O5" s="54" t="s">
        <v>110</v>
      </c>
      <c r="P5" s="54" t="s">
        <v>111</v>
      </c>
      <c r="Q5" s="54" t="s">
        <v>112</v>
      </c>
      <c r="R5" s="54" t="s">
        <v>113</v>
      </c>
      <c r="S5" s="54" t="s">
        <v>114</v>
      </c>
      <c r="T5" s="54" t="s">
        <v>115</v>
      </c>
      <c r="U5" s="54" t="s">
        <v>116</v>
      </c>
      <c r="V5" s="54" t="s">
        <v>117</v>
      </c>
      <c r="W5" s="54" t="s">
        <v>118</v>
      </c>
      <c r="X5" s="54" t="s">
        <v>119</v>
      </c>
      <c r="Y5" s="54" t="s">
        <v>120</v>
      </c>
      <c r="Z5" s="54" t="s">
        <v>121</v>
      </c>
      <c r="AA5" s="54" t="s">
        <v>122</v>
      </c>
      <c r="AB5" s="54" t="s">
        <v>123</v>
      </c>
      <c r="AC5" s="54" t="s">
        <v>124</v>
      </c>
      <c r="AD5" s="54" t="s">
        <v>125</v>
      </c>
      <c r="AE5" s="54" t="s">
        <v>126</v>
      </c>
      <c r="AF5" s="54" t="s">
        <v>127</v>
      </c>
      <c r="AG5" s="54" t="s">
        <v>128</v>
      </c>
      <c r="AH5" s="54" t="s">
        <v>129</v>
      </c>
      <c r="AI5" s="54" t="s">
        <v>130</v>
      </c>
      <c r="AJ5" s="54" t="s">
        <v>131</v>
      </c>
      <c r="AK5" s="54" t="s">
        <v>132</v>
      </c>
      <c r="AL5" s="54" t="s">
        <v>133</v>
      </c>
      <c r="AM5" s="54" t="s">
        <v>134</v>
      </c>
      <c r="AN5" s="54" t="s">
        <v>135</v>
      </c>
      <c r="AO5" s="54" t="s">
        <v>136</v>
      </c>
      <c r="AP5" s="54" t="s">
        <v>137</v>
      </c>
      <c r="AQ5" s="54" t="s">
        <v>138</v>
      </c>
      <c r="AR5" s="54" t="s">
        <v>139</v>
      </c>
      <c r="AS5" s="54" t="s">
        <v>140</v>
      </c>
      <c r="AT5" s="54" t="s">
        <v>141</v>
      </c>
      <c r="AU5" s="54" t="s">
        <v>142</v>
      </c>
      <c r="AV5" s="54" t="s">
        <v>143</v>
      </c>
      <c r="AW5" s="54" t="s">
        <v>144</v>
      </c>
      <c r="AX5" s="54" t="s">
        <v>145</v>
      </c>
      <c r="AY5" s="54" t="s">
        <v>146</v>
      </c>
      <c r="AZ5" s="54" t="s">
        <v>147</v>
      </c>
      <c r="BA5" s="54" t="s">
        <v>148</v>
      </c>
      <c r="BB5" s="54" t="s">
        <v>149</v>
      </c>
      <c r="BC5" s="54" t="s">
        <v>150</v>
      </c>
      <c r="BD5" s="54" t="s">
        <v>151</v>
      </c>
      <c r="BE5" s="54" t="s">
        <v>152</v>
      </c>
      <c r="BF5" s="54" t="s">
        <v>153</v>
      </c>
      <c r="BG5" s="54" t="s">
        <v>154</v>
      </c>
      <c r="BH5" s="54" t="s">
        <v>155</v>
      </c>
      <c r="BI5" s="54" t="s">
        <v>156</v>
      </c>
      <c r="BJ5" s="54" t="s">
        <v>157</v>
      </c>
    </row>
    <row r="6" spans="1:62" x14ac:dyDescent="0.2">
      <c r="A6" t="s">
        <v>205</v>
      </c>
      <c r="C6">
        <v>50</v>
      </c>
      <c r="D6">
        <f>C8</f>
        <v>60</v>
      </c>
      <c r="E6">
        <f t="shared" ref="E6:Z6" si="0">D8</f>
        <v>70</v>
      </c>
      <c r="F6">
        <f t="shared" si="0"/>
        <v>90</v>
      </c>
      <c r="G6">
        <f t="shared" si="0"/>
        <v>115</v>
      </c>
      <c r="H6">
        <f t="shared" si="0"/>
        <v>150</v>
      </c>
      <c r="I6">
        <f t="shared" si="0"/>
        <v>190</v>
      </c>
      <c r="J6">
        <f t="shared" si="0"/>
        <v>245</v>
      </c>
      <c r="K6">
        <f t="shared" si="0"/>
        <v>305</v>
      </c>
      <c r="L6">
        <f t="shared" si="0"/>
        <v>365</v>
      </c>
      <c r="M6">
        <f t="shared" si="0"/>
        <v>425</v>
      </c>
      <c r="N6">
        <f t="shared" si="0"/>
        <v>495</v>
      </c>
      <c r="O6">
        <f t="shared" si="0"/>
        <v>575</v>
      </c>
      <c r="P6">
        <f t="shared" si="0"/>
        <v>655</v>
      </c>
      <c r="Q6">
        <f t="shared" si="0"/>
        <v>735</v>
      </c>
      <c r="R6">
        <f t="shared" si="0"/>
        <v>815</v>
      </c>
      <c r="S6">
        <f t="shared" si="0"/>
        <v>905</v>
      </c>
      <c r="T6">
        <f t="shared" si="0"/>
        <v>995</v>
      </c>
      <c r="U6">
        <f t="shared" si="0"/>
        <v>1085</v>
      </c>
      <c r="V6">
        <f t="shared" si="0"/>
        <v>1175</v>
      </c>
      <c r="W6">
        <f t="shared" si="0"/>
        <v>1265</v>
      </c>
      <c r="X6">
        <f t="shared" si="0"/>
        <v>1355</v>
      </c>
      <c r="Y6">
        <f t="shared" si="0"/>
        <v>1455</v>
      </c>
      <c r="Z6">
        <f t="shared" si="0"/>
        <v>1555</v>
      </c>
      <c r="AA6">
        <f t="shared" ref="AA6" si="1">Z8</f>
        <v>1655</v>
      </c>
      <c r="AB6">
        <f t="shared" ref="AB6" si="2">AA8</f>
        <v>1755</v>
      </c>
      <c r="AC6">
        <f t="shared" ref="AC6" si="3">AB8</f>
        <v>1855</v>
      </c>
      <c r="AD6">
        <f t="shared" ref="AD6" si="4">AC8</f>
        <v>1955</v>
      </c>
      <c r="AE6">
        <f t="shared" ref="AE6" si="5">AD8</f>
        <v>2080</v>
      </c>
      <c r="AF6">
        <f t="shared" ref="AF6" si="6">AE8</f>
        <v>2205</v>
      </c>
      <c r="AG6">
        <f t="shared" ref="AG6" si="7">AF8</f>
        <v>2330</v>
      </c>
      <c r="AH6">
        <f t="shared" ref="AH6" si="8">AG8</f>
        <v>2470</v>
      </c>
      <c r="AI6">
        <f t="shared" ref="AI6" si="9">AH8</f>
        <v>2610</v>
      </c>
      <c r="AJ6">
        <f t="shared" ref="AJ6" si="10">AI8</f>
        <v>2750</v>
      </c>
      <c r="AK6">
        <f t="shared" ref="AK6" si="11">AJ8</f>
        <v>2900</v>
      </c>
      <c r="AL6">
        <f t="shared" ref="AL6" si="12">AK8</f>
        <v>3050</v>
      </c>
      <c r="AM6">
        <f t="shared" ref="AM6" si="13">AL8</f>
        <v>3200</v>
      </c>
      <c r="AN6">
        <f t="shared" ref="AN6" si="14">AM8</f>
        <v>3380</v>
      </c>
      <c r="AO6">
        <f t="shared" ref="AO6" si="15">AN8</f>
        <v>3570</v>
      </c>
      <c r="AP6">
        <f t="shared" ref="AP6" si="16">AO8</f>
        <v>3770</v>
      </c>
      <c r="AQ6">
        <f t="shared" ref="AQ6" si="17">AP8</f>
        <v>3970</v>
      </c>
      <c r="AR6">
        <f t="shared" ref="AR6" si="18">AQ8</f>
        <v>4190</v>
      </c>
      <c r="AS6">
        <f t="shared" ref="AS6" si="19">AR8</f>
        <v>4410</v>
      </c>
      <c r="AT6">
        <f t="shared" ref="AT6" si="20">AS8</f>
        <v>4640</v>
      </c>
      <c r="AU6">
        <f t="shared" ref="AU6" si="21">AT8</f>
        <v>4880</v>
      </c>
      <c r="AV6">
        <f t="shared" ref="AV6" si="22">AU8</f>
        <v>5130</v>
      </c>
      <c r="AW6">
        <f t="shared" ref="AW6" si="23">AV8</f>
        <v>5380</v>
      </c>
      <c r="AX6">
        <f t="shared" ref="AX6" si="24">AW8</f>
        <v>5630</v>
      </c>
      <c r="AY6">
        <f t="shared" ref="AY6" si="25">AX8</f>
        <v>5880</v>
      </c>
      <c r="AZ6">
        <f t="shared" ref="AZ6" si="26">AY8</f>
        <v>6130</v>
      </c>
      <c r="BA6">
        <f t="shared" ref="BA6" si="27">AZ8</f>
        <v>6430</v>
      </c>
      <c r="BB6">
        <f t="shared" ref="BB6" si="28">BA8</f>
        <v>6730</v>
      </c>
      <c r="BC6">
        <f t="shared" ref="BC6" si="29">BB8</f>
        <v>7030</v>
      </c>
      <c r="BD6">
        <f t="shared" ref="BD6" si="30">BC8</f>
        <v>7360</v>
      </c>
      <c r="BE6">
        <f t="shared" ref="BE6" si="31">BD8</f>
        <v>7710</v>
      </c>
      <c r="BF6">
        <f t="shared" ref="BF6" si="32">BE8</f>
        <v>8060</v>
      </c>
      <c r="BG6">
        <f t="shared" ref="BG6" si="33">BF8</f>
        <v>8410</v>
      </c>
      <c r="BH6">
        <f t="shared" ref="BH6" si="34">BG8</f>
        <v>8810</v>
      </c>
      <c r="BI6">
        <f t="shared" ref="BI6" si="35">BH8</f>
        <v>9210</v>
      </c>
      <c r="BJ6">
        <f t="shared" ref="BJ6" si="36">BI8</f>
        <v>9610</v>
      </c>
    </row>
    <row r="7" spans="1:62" x14ac:dyDescent="0.2">
      <c r="A7" t="s">
        <v>206</v>
      </c>
      <c r="C7">
        <v>10</v>
      </c>
      <c r="D7">
        <v>10</v>
      </c>
      <c r="E7">
        <v>20</v>
      </c>
      <c r="F7">
        <v>25</v>
      </c>
      <c r="G7">
        <v>35</v>
      </c>
      <c r="H7">
        <v>40</v>
      </c>
      <c r="I7">
        <v>55</v>
      </c>
      <c r="J7">
        <v>60</v>
      </c>
      <c r="K7">
        <v>60</v>
      </c>
      <c r="L7">
        <v>60</v>
      </c>
      <c r="M7">
        <v>70</v>
      </c>
      <c r="N7">
        <v>80</v>
      </c>
      <c r="O7">
        <v>80</v>
      </c>
      <c r="P7">
        <v>80</v>
      </c>
      <c r="Q7">
        <v>80</v>
      </c>
      <c r="R7">
        <v>90</v>
      </c>
      <c r="S7">
        <v>90</v>
      </c>
      <c r="T7">
        <v>90</v>
      </c>
      <c r="U7">
        <v>90</v>
      </c>
      <c r="V7">
        <v>90</v>
      </c>
      <c r="W7">
        <v>90</v>
      </c>
      <c r="X7">
        <v>100</v>
      </c>
      <c r="Y7">
        <v>100</v>
      </c>
      <c r="Z7">
        <v>100</v>
      </c>
      <c r="AA7">
        <v>100</v>
      </c>
      <c r="AB7">
        <v>100</v>
      </c>
      <c r="AC7">
        <v>100</v>
      </c>
      <c r="AD7">
        <v>125</v>
      </c>
      <c r="AE7">
        <v>125</v>
      </c>
      <c r="AF7">
        <v>125</v>
      </c>
      <c r="AG7">
        <v>140</v>
      </c>
      <c r="AH7">
        <v>140</v>
      </c>
      <c r="AI7">
        <v>140</v>
      </c>
      <c r="AJ7">
        <v>150</v>
      </c>
      <c r="AK7">
        <v>150</v>
      </c>
      <c r="AL7">
        <v>150</v>
      </c>
      <c r="AM7">
        <v>180</v>
      </c>
      <c r="AN7">
        <v>190</v>
      </c>
      <c r="AO7">
        <v>200</v>
      </c>
      <c r="AP7">
        <v>200</v>
      </c>
      <c r="AQ7">
        <v>220</v>
      </c>
      <c r="AR7">
        <v>220</v>
      </c>
      <c r="AS7">
        <v>230</v>
      </c>
      <c r="AT7">
        <v>240</v>
      </c>
      <c r="AU7">
        <v>250</v>
      </c>
      <c r="AV7">
        <v>250</v>
      </c>
      <c r="AW7">
        <v>250</v>
      </c>
      <c r="AX7">
        <v>250</v>
      </c>
      <c r="AY7">
        <v>250</v>
      </c>
      <c r="AZ7">
        <v>300</v>
      </c>
      <c r="BA7">
        <v>300</v>
      </c>
      <c r="BB7">
        <v>300</v>
      </c>
      <c r="BC7">
        <v>330</v>
      </c>
      <c r="BD7">
        <v>350</v>
      </c>
      <c r="BE7">
        <v>350</v>
      </c>
      <c r="BF7">
        <v>350</v>
      </c>
      <c r="BG7">
        <v>400</v>
      </c>
      <c r="BH7">
        <v>400</v>
      </c>
      <c r="BI7">
        <v>400</v>
      </c>
      <c r="BJ7">
        <v>400</v>
      </c>
    </row>
    <row r="8" spans="1:62" x14ac:dyDescent="0.2">
      <c r="A8" t="s">
        <v>207</v>
      </c>
      <c r="C8">
        <f>50+C7</f>
        <v>60</v>
      </c>
      <c r="D8">
        <f>C8+D7</f>
        <v>70</v>
      </c>
      <c r="E8">
        <f t="shared" ref="E8:H8" si="37">D8+E7</f>
        <v>90</v>
      </c>
      <c r="F8">
        <f t="shared" si="37"/>
        <v>115</v>
      </c>
      <c r="G8">
        <f t="shared" si="37"/>
        <v>150</v>
      </c>
      <c r="H8">
        <f t="shared" si="37"/>
        <v>190</v>
      </c>
      <c r="I8">
        <f t="shared" ref="I8" si="38">H8+I7</f>
        <v>245</v>
      </c>
      <c r="J8">
        <f t="shared" ref="J8" si="39">I8+J7</f>
        <v>305</v>
      </c>
      <c r="K8">
        <f t="shared" ref="K8" si="40">J8+K7</f>
        <v>365</v>
      </c>
      <c r="L8">
        <f t="shared" ref="L8" si="41">K8+L7</f>
        <v>425</v>
      </c>
      <c r="M8">
        <f t="shared" ref="M8" si="42">L8+M7</f>
        <v>495</v>
      </c>
      <c r="N8">
        <f t="shared" ref="N8" si="43">M8+N7</f>
        <v>575</v>
      </c>
      <c r="O8">
        <f t="shared" ref="O8" si="44">N8+O7</f>
        <v>655</v>
      </c>
      <c r="P8">
        <f t="shared" ref="P8" si="45">O8+P7</f>
        <v>735</v>
      </c>
      <c r="Q8">
        <f t="shared" ref="Q8" si="46">P8+Q7</f>
        <v>815</v>
      </c>
      <c r="R8">
        <f t="shared" ref="R8" si="47">Q8+R7</f>
        <v>905</v>
      </c>
      <c r="S8">
        <f t="shared" ref="S8" si="48">R8+S7</f>
        <v>995</v>
      </c>
      <c r="T8">
        <f t="shared" ref="T8" si="49">S8+T7</f>
        <v>1085</v>
      </c>
      <c r="U8">
        <f t="shared" ref="U8" si="50">T8+U7</f>
        <v>1175</v>
      </c>
      <c r="V8">
        <f t="shared" ref="V8" si="51">U8+V7</f>
        <v>1265</v>
      </c>
      <c r="W8">
        <f t="shared" ref="W8" si="52">V8+W7</f>
        <v>1355</v>
      </c>
      <c r="X8">
        <f t="shared" ref="X8" si="53">W8+X7</f>
        <v>1455</v>
      </c>
      <c r="Y8">
        <f t="shared" ref="Y8" si="54">X8+Y7</f>
        <v>1555</v>
      </c>
      <c r="Z8">
        <f t="shared" ref="Z8" si="55">Y8+Z7</f>
        <v>1655</v>
      </c>
      <c r="AA8">
        <f t="shared" ref="AA8" si="56">Z8+AA7</f>
        <v>1755</v>
      </c>
      <c r="AB8">
        <f t="shared" ref="AB8" si="57">AA8+AB7</f>
        <v>1855</v>
      </c>
      <c r="AC8">
        <f t="shared" ref="AC8" si="58">AB8+AC7</f>
        <v>1955</v>
      </c>
      <c r="AD8">
        <f t="shared" ref="AD8" si="59">AC8+AD7</f>
        <v>2080</v>
      </c>
      <c r="AE8">
        <f t="shared" ref="AE8" si="60">AD8+AE7</f>
        <v>2205</v>
      </c>
      <c r="AF8">
        <f t="shared" ref="AF8" si="61">AE8+AF7</f>
        <v>2330</v>
      </c>
      <c r="AG8">
        <f t="shared" ref="AG8" si="62">AF8+AG7</f>
        <v>2470</v>
      </c>
      <c r="AH8">
        <f t="shared" ref="AH8" si="63">AG8+AH7</f>
        <v>2610</v>
      </c>
      <c r="AI8">
        <f t="shared" ref="AI8" si="64">AH8+AI7</f>
        <v>2750</v>
      </c>
      <c r="AJ8">
        <f t="shared" ref="AJ8" si="65">AI8+AJ7</f>
        <v>2900</v>
      </c>
      <c r="AK8">
        <f t="shared" ref="AK8" si="66">AJ8+AK7</f>
        <v>3050</v>
      </c>
      <c r="AL8">
        <f t="shared" ref="AL8" si="67">AK8+AL7</f>
        <v>3200</v>
      </c>
      <c r="AM8">
        <f t="shared" ref="AM8" si="68">AL8+AM7</f>
        <v>3380</v>
      </c>
      <c r="AN8">
        <f t="shared" ref="AN8" si="69">AM8+AN7</f>
        <v>3570</v>
      </c>
      <c r="AO8">
        <f t="shared" ref="AO8" si="70">AN8+AO7</f>
        <v>3770</v>
      </c>
      <c r="AP8">
        <f t="shared" ref="AP8" si="71">AO8+AP7</f>
        <v>3970</v>
      </c>
      <c r="AQ8">
        <f t="shared" ref="AQ8" si="72">AP8+AQ7</f>
        <v>4190</v>
      </c>
      <c r="AR8">
        <f t="shared" ref="AR8" si="73">AQ8+AR7</f>
        <v>4410</v>
      </c>
      <c r="AS8">
        <f t="shared" ref="AS8" si="74">AR8+AS7</f>
        <v>4640</v>
      </c>
      <c r="AT8">
        <f t="shared" ref="AT8" si="75">AS8+AT7</f>
        <v>4880</v>
      </c>
      <c r="AU8">
        <f t="shared" ref="AU8" si="76">AT8+AU7</f>
        <v>5130</v>
      </c>
      <c r="AV8">
        <f t="shared" ref="AV8" si="77">AU8+AV7</f>
        <v>5380</v>
      </c>
      <c r="AW8">
        <f t="shared" ref="AW8" si="78">AV8+AW7</f>
        <v>5630</v>
      </c>
      <c r="AX8">
        <f t="shared" ref="AX8" si="79">AW8+AX7</f>
        <v>5880</v>
      </c>
      <c r="AY8">
        <f t="shared" ref="AY8" si="80">AX8+AY7</f>
        <v>6130</v>
      </c>
      <c r="AZ8">
        <f t="shared" ref="AZ8" si="81">AY8+AZ7</f>
        <v>6430</v>
      </c>
      <c r="BA8">
        <f t="shared" ref="BA8" si="82">AZ8+BA7</f>
        <v>6730</v>
      </c>
      <c r="BB8">
        <f t="shared" ref="BB8" si="83">BA8+BB7</f>
        <v>7030</v>
      </c>
      <c r="BC8">
        <f t="shared" ref="BC8" si="84">BB8+BC7</f>
        <v>7360</v>
      </c>
      <c r="BD8">
        <f t="shared" ref="BD8" si="85">BC8+BD7</f>
        <v>7710</v>
      </c>
      <c r="BE8">
        <f t="shared" ref="BE8" si="86">BD8+BE7</f>
        <v>8060</v>
      </c>
      <c r="BF8">
        <f t="shared" ref="BF8" si="87">BE8+BF7</f>
        <v>8410</v>
      </c>
      <c r="BG8">
        <f t="shared" ref="BG8" si="88">BF8+BG7</f>
        <v>8810</v>
      </c>
      <c r="BH8">
        <f t="shared" ref="BH8" si="89">BG8+BH7</f>
        <v>9210</v>
      </c>
      <c r="BI8">
        <f t="shared" ref="BI8" si="90">BH8+BI7</f>
        <v>9610</v>
      </c>
      <c r="BJ8">
        <f t="shared" ref="BJ8" si="91">BI8+BJ7</f>
        <v>10010</v>
      </c>
    </row>
    <row r="9" spans="1:62" x14ac:dyDescent="0.2">
      <c r="A9" t="s">
        <v>209</v>
      </c>
      <c r="C9">
        <f>(C6+(C7/2))</f>
        <v>55</v>
      </c>
      <c r="D9">
        <f>(D6+(D7/2))</f>
        <v>65</v>
      </c>
      <c r="E9">
        <f t="shared" ref="E9:AL9" si="92">(E6+(E7/2))</f>
        <v>80</v>
      </c>
      <c r="F9">
        <f t="shared" si="92"/>
        <v>102.5</v>
      </c>
      <c r="G9">
        <f t="shared" si="92"/>
        <v>132.5</v>
      </c>
      <c r="H9">
        <f t="shared" si="92"/>
        <v>170</v>
      </c>
      <c r="I9">
        <f t="shared" si="92"/>
        <v>217.5</v>
      </c>
      <c r="J9">
        <f t="shared" si="92"/>
        <v>275</v>
      </c>
      <c r="K9">
        <f t="shared" si="92"/>
        <v>335</v>
      </c>
      <c r="L9">
        <f t="shared" si="92"/>
        <v>395</v>
      </c>
      <c r="M9">
        <f t="shared" si="92"/>
        <v>460</v>
      </c>
      <c r="N9">
        <f t="shared" si="92"/>
        <v>535</v>
      </c>
      <c r="O9">
        <f t="shared" si="92"/>
        <v>615</v>
      </c>
      <c r="P9">
        <f t="shared" si="92"/>
        <v>695</v>
      </c>
      <c r="Q9">
        <f t="shared" si="92"/>
        <v>775</v>
      </c>
      <c r="R9">
        <f t="shared" si="92"/>
        <v>860</v>
      </c>
      <c r="S9">
        <f t="shared" si="92"/>
        <v>950</v>
      </c>
      <c r="T9">
        <f t="shared" si="92"/>
        <v>1040</v>
      </c>
      <c r="U9">
        <f t="shared" si="92"/>
        <v>1130</v>
      </c>
      <c r="V9">
        <f t="shared" si="92"/>
        <v>1220</v>
      </c>
      <c r="W9">
        <f t="shared" si="92"/>
        <v>1310</v>
      </c>
      <c r="X9">
        <f t="shared" si="92"/>
        <v>1405</v>
      </c>
      <c r="Y9">
        <f t="shared" si="92"/>
        <v>1505</v>
      </c>
      <c r="Z9">
        <f t="shared" si="92"/>
        <v>1605</v>
      </c>
      <c r="AA9">
        <f t="shared" si="92"/>
        <v>1705</v>
      </c>
      <c r="AB9">
        <f t="shared" si="92"/>
        <v>1805</v>
      </c>
      <c r="AC9">
        <f t="shared" si="92"/>
        <v>1905</v>
      </c>
      <c r="AD9">
        <f t="shared" si="92"/>
        <v>2017.5</v>
      </c>
      <c r="AE9">
        <f t="shared" si="92"/>
        <v>2142.5</v>
      </c>
      <c r="AF9">
        <f t="shared" si="92"/>
        <v>2267.5</v>
      </c>
      <c r="AG9">
        <f t="shared" si="92"/>
        <v>2400</v>
      </c>
      <c r="AH9">
        <f t="shared" si="92"/>
        <v>2540</v>
      </c>
      <c r="AI9">
        <f t="shared" si="92"/>
        <v>2680</v>
      </c>
      <c r="AJ9">
        <f t="shared" si="92"/>
        <v>2825</v>
      </c>
      <c r="AK9">
        <f t="shared" si="92"/>
        <v>2975</v>
      </c>
      <c r="AL9">
        <f t="shared" si="92"/>
        <v>3125</v>
      </c>
      <c r="AM9">
        <f t="shared" ref="AM9:AX9" si="93">(AM6+(AM7/2))</f>
        <v>3290</v>
      </c>
      <c r="AN9">
        <f t="shared" si="93"/>
        <v>3475</v>
      </c>
      <c r="AO9">
        <f t="shared" si="93"/>
        <v>3670</v>
      </c>
      <c r="AP9">
        <f t="shared" si="93"/>
        <v>3870</v>
      </c>
      <c r="AQ9">
        <f t="shared" si="93"/>
        <v>4080</v>
      </c>
      <c r="AR9">
        <f t="shared" si="93"/>
        <v>4300</v>
      </c>
      <c r="AS9">
        <f t="shared" si="93"/>
        <v>4525</v>
      </c>
      <c r="AT9">
        <f t="shared" si="93"/>
        <v>4760</v>
      </c>
      <c r="AU9">
        <f t="shared" si="93"/>
        <v>5005</v>
      </c>
      <c r="AV9">
        <f t="shared" si="93"/>
        <v>5255</v>
      </c>
      <c r="AW9">
        <f t="shared" si="93"/>
        <v>5505</v>
      </c>
      <c r="AX9">
        <f t="shared" si="93"/>
        <v>5755</v>
      </c>
      <c r="AY9">
        <f t="shared" ref="AY9:BJ9" si="94">(AY6+(AY7/2))</f>
        <v>6005</v>
      </c>
      <c r="AZ9">
        <f t="shared" si="94"/>
        <v>6280</v>
      </c>
      <c r="BA9">
        <f t="shared" si="94"/>
        <v>6580</v>
      </c>
      <c r="BB9">
        <f t="shared" si="94"/>
        <v>6880</v>
      </c>
      <c r="BC9">
        <f t="shared" si="94"/>
        <v>7195</v>
      </c>
      <c r="BD9">
        <f t="shared" si="94"/>
        <v>7535</v>
      </c>
      <c r="BE9">
        <f t="shared" si="94"/>
        <v>7885</v>
      </c>
      <c r="BF9">
        <f t="shared" si="94"/>
        <v>8235</v>
      </c>
      <c r="BG9">
        <f t="shared" si="94"/>
        <v>8610</v>
      </c>
      <c r="BH9">
        <f t="shared" si="94"/>
        <v>9010</v>
      </c>
      <c r="BI9">
        <f t="shared" si="94"/>
        <v>9410</v>
      </c>
      <c r="BJ9">
        <f t="shared" si="94"/>
        <v>9810</v>
      </c>
    </row>
    <row r="10" spans="1:62" x14ac:dyDescent="0.2">
      <c r="A10" t="s">
        <v>158</v>
      </c>
      <c r="C10">
        <v>25000</v>
      </c>
      <c r="D10">
        <f>C10</f>
        <v>25000</v>
      </c>
      <c r="E10">
        <f t="shared" ref="E10:N11" si="95">D10</f>
        <v>25000</v>
      </c>
      <c r="F10">
        <f t="shared" si="95"/>
        <v>25000</v>
      </c>
      <c r="G10">
        <f t="shared" si="95"/>
        <v>25000</v>
      </c>
      <c r="H10">
        <f t="shared" si="95"/>
        <v>25000</v>
      </c>
      <c r="I10">
        <f t="shared" si="95"/>
        <v>25000</v>
      </c>
      <c r="J10">
        <f t="shared" si="95"/>
        <v>25000</v>
      </c>
      <c r="K10">
        <f t="shared" si="95"/>
        <v>25000</v>
      </c>
      <c r="L10">
        <f t="shared" si="95"/>
        <v>25000</v>
      </c>
      <c r="M10">
        <f t="shared" si="95"/>
        <v>25000</v>
      </c>
      <c r="N10">
        <f t="shared" si="95"/>
        <v>25000</v>
      </c>
      <c r="O10">
        <f t="shared" ref="O10:O11" si="96">N10</f>
        <v>25000</v>
      </c>
      <c r="P10">
        <f t="shared" ref="P10:P11" si="97">O10</f>
        <v>25000</v>
      </c>
      <c r="Q10">
        <f t="shared" ref="Q10:Q11" si="98">P10</f>
        <v>25000</v>
      </c>
      <c r="R10">
        <f t="shared" ref="R10:R11" si="99">Q10</f>
        <v>25000</v>
      </c>
      <c r="S10">
        <f t="shared" ref="S10:S11" si="100">R10</f>
        <v>25000</v>
      </c>
      <c r="T10">
        <f t="shared" ref="T10:T11" si="101">S10</f>
        <v>25000</v>
      </c>
      <c r="U10">
        <f t="shared" ref="U10:U11" si="102">T10</f>
        <v>25000</v>
      </c>
      <c r="V10">
        <f t="shared" ref="V10:V11" si="103">U10</f>
        <v>25000</v>
      </c>
      <c r="W10">
        <f t="shared" ref="W10:W11" si="104">V10</f>
        <v>25000</v>
      </c>
      <c r="X10">
        <f t="shared" ref="X10:X11" si="105">W10</f>
        <v>25000</v>
      </c>
      <c r="Y10">
        <f t="shared" ref="Y10:Y11" si="106">X10</f>
        <v>25000</v>
      </c>
      <c r="Z10">
        <f t="shared" ref="Z10:Z11" si="107">Y10</f>
        <v>25000</v>
      </c>
      <c r="AA10">
        <f t="shared" ref="AA10:AA11" si="108">Z10</f>
        <v>25000</v>
      </c>
      <c r="AB10">
        <f t="shared" ref="AB10:AB11" si="109">AA10</f>
        <v>25000</v>
      </c>
      <c r="AC10">
        <f t="shared" ref="AC10:AC11" si="110">AB10</f>
        <v>25000</v>
      </c>
      <c r="AD10">
        <f t="shared" ref="AD10:AD11" si="111">AC10</f>
        <v>25000</v>
      </c>
      <c r="AE10">
        <f t="shared" ref="AE10:AE11" si="112">AD10</f>
        <v>25000</v>
      </c>
      <c r="AF10">
        <f t="shared" ref="AF10:AF11" si="113">AE10</f>
        <v>25000</v>
      </c>
      <c r="AG10">
        <f t="shared" ref="AG10:AG11" si="114">AF10</f>
        <v>25000</v>
      </c>
      <c r="AH10">
        <f t="shared" ref="AH10:AH11" si="115">AG10</f>
        <v>25000</v>
      </c>
      <c r="AI10">
        <f t="shared" ref="AI10:AI11" si="116">AH10</f>
        <v>25000</v>
      </c>
      <c r="AJ10">
        <f t="shared" ref="AJ10:AJ11" si="117">AI10</f>
        <v>25000</v>
      </c>
      <c r="AK10">
        <f t="shared" ref="AK10:AK11" si="118">AJ10</f>
        <v>25000</v>
      </c>
      <c r="AL10">
        <f t="shared" ref="AL10:AL11" si="119">AK10</f>
        <v>25000</v>
      </c>
      <c r="AM10">
        <f t="shared" ref="AM10:AM11" si="120">AL10</f>
        <v>25000</v>
      </c>
      <c r="AN10">
        <f t="shared" ref="AN10:AN11" si="121">AM10</f>
        <v>25000</v>
      </c>
      <c r="AO10">
        <f t="shared" ref="AO10:AO11" si="122">AN10</f>
        <v>25000</v>
      </c>
      <c r="AP10">
        <f t="shared" ref="AP10:AP11" si="123">AO10</f>
        <v>25000</v>
      </c>
      <c r="AQ10">
        <f t="shared" ref="AQ10:AQ11" si="124">AP10</f>
        <v>25000</v>
      </c>
      <c r="AR10">
        <f t="shared" ref="AR10:AR11" si="125">AQ10</f>
        <v>25000</v>
      </c>
      <c r="AS10">
        <f t="shared" ref="AS10:AS11" si="126">AR10</f>
        <v>25000</v>
      </c>
      <c r="AT10">
        <f t="shared" ref="AT10:AT11" si="127">AS10</f>
        <v>25000</v>
      </c>
      <c r="AU10">
        <f t="shared" ref="AU10:AU11" si="128">AT10</f>
        <v>25000</v>
      </c>
      <c r="AV10">
        <f t="shared" ref="AV10:AV11" si="129">AU10</f>
        <v>25000</v>
      </c>
      <c r="AW10">
        <f t="shared" ref="AW10:AW11" si="130">AV10</f>
        <v>25000</v>
      </c>
      <c r="AX10">
        <f t="shared" ref="AX10:AX11" si="131">AW10</f>
        <v>25000</v>
      </c>
      <c r="AY10">
        <f t="shared" ref="AY10:AY11" si="132">AX10</f>
        <v>25000</v>
      </c>
      <c r="AZ10">
        <f t="shared" ref="AZ10:AZ11" si="133">AY10</f>
        <v>25000</v>
      </c>
      <c r="BA10">
        <f t="shared" ref="BA10:BA11" si="134">AZ10</f>
        <v>25000</v>
      </c>
      <c r="BB10">
        <f t="shared" ref="BB10:BB11" si="135">BA10</f>
        <v>25000</v>
      </c>
      <c r="BC10">
        <f t="shared" ref="BC10:BC11" si="136">BB10</f>
        <v>25000</v>
      </c>
      <c r="BD10">
        <f t="shared" ref="BD10:BD11" si="137">BC10</f>
        <v>25000</v>
      </c>
      <c r="BE10">
        <f t="shared" ref="BE10:BE11" si="138">BD10</f>
        <v>25000</v>
      </c>
      <c r="BF10">
        <f t="shared" ref="BF10:BF11" si="139">BE10</f>
        <v>25000</v>
      </c>
      <c r="BG10">
        <f t="shared" ref="BG10:BG11" si="140">BF10</f>
        <v>25000</v>
      </c>
      <c r="BH10">
        <f t="shared" ref="BH10:BH11" si="141">BG10</f>
        <v>25000</v>
      </c>
      <c r="BI10">
        <f t="shared" ref="BI10:BI11" si="142">BH10</f>
        <v>25000</v>
      </c>
      <c r="BJ10">
        <f t="shared" ref="BJ10:BJ11" si="143">BI10</f>
        <v>25000</v>
      </c>
    </row>
    <row r="11" spans="1:62" x14ac:dyDescent="0.2">
      <c r="A11" t="s">
        <v>57</v>
      </c>
      <c r="C11" s="5">
        <v>0.85</v>
      </c>
      <c r="D11" s="5">
        <f>C11</f>
        <v>0.85</v>
      </c>
      <c r="E11" s="5">
        <f t="shared" si="95"/>
        <v>0.85</v>
      </c>
      <c r="F11" s="5">
        <f t="shared" si="95"/>
        <v>0.85</v>
      </c>
      <c r="G11" s="5">
        <f t="shared" si="95"/>
        <v>0.85</v>
      </c>
      <c r="H11" s="5">
        <f t="shared" si="95"/>
        <v>0.85</v>
      </c>
      <c r="I11" s="5">
        <f t="shared" si="95"/>
        <v>0.85</v>
      </c>
      <c r="J11" s="5">
        <f t="shared" si="95"/>
        <v>0.85</v>
      </c>
      <c r="K11" s="5">
        <f t="shared" si="95"/>
        <v>0.85</v>
      </c>
      <c r="L11" s="5">
        <f t="shared" si="95"/>
        <v>0.85</v>
      </c>
      <c r="M11" s="5">
        <f t="shared" si="95"/>
        <v>0.85</v>
      </c>
      <c r="N11" s="5">
        <f t="shared" si="95"/>
        <v>0.85</v>
      </c>
      <c r="O11" s="5">
        <f t="shared" si="96"/>
        <v>0.85</v>
      </c>
      <c r="P11" s="5">
        <f t="shared" si="97"/>
        <v>0.85</v>
      </c>
      <c r="Q11" s="5">
        <f t="shared" si="98"/>
        <v>0.85</v>
      </c>
      <c r="R11" s="5">
        <f t="shared" si="99"/>
        <v>0.85</v>
      </c>
      <c r="S11" s="5">
        <f t="shared" si="100"/>
        <v>0.85</v>
      </c>
      <c r="T11" s="5">
        <f t="shared" si="101"/>
        <v>0.85</v>
      </c>
      <c r="U11" s="5">
        <f t="shared" si="102"/>
        <v>0.85</v>
      </c>
      <c r="V11" s="5">
        <f t="shared" si="103"/>
        <v>0.85</v>
      </c>
      <c r="W11" s="5">
        <f t="shared" si="104"/>
        <v>0.85</v>
      </c>
      <c r="X11" s="5">
        <f t="shared" si="105"/>
        <v>0.85</v>
      </c>
      <c r="Y11" s="5">
        <f t="shared" si="106"/>
        <v>0.85</v>
      </c>
      <c r="Z11" s="5">
        <f t="shared" si="107"/>
        <v>0.85</v>
      </c>
      <c r="AA11" s="5">
        <f t="shared" si="108"/>
        <v>0.85</v>
      </c>
      <c r="AB11" s="5">
        <f t="shared" si="109"/>
        <v>0.85</v>
      </c>
      <c r="AC11" s="5">
        <f t="shared" si="110"/>
        <v>0.85</v>
      </c>
      <c r="AD11" s="5">
        <f t="shared" si="111"/>
        <v>0.85</v>
      </c>
      <c r="AE11" s="5">
        <f t="shared" si="112"/>
        <v>0.85</v>
      </c>
      <c r="AF11" s="5">
        <f t="shared" si="113"/>
        <v>0.85</v>
      </c>
      <c r="AG11" s="5">
        <f t="shared" si="114"/>
        <v>0.85</v>
      </c>
      <c r="AH11" s="5">
        <f t="shared" si="115"/>
        <v>0.85</v>
      </c>
      <c r="AI11" s="5">
        <f t="shared" si="116"/>
        <v>0.85</v>
      </c>
      <c r="AJ11" s="5">
        <f t="shared" si="117"/>
        <v>0.85</v>
      </c>
      <c r="AK11" s="5">
        <f t="shared" si="118"/>
        <v>0.85</v>
      </c>
      <c r="AL11" s="5">
        <f t="shared" si="119"/>
        <v>0.85</v>
      </c>
      <c r="AM11" s="5">
        <f t="shared" si="120"/>
        <v>0.85</v>
      </c>
      <c r="AN11" s="5">
        <f t="shared" si="121"/>
        <v>0.85</v>
      </c>
      <c r="AO11" s="5">
        <f t="shared" si="122"/>
        <v>0.85</v>
      </c>
      <c r="AP11" s="5">
        <f t="shared" si="123"/>
        <v>0.85</v>
      </c>
      <c r="AQ11" s="5">
        <f t="shared" si="124"/>
        <v>0.85</v>
      </c>
      <c r="AR11" s="5">
        <f t="shared" si="125"/>
        <v>0.85</v>
      </c>
      <c r="AS11" s="5">
        <f t="shared" si="126"/>
        <v>0.85</v>
      </c>
      <c r="AT11" s="5">
        <f t="shared" si="127"/>
        <v>0.85</v>
      </c>
      <c r="AU11" s="5">
        <f t="shared" si="128"/>
        <v>0.85</v>
      </c>
      <c r="AV11" s="5">
        <f t="shared" si="129"/>
        <v>0.85</v>
      </c>
      <c r="AW11" s="5">
        <f t="shared" si="130"/>
        <v>0.85</v>
      </c>
      <c r="AX11" s="5">
        <f t="shared" si="131"/>
        <v>0.85</v>
      </c>
      <c r="AY11" s="5">
        <f t="shared" si="132"/>
        <v>0.85</v>
      </c>
      <c r="AZ11" s="5">
        <f t="shared" si="133"/>
        <v>0.85</v>
      </c>
      <c r="BA11" s="5">
        <f t="shared" si="134"/>
        <v>0.85</v>
      </c>
      <c r="BB11" s="5">
        <f t="shared" si="135"/>
        <v>0.85</v>
      </c>
      <c r="BC11" s="5">
        <f t="shared" si="136"/>
        <v>0.85</v>
      </c>
      <c r="BD11" s="5">
        <f t="shared" si="137"/>
        <v>0.85</v>
      </c>
      <c r="BE11" s="5">
        <f t="shared" si="138"/>
        <v>0.85</v>
      </c>
      <c r="BF11" s="5">
        <f t="shared" si="139"/>
        <v>0.85</v>
      </c>
      <c r="BG11" s="5">
        <f t="shared" si="140"/>
        <v>0.85</v>
      </c>
      <c r="BH11" s="5">
        <f t="shared" si="141"/>
        <v>0.85</v>
      </c>
      <c r="BI11" s="5">
        <f t="shared" si="142"/>
        <v>0.85</v>
      </c>
      <c r="BJ11" s="5">
        <f t="shared" si="143"/>
        <v>0.85</v>
      </c>
    </row>
    <row r="12" spans="1:62" ht="34" x14ac:dyDescent="0.2">
      <c r="A12" s="9" t="s">
        <v>198</v>
      </c>
      <c r="C12" s="62">
        <f>C10*C9*C11/1000000</f>
        <v>1.16875</v>
      </c>
      <c r="D12" s="62">
        <f t="shared" ref="D12:BJ12" si="144">D10*D9*D11/1000000</f>
        <v>1.3812500000000001</v>
      </c>
      <c r="E12" s="62">
        <f t="shared" si="144"/>
        <v>1.7</v>
      </c>
      <c r="F12" s="62">
        <f t="shared" si="144"/>
        <v>2.1781250000000001</v>
      </c>
      <c r="G12" s="62">
        <f t="shared" si="144"/>
        <v>2.8156249999999998</v>
      </c>
      <c r="H12" s="62">
        <f t="shared" si="144"/>
        <v>3.6124999999999998</v>
      </c>
      <c r="I12" s="62">
        <f t="shared" si="144"/>
        <v>4.6218750000000002</v>
      </c>
      <c r="J12" s="62">
        <f t="shared" si="144"/>
        <v>5.84375</v>
      </c>
      <c r="K12" s="62">
        <f t="shared" si="144"/>
        <v>7.1187500000000004</v>
      </c>
      <c r="L12" s="62">
        <f t="shared" si="144"/>
        <v>8.3937500000000007</v>
      </c>
      <c r="M12" s="62">
        <f t="shared" si="144"/>
        <v>9.7750000000000004</v>
      </c>
      <c r="N12" s="62">
        <f t="shared" si="144"/>
        <v>11.36875</v>
      </c>
      <c r="O12" s="62">
        <f t="shared" si="144"/>
        <v>13.06875</v>
      </c>
      <c r="P12" s="62">
        <f t="shared" si="144"/>
        <v>14.768750000000001</v>
      </c>
      <c r="Q12" s="62">
        <f t="shared" si="144"/>
        <v>16.46875</v>
      </c>
      <c r="R12" s="62">
        <f t="shared" si="144"/>
        <v>18.274999999999999</v>
      </c>
      <c r="S12" s="62">
        <f t="shared" si="144"/>
        <v>20.1875</v>
      </c>
      <c r="T12" s="62">
        <f t="shared" si="144"/>
        <v>22.1</v>
      </c>
      <c r="U12" s="62">
        <f t="shared" si="144"/>
        <v>24.012499999999999</v>
      </c>
      <c r="V12" s="62">
        <f t="shared" si="144"/>
        <v>25.925000000000001</v>
      </c>
      <c r="W12" s="62">
        <f t="shared" si="144"/>
        <v>27.837499999999999</v>
      </c>
      <c r="X12" s="62">
        <f t="shared" si="144"/>
        <v>29.856249999999999</v>
      </c>
      <c r="Y12" s="62">
        <f t="shared" si="144"/>
        <v>31.981249999999999</v>
      </c>
      <c r="Z12" s="62">
        <f t="shared" si="144"/>
        <v>34.106250000000003</v>
      </c>
      <c r="AA12" s="62">
        <f t="shared" si="144"/>
        <v>36.231250000000003</v>
      </c>
      <c r="AB12" s="62">
        <f t="shared" si="144"/>
        <v>38.356250000000003</v>
      </c>
      <c r="AC12" s="62">
        <f t="shared" si="144"/>
        <v>40.481250000000003</v>
      </c>
      <c r="AD12" s="62">
        <f t="shared" si="144"/>
        <v>42.871875000000003</v>
      </c>
      <c r="AE12" s="62">
        <f t="shared" si="144"/>
        <v>45.528125000000003</v>
      </c>
      <c r="AF12" s="62">
        <f t="shared" si="144"/>
        <v>48.184375000000003</v>
      </c>
      <c r="AG12" s="62">
        <f t="shared" si="144"/>
        <v>51</v>
      </c>
      <c r="AH12" s="62">
        <f t="shared" si="144"/>
        <v>53.975000000000001</v>
      </c>
      <c r="AI12" s="62">
        <f t="shared" si="144"/>
        <v>56.95</v>
      </c>
      <c r="AJ12" s="62">
        <f t="shared" si="144"/>
        <v>60.03125</v>
      </c>
      <c r="AK12" s="62">
        <f t="shared" si="144"/>
        <v>63.21875</v>
      </c>
      <c r="AL12" s="62">
        <f t="shared" si="144"/>
        <v>66.40625</v>
      </c>
      <c r="AM12" s="62">
        <f t="shared" si="144"/>
        <v>69.912499999999994</v>
      </c>
      <c r="AN12" s="62">
        <f t="shared" si="144"/>
        <v>73.84375</v>
      </c>
      <c r="AO12" s="62">
        <f t="shared" si="144"/>
        <v>77.987499999999997</v>
      </c>
      <c r="AP12" s="62">
        <f t="shared" si="144"/>
        <v>82.237499999999997</v>
      </c>
      <c r="AQ12" s="62">
        <f t="shared" si="144"/>
        <v>86.7</v>
      </c>
      <c r="AR12" s="62">
        <f t="shared" si="144"/>
        <v>91.375</v>
      </c>
      <c r="AS12" s="62">
        <f t="shared" si="144"/>
        <v>96.15625</v>
      </c>
      <c r="AT12" s="62">
        <f t="shared" si="144"/>
        <v>101.15</v>
      </c>
      <c r="AU12" s="62">
        <f t="shared" si="144"/>
        <v>106.35625</v>
      </c>
      <c r="AV12" s="62">
        <f t="shared" si="144"/>
        <v>111.66875</v>
      </c>
      <c r="AW12" s="62">
        <f t="shared" si="144"/>
        <v>116.98125</v>
      </c>
      <c r="AX12" s="62">
        <f t="shared" si="144"/>
        <v>122.29375</v>
      </c>
      <c r="AY12" s="62">
        <f t="shared" si="144"/>
        <v>127.60625</v>
      </c>
      <c r="AZ12" s="62">
        <f t="shared" si="144"/>
        <v>133.44999999999999</v>
      </c>
      <c r="BA12" s="62">
        <f t="shared" si="144"/>
        <v>139.82499999999999</v>
      </c>
      <c r="BB12" s="62">
        <f t="shared" si="144"/>
        <v>146.19999999999999</v>
      </c>
      <c r="BC12" s="62">
        <f t="shared" si="144"/>
        <v>152.89375000000001</v>
      </c>
      <c r="BD12" s="62">
        <f t="shared" si="144"/>
        <v>160.11875000000001</v>
      </c>
      <c r="BE12" s="62">
        <f t="shared" si="144"/>
        <v>167.55625000000001</v>
      </c>
      <c r="BF12" s="62">
        <f t="shared" si="144"/>
        <v>174.99375000000001</v>
      </c>
      <c r="BG12" s="62">
        <f t="shared" si="144"/>
        <v>182.96250000000001</v>
      </c>
      <c r="BH12" s="62">
        <f t="shared" si="144"/>
        <v>191.46250000000001</v>
      </c>
      <c r="BI12" s="62">
        <f t="shared" si="144"/>
        <v>199.96250000000001</v>
      </c>
      <c r="BJ12" s="62">
        <f t="shared" si="144"/>
        <v>208.46250000000001</v>
      </c>
    </row>
    <row r="13" spans="1:62" x14ac:dyDescent="0.2">
      <c r="A13" t="s">
        <v>159</v>
      </c>
      <c r="C13" s="55">
        <v>8.5000000000000006E-2</v>
      </c>
      <c r="D13" s="55">
        <f>C13</f>
        <v>8.5000000000000006E-2</v>
      </c>
      <c r="E13" s="55">
        <f t="shared" ref="E13:N13" si="145">D13</f>
        <v>8.5000000000000006E-2</v>
      </c>
      <c r="F13" s="55">
        <f t="shared" si="145"/>
        <v>8.5000000000000006E-2</v>
      </c>
      <c r="G13" s="55">
        <f t="shared" si="145"/>
        <v>8.5000000000000006E-2</v>
      </c>
      <c r="H13" s="55">
        <f t="shared" si="145"/>
        <v>8.5000000000000006E-2</v>
      </c>
      <c r="I13" s="55">
        <f t="shared" si="145"/>
        <v>8.5000000000000006E-2</v>
      </c>
      <c r="J13" s="55">
        <f t="shared" si="145"/>
        <v>8.5000000000000006E-2</v>
      </c>
      <c r="K13" s="55">
        <f t="shared" si="145"/>
        <v>8.5000000000000006E-2</v>
      </c>
      <c r="L13" s="55">
        <f t="shared" si="145"/>
        <v>8.5000000000000006E-2</v>
      </c>
      <c r="M13" s="55">
        <f t="shared" si="145"/>
        <v>8.5000000000000006E-2</v>
      </c>
      <c r="N13" s="55">
        <f t="shared" si="145"/>
        <v>8.5000000000000006E-2</v>
      </c>
      <c r="O13" s="55">
        <f t="shared" ref="O13" si="146">N13</f>
        <v>8.5000000000000006E-2</v>
      </c>
      <c r="P13" s="55">
        <f t="shared" ref="P13" si="147">O13</f>
        <v>8.5000000000000006E-2</v>
      </c>
      <c r="Q13" s="55">
        <f t="shared" ref="Q13" si="148">P13</f>
        <v>8.5000000000000006E-2</v>
      </c>
      <c r="R13" s="55">
        <f t="shared" ref="R13" si="149">Q13</f>
        <v>8.5000000000000006E-2</v>
      </c>
      <c r="S13" s="55">
        <f t="shared" ref="S13" si="150">R13</f>
        <v>8.5000000000000006E-2</v>
      </c>
      <c r="T13" s="55">
        <f t="shared" ref="T13" si="151">S13</f>
        <v>8.5000000000000006E-2</v>
      </c>
      <c r="U13" s="55">
        <f t="shared" ref="U13" si="152">T13</f>
        <v>8.5000000000000006E-2</v>
      </c>
      <c r="V13" s="55">
        <f t="shared" ref="V13" si="153">U13</f>
        <v>8.5000000000000006E-2</v>
      </c>
      <c r="W13" s="55">
        <f t="shared" ref="W13" si="154">V13</f>
        <v>8.5000000000000006E-2</v>
      </c>
      <c r="X13" s="55">
        <f t="shared" ref="X13" si="155">W13</f>
        <v>8.5000000000000006E-2</v>
      </c>
      <c r="Y13" s="55">
        <f t="shared" ref="Y13" si="156">X13</f>
        <v>8.5000000000000006E-2</v>
      </c>
      <c r="Z13" s="55">
        <f t="shared" ref="Z13" si="157">Y13</f>
        <v>8.5000000000000006E-2</v>
      </c>
      <c r="AA13" s="55">
        <f t="shared" ref="AA13" si="158">Z13</f>
        <v>8.5000000000000006E-2</v>
      </c>
      <c r="AB13" s="55">
        <f t="shared" ref="AB13" si="159">AA13</f>
        <v>8.5000000000000006E-2</v>
      </c>
      <c r="AC13" s="55">
        <f t="shared" ref="AC13" si="160">AB13</f>
        <v>8.5000000000000006E-2</v>
      </c>
      <c r="AD13" s="55">
        <f t="shared" ref="AD13" si="161">AC13</f>
        <v>8.5000000000000006E-2</v>
      </c>
      <c r="AE13" s="55">
        <f t="shared" ref="AE13" si="162">AD13</f>
        <v>8.5000000000000006E-2</v>
      </c>
      <c r="AF13" s="55">
        <f t="shared" ref="AF13" si="163">AE13</f>
        <v>8.5000000000000006E-2</v>
      </c>
      <c r="AG13" s="55">
        <f t="shared" ref="AG13" si="164">AF13</f>
        <v>8.5000000000000006E-2</v>
      </c>
      <c r="AH13" s="55">
        <f t="shared" ref="AH13" si="165">AG13</f>
        <v>8.5000000000000006E-2</v>
      </c>
      <c r="AI13" s="55">
        <f t="shared" ref="AI13" si="166">AH13</f>
        <v>8.5000000000000006E-2</v>
      </c>
      <c r="AJ13" s="55">
        <f t="shared" ref="AJ13" si="167">AI13</f>
        <v>8.5000000000000006E-2</v>
      </c>
      <c r="AK13" s="55">
        <f t="shared" ref="AK13" si="168">AJ13</f>
        <v>8.5000000000000006E-2</v>
      </c>
      <c r="AL13" s="55">
        <f t="shared" ref="AL13" si="169">AK13</f>
        <v>8.5000000000000006E-2</v>
      </c>
      <c r="AM13" s="55">
        <f t="shared" ref="AM13" si="170">AL13</f>
        <v>8.5000000000000006E-2</v>
      </c>
      <c r="AN13" s="55">
        <f t="shared" ref="AN13" si="171">AM13</f>
        <v>8.5000000000000006E-2</v>
      </c>
      <c r="AO13" s="55">
        <f t="shared" ref="AO13" si="172">AN13</f>
        <v>8.5000000000000006E-2</v>
      </c>
      <c r="AP13" s="55">
        <f t="shared" ref="AP13" si="173">AO13</f>
        <v>8.5000000000000006E-2</v>
      </c>
      <c r="AQ13" s="55">
        <f t="shared" ref="AQ13" si="174">AP13</f>
        <v>8.5000000000000006E-2</v>
      </c>
      <c r="AR13" s="55">
        <f t="shared" ref="AR13" si="175">AQ13</f>
        <v>8.5000000000000006E-2</v>
      </c>
      <c r="AS13" s="55">
        <f t="shared" ref="AS13" si="176">AR13</f>
        <v>8.5000000000000006E-2</v>
      </c>
      <c r="AT13" s="55">
        <f t="shared" ref="AT13" si="177">AS13</f>
        <v>8.5000000000000006E-2</v>
      </c>
      <c r="AU13" s="55">
        <f t="shared" ref="AU13" si="178">AT13</f>
        <v>8.5000000000000006E-2</v>
      </c>
      <c r="AV13" s="55">
        <f t="shared" ref="AV13" si="179">AU13</f>
        <v>8.5000000000000006E-2</v>
      </c>
      <c r="AW13" s="55">
        <f t="shared" ref="AW13" si="180">AV13</f>
        <v>8.5000000000000006E-2</v>
      </c>
      <c r="AX13" s="55">
        <f t="shared" ref="AX13" si="181">AW13</f>
        <v>8.5000000000000006E-2</v>
      </c>
      <c r="AY13" s="55">
        <f t="shared" ref="AY13" si="182">AX13</f>
        <v>8.5000000000000006E-2</v>
      </c>
      <c r="AZ13" s="55">
        <f t="shared" ref="AZ13" si="183">AY13</f>
        <v>8.5000000000000006E-2</v>
      </c>
      <c r="BA13" s="55">
        <f t="shared" ref="BA13" si="184">AZ13</f>
        <v>8.5000000000000006E-2</v>
      </c>
      <c r="BB13" s="55">
        <f t="shared" ref="BB13" si="185">BA13</f>
        <v>8.5000000000000006E-2</v>
      </c>
      <c r="BC13" s="55">
        <f t="shared" ref="BC13" si="186">BB13</f>
        <v>8.5000000000000006E-2</v>
      </c>
      <c r="BD13" s="55">
        <f t="shared" ref="BD13" si="187">BC13</f>
        <v>8.5000000000000006E-2</v>
      </c>
      <c r="BE13" s="55">
        <f t="shared" ref="BE13" si="188">BD13</f>
        <v>8.5000000000000006E-2</v>
      </c>
      <c r="BF13" s="55">
        <f t="shared" ref="BF13" si="189">BE13</f>
        <v>8.5000000000000006E-2</v>
      </c>
      <c r="BG13" s="55">
        <f t="shared" ref="BG13" si="190">BF13</f>
        <v>8.5000000000000006E-2</v>
      </c>
      <c r="BH13" s="55">
        <f t="shared" ref="BH13" si="191">BG13</f>
        <v>8.5000000000000006E-2</v>
      </c>
      <c r="BI13" s="55">
        <f t="shared" ref="BI13" si="192">BH13</f>
        <v>8.5000000000000006E-2</v>
      </c>
      <c r="BJ13" s="55">
        <f t="shared" ref="BJ13" si="193">BI13</f>
        <v>8.5000000000000006E-2</v>
      </c>
    </row>
    <row r="14" spans="1:62" x14ac:dyDescent="0.2">
      <c r="A14" s="56" t="s">
        <v>201</v>
      </c>
      <c r="B14" s="56"/>
      <c r="C14" s="63">
        <f>C12*C13</f>
        <v>9.9343750000000008E-2</v>
      </c>
      <c r="D14" s="63">
        <f t="shared" ref="D14:N14" si="194">D12*D13</f>
        <v>0.11740625000000002</v>
      </c>
      <c r="E14" s="63">
        <f t="shared" si="194"/>
        <v>0.14450000000000002</v>
      </c>
      <c r="F14" s="63">
        <f t="shared" si="194"/>
        <v>0.18514062500000003</v>
      </c>
      <c r="G14" s="63">
        <f t="shared" si="194"/>
        <v>0.239328125</v>
      </c>
      <c r="H14" s="63">
        <f t="shared" si="194"/>
        <v>0.30706250000000002</v>
      </c>
      <c r="I14" s="63">
        <f t="shared" si="194"/>
        <v>0.39285937500000007</v>
      </c>
      <c r="J14" s="63">
        <f t="shared" si="194"/>
        <v>0.49671875000000004</v>
      </c>
      <c r="K14" s="63">
        <f t="shared" si="194"/>
        <v>0.6050937500000001</v>
      </c>
      <c r="L14" s="63">
        <f t="shared" si="194"/>
        <v>0.7134687500000001</v>
      </c>
      <c r="M14" s="63">
        <f t="shared" si="194"/>
        <v>0.83087500000000014</v>
      </c>
      <c r="N14" s="63">
        <f t="shared" si="194"/>
        <v>0.96634375000000006</v>
      </c>
      <c r="O14" s="63">
        <f t="shared" ref="O14:AL14" si="195">O12*O13</f>
        <v>1.1108437500000001</v>
      </c>
      <c r="P14" s="63">
        <f t="shared" si="195"/>
        <v>1.2553437500000002</v>
      </c>
      <c r="Q14" s="63">
        <f t="shared" si="195"/>
        <v>1.3998437500000001</v>
      </c>
      <c r="R14" s="63">
        <f t="shared" si="195"/>
        <v>1.553375</v>
      </c>
      <c r="S14" s="63">
        <f t="shared" si="195"/>
        <v>1.7159375000000001</v>
      </c>
      <c r="T14" s="63">
        <f t="shared" si="195"/>
        <v>1.8785000000000003</v>
      </c>
      <c r="U14" s="63">
        <f t="shared" si="195"/>
        <v>2.0410625000000002</v>
      </c>
      <c r="V14" s="63">
        <f t="shared" si="195"/>
        <v>2.2036250000000002</v>
      </c>
      <c r="W14" s="63">
        <f t="shared" si="195"/>
        <v>2.3661875000000001</v>
      </c>
      <c r="X14" s="63">
        <f t="shared" si="195"/>
        <v>2.5377812500000001</v>
      </c>
      <c r="Y14" s="63">
        <f t="shared" si="195"/>
        <v>2.7184062500000001</v>
      </c>
      <c r="Z14" s="63">
        <f t="shared" si="195"/>
        <v>2.8990312500000006</v>
      </c>
      <c r="AA14" s="63">
        <f t="shared" si="195"/>
        <v>3.0796562500000007</v>
      </c>
      <c r="AB14" s="63">
        <f t="shared" si="195"/>
        <v>3.2602812500000007</v>
      </c>
      <c r="AC14" s="63">
        <f t="shared" si="195"/>
        <v>3.4409062500000003</v>
      </c>
      <c r="AD14" s="63">
        <f t="shared" si="195"/>
        <v>3.6441093750000007</v>
      </c>
      <c r="AE14" s="63">
        <f t="shared" si="195"/>
        <v>3.8698906250000005</v>
      </c>
      <c r="AF14" s="63">
        <f t="shared" si="195"/>
        <v>4.0956718750000007</v>
      </c>
      <c r="AG14" s="63">
        <f t="shared" si="195"/>
        <v>4.335</v>
      </c>
      <c r="AH14" s="63">
        <f t="shared" si="195"/>
        <v>4.5878750000000004</v>
      </c>
      <c r="AI14" s="63">
        <f t="shared" si="195"/>
        <v>4.8407500000000008</v>
      </c>
      <c r="AJ14" s="63">
        <f t="shared" si="195"/>
        <v>5.1026562500000008</v>
      </c>
      <c r="AK14" s="63">
        <f t="shared" si="195"/>
        <v>5.3735937500000004</v>
      </c>
      <c r="AL14" s="63">
        <f t="shared" si="195"/>
        <v>5.64453125</v>
      </c>
      <c r="AM14" s="63">
        <f t="shared" ref="AM14:AX14" si="196">AM12*AM13</f>
        <v>5.9425625000000002</v>
      </c>
      <c r="AN14" s="63">
        <f t="shared" si="196"/>
        <v>6.2767187500000006</v>
      </c>
      <c r="AO14" s="63">
        <f t="shared" si="196"/>
        <v>6.6289375000000001</v>
      </c>
      <c r="AP14" s="63">
        <f t="shared" si="196"/>
        <v>6.9901875000000002</v>
      </c>
      <c r="AQ14" s="63">
        <f t="shared" si="196"/>
        <v>7.3695000000000004</v>
      </c>
      <c r="AR14" s="63">
        <f t="shared" si="196"/>
        <v>7.7668750000000006</v>
      </c>
      <c r="AS14" s="63">
        <f t="shared" si="196"/>
        <v>8.1732812500000005</v>
      </c>
      <c r="AT14" s="63">
        <f t="shared" si="196"/>
        <v>8.5977500000000013</v>
      </c>
      <c r="AU14" s="63">
        <f t="shared" si="196"/>
        <v>9.0402812500000014</v>
      </c>
      <c r="AV14" s="63">
        <f t="shared" si="196"/>
        <v>9.491843750000001</v>
      </c>
      <c r="AW14" s="63">
        <f t="shared" si="196"/>
        <v>9.9434062500000007</v>
      </c>
      <c r="AX14" s="63">
        <f t="shared" si="196"/>
        <v>10.39496875</v>
      </c>
      <c r="AY14" s="63">
        <f t="shared" ref="AY14:BJ14" si="197">AY12*AY13</f>
        <v>10.846531250000002</v>
      </c>
      <c r="AZ14" s="63">
        <f t="shared" si="197"/>
        <v>11.343249999999999</v>
      </c>
      <c r="BA14" s="63">
        <f t="shared" si="197"/>
        <v>11.885125</v>
      </c>
      <c r="BB14" s="63">
        <f t="shared" si="197"/>
        <v>12.427</v>
      </c>
      <c r="BC14" s="63">
        <f t="shared" si="197"/>
        <v>12.995968750000001</v>
      </c>
      <c r="BD14" s="63">
        <f t="shared" si="197"/>
        <v>13.610093750000001</v>
      </c>
      <c r="BE14" s="63">
        <f t="shared" si="197"/>
        <v>14.242281250000001</v>
      </c>
      <c r="BF14" s="63">
        <f t="shared" si="197"/>
        <v>14.874468750000002</v>
      </c>
      <c r="BG14" s="63">
        <f t="shared" si="197"/>
        <v>15.551812500000002</v>
      </c>
      <c r="BH14" s="63">
        <f t="shared" si="197"/>
        <v>16.274312500000001</v>
      </c>
      <c r="BI14" s="63">
        <f t="shared" si="197"/>
        <v>16.996812500000001</v>
      </c>
      <c r="BJ14" s="63">
        <f t="shared" si="197"/>
        <v>17.719312500000001</v>
      </c>
    </row>
    <row r="17" spans="1:62" x14ac:dyDescent="0.2">
      <c r="A17" s="4"/>
    </row>
    <row r="18" spans="1:62" x14ac:dyDescent="0.2">
      <c r="A18" s="4" t="s">
        <v>162</v>
      </c>
    </row>
    <row r="19" spans="1:62" x14ac:dyDescent="0.2">
      <c r="A19" t="s">
        <v>165</v>
      </c>
      <c r="C19">
        <v>5</v>
      </c>
      <c r="D19">
        <v>5</v>
      </c>
      <c r="E19">
        <v>5</v>
      </c>
      <c r="F19">
        <v>5</v>
      </c>
      <c r="G19">
        <v>5</v>
      </c>
      <c r="H19">
        <v>10</v>
      </c>
      <c r="I19">
        <v>10</v>
      </c>
      <c r="J19">
        <v>10</v>
      </c>
      <c r="K19">
        <v>10</v>
      </c>
      <c r="L19">
        <v>10</v>
      </c>
      <c r="M19">
        <v>10</v>
      </c>
      <c r="N19">
        <v>10</v>
      </c>
      <c r="O19">
        <v>10</v>
      </c>
      <c r="P19">
        <v>10</v>
      </c>
      <c r="Q19">
        <v>10</v>
      </c>
      <c r="R19">
        <v>12</v>
      </c>
      <c r="S19">
        <v>12</v>
      </c>
      <c r="T19">
        <v>12</v>
      </c>
      <c r="U19">
        <v>12</v>
      </c>
      <c r="V19">
        <v>12</v>
      </c>
      <c r="W19">
        <v>12</v>
      </c>
      <c r="X19">
        <v>12</v>
      </c>
      <c r="Y19">
        <v>12</v>
      </c>
      <c r="Z19">
        <v>12</v>
      </c>
      <c r="AA19">
        <f>Z19</f>
        <v>12</v>
      </c>
      <c r="AB19">
        <f t="shared" ref="AB19:AC20" si="198">AA19</f>
        <v>12</v>
      </c>
      <c r="AC19">
        <f t="shared" si="198"/>
        <v>12</v>
      </c>
      <c r="AD19">
        <v>14</v>
      </c>
      <c r="AE19">
        <v>14</v>
      </c>
      <c r="AF19">
        <v>14</v>
      </c>
      <c r="AG19">
        <v>14</v>
      </c>
      <c r="AH19">
        <v>14</v>
      </c>
      <c r="AI19">
        <v>14</v>
      </c>
      <c r="AJ19">
        <v>14</v>
      </c>
      <c r="AK19">
        <v>14</v>
      </c>
      <c r="AL19">
        <v>14</v>
      </c>
      <c r="AM19">
        <v>16</v>
      </c>
      <c r="AN19">
        <f>AM19</f>
        <v>16</v>
      </c>
      <c r="AO19">
        <f>AN19</f>
        <v>16</v>
      </c>
      <c r="AP19">
        <f t="shared" ref="AP19:AP20" si="199">AO19</f>
        <v>16</v>
      </c>
      <c r="AQ19">
        <v>18</v>
      </c>
      <c r="AR19">
        <f t="shared" ref="AR19:AR20" si="200">AQ19</f>
        <v>18</v>
      </c>
      <c r="AS19">
        <v>18</v>
      </c>
      <c r="AT19">
        <v>20</v>
      </c>
      <c r="AU19">
        <f>AT19</f>
        <v>20</v>
      </c>
      <c r="AV19">
        <f t="shared" ref="AV19:AY20" si="201">AU19</f>
        <v>20</v>
      </c>
      <c r="AW19">
        <f t="shared" si="201"/>
        <v>20</v>
      </c>
      <c r="AX19">
        <f t="shared" si="201"/>
        <v>20</v>
      </c>
      <c r="AY19">
        <f t="shared" si="201"/>
        <v>20</v>
      </c>
      <c r="AZ19">
        <v>22</v>
      </c>
      <c r="BA19">
        <v>22</v>
      </c>
      <c r="BB19">
        <v>22</v>
      </c>
      <c r="BC19">
        <v>22</v>
      </c>
      <c r="BD19">
        <v>22</v>
      </c>
      <c r="BE19">
        <v>22</v>
      </c>
      <c r="BF19">
        <v>22</v>
      </c>
      <c r="BG19">
        <v>22</v>
      </c>
      <c r="BH19">
        <v>22</v>
      </c>
      <c r="BI19">
        <v>22</v>
      </c>
      <c r="BJ19">
        <v>22</v>
      </c>
    </row>
    <row r="20" spans="1:62" x14ac:dyDescent="0.2">
      <c r="A20" t="s">
        <v>163</v>
      </c>
      <c r="C20">
        <v>30000</v>
      </c>
      <c r="D20">
        <f>C20</f>
        <v>30000</v>
      </c>
      <c r="E20">
        <f>D20</f>
        <v>30000</v>
      </c>
      <c r="F20">
        <f t="shared" ref="F20:N20" si="202">E20</f>
        <v>30000</v>
      </c>
      <c r="G20">
        <f t="shared" si="202"/>
        <v>30000</v>
      </c>
      <c r="H20">
        <f t="shared" si="202"/>
        <v>30000</v>
      </c>
      <c r="I20">
        <f t="shared" si="202"/>
        <v>30000</v>
      </c>
      <c r="J20">
        <f t="shared" si="202"/>
        <v>30000</v>
      </c>
      <c r="K20">
        <f t="shared" si="202"/>
        <v>30000</v>
      </c>
      <c r="L20">
        <f t="shared" si="202"/>
        <v>30000</v>
      </c>
      <c r="M20">
        <f t="shared" si="202"/>
        <v>30000</v>
      </c>
      <c r="N20">
        <f t="shared" si="202"/>
        <v>30000</v>
      </c>
      <c r="O20">
        <f>N20</f>
        <v>30000</v>
      </c>
      <c r="P20">
        <f>O20</f>
        <v>30000</v>
      </c>
      <c r="Q20">
        <f t="shared" ref="Q20:Z20" si="203">P20</f>
        <v>30000</v>
      </c>
      <c r="R20">
        <f t="shared" si="203"/>
        <v>30000</v>
      </c>
      <c r="S20">
        <f t="shared" si="203"/>
        <v>30000</v>
      </c>
      <c r="T20">
        <f t="shared" si="203"/>
        <v>30000</v>
      </c>
      <c r="U20">
        <f t="shared" si="203"/>
        <v>30000</v>
      </c>
      <c r="V20">
        <f t="shared" si="203"/>
        <v>30000</v>
      </c>
      <c r="W20">
        <f t="shared" si="203"/>
        <v>30000</v>
      </c>
      <c r="X20">
        <f t="shared" si="203"/>
        <v>30000</v>
      </c>
      <c r="Y20">
        <f t="shared" si="203"/>
        <v>30000</v>
      </c>
      <c r="Z20">
        <f t="shared" si="203"/>
        <v>30000</v>
      </c>
      <c r="AA20">
        <f t="shared" ref="AA20" si="204">Z20</f>
        <v>30000</v>
      </c>
      <c r="AB20">
        <f t="shared" si="198"/>
        <v>30000</v>
      </c>
      <c r="AC20">
        <f t="shared" si="198"/>
        <v>30000</v>
      </c>
      <c r="AD20">
        <f t="shared" ref="AD20" si="205">AC20</f>
        <v>30000</v>
      </c>
      <c r="AE20">
        <f t="shared" ref="AE20" si="206">AD20</f>
        <v>30000</v>
      </c>
      <c r="AF20">
        <f t="shared" ref="AF20" si="207">AE20</f>
        <v>30000</v>
      </c>
      <c r="AG20">
        <f t="shared" ref="AG20" si="208">AF20</f>
        <v>30000</v>
      </c>
      <c r="AH20">
        <f t="shared" ref="AH20" si="209">AG20</f>
        <v>30000</v>
      </c>
      <c r="AI20">
        <f t="shared" ref="AI20" si="210">AH20</f>
        <v>30000</v>
      </c>
      <c r="AJ20">
        <f t="shared" ref="AJ20" si="211">AI20</f>
        <v>30000</v>
      </c>
      <c r="AK20">
        <f t="shared" ref="AK20" si="212">AJ20</f>
        <v>30000</v>
      </c>
      <c r="AL20">
        <f t="shared" ref="AL20" si="213">AK20</f>
        <v>30000</v>
      </c>
      <c r="AM20">
        <f t="shared" ref="AM20" si="214">AL20</f>
        <v>30000</v>
      </c>
      <c r="AN20">
        <f t="shared" ref="AN20" si="215">AM20</f>
        <v>30000</v>
      </c>
      <c r="AO20">
        <f t="shared" ref="AO20" si="216">AN20</f>
        <v>30000</v>
      </c>
      <c r="AP20">
        <f t="shared" si="199"/>
        <v>30000</v>
      </c>
      <c r="AQ20">
        <f t="shared" ref="AQ20" si="217">AP20</f>
        <v>30000</v>
      </c>
      <c r="AR20">
        <f t="shared" si="200"/>
        <v>30000</v>
      </c>
      <c r="AS20">
        <f t="shared" ref="AS20" si="218">AR20</f>
        <v>30000</v>
      </c>
      <c r="AT20">
        <f t="shared" ref="AT20" si="219">AS20</f>
        <v>30000</v>
      </c>
      <c r="AU20">
        <f t="shared" ref="AU20" si="220">AT20</f>
        <v>30000</v>
      </c>
      <c r="AV20">
        <f t="shared" si="201"/>
        <v>30000</v>
      </c>
      <c r="AW20">
        <f t="shared" si="201"/>
        <v>30000</v>
      </c>
      <c r="AX20">
        <f t="shared" si="201"/>
        <v>30000</v>
      </c>
      <c r="AY20">
        <f t="shared" si="201"/>
        <v>30000</v>
      </c>
      <c r="AZ20">
        <f t="shared" ref="AZ20:BJ20" si="221">AY20</f>
        <v>30000</v>
      </c>
      <c r="BA20">
        <f t="shared" si="221"/>
        <v>30000</v>
      </c>
      <c r="BB20">
        <f t="shared" si="221"/>
        <v>30000</v>
      </c>
      <c r="BC20">
        <f t="shared" si="221"/>
        <v>30000</v>
      </c>
      <c r="BD20">
        <f t="shared" si="221"/>
        <v>30000</v>
      </c>
      <c r="BE20">
        <f t="shared" si="221"/>
        <v>30000</v>
      </c>
      <c r="BF20">
        <f t="shared" si="221"/>
        <v>30000</v>
      </c>
      <c r="BG20">
        <f t="shared" si="221"/>
        <v>30000</v>
      </c>
      <c r="BH20">
        <f t="shared" si="221"/>
        <v>30000</v>
      </c>
      <c r="BI20">
        <f t="shared" si="221"/>
        <v>30000</v>
      </c>
      <c r="BJ20">
        <f t="shared" si="221"/>
        <v>30000</v>
      </c>
    </row>
    <row r="21" spans="1:62" x14ac:dyDescent="0.2">
      <c r="C21">
        <f>C20*C19</f>
        <v>150000</v>
      </c>
      <c r="D21">
        <f t="shared" ref="D21:Z21" si="222">D20*D19</f>
        <v>150000</v>
      </c>
      <c r="E21">
        <f t="shared" si="222"/>
        <v>150000</v>
      </c>
      <c r="F21">
        <f t="shared" si="222"/>
        <v>150000</v>
      </c>
      <c r="G21">
        <f t="shared" si="222"/>
        <v>150000</v>
      </c>
      <c r="H21">
        <f t="shared" si="222"/>
        <v>300000</v>
      </c>
      <c r="I21">
        <f t="shared" si="222"/>
        <v>300000</v>
      </c>
      <c r="J21">
        <f t="shared" si="222"/>
        <v>300000</v>
      </c>
      <c r="K21">
        <f t="shared" si="222"/>
        <v>300000</v>
      </c>
      <c r="L21">
        <f t="shared" si="222"/>
        <v>300000</v>
      </c>
      <c r="M21">
        <f t="shared" si="222"/>
        <v>300000</v>
      </c>
      <c r="N21">
        <f t="shared" si="222"/>
        <v>300000</v>
      </c>
      <c r="O21">
        <f t="shared" si="222"/>
        <v>300000</v>
      </c>
      <c r="P21">
        <f t="shared" si="222"/>
        <v>300000</v>
      </c>
      <c r="Q21">
        <f t="shared" si="222"/>
        <v>300000</v>
      </c>
      <c r="R21">
        <f t="shared" si="222"/>
        <v>360000</v>
      </c>
      <c r="S21">
        <f t="shared" si="222"/>
        <v>360000</v>
      </c>
      <c r="T21">
        <f t="shared" si="222"/>
        <v>360000</v>
      </c>
      <c r="U21">
        <f t="shared" si="222"/>
        <v>360000</v>
      </c>
      <c r="V21">
        <f t="shared" si="222"/>
        <v>360000</v>
      </c>
      <c r="W21">
        <f t="shared" si="222"/>
        <v>360000</v>
      </c>
      <c r="X21">
        <f t="shared" si="222"/>
        <v>360000</v>
      </c>
      <c r="Y21">
        <f t="shared" si="222"/>
        <v>360000</v>
      </c>
      <c r="Z21">
        <f t="shared" si="222"/>
        <v>360000</v>
      </c>
      <c r="AA21">
        <f t="shared" ref="AA21:AL21" si="223">AA20*AA19</f>
        <v>360000</v>
      </c>
      <c r="AB21">
        <f t="shared" si="223"/>
        <v>360000</v>
      </c>
      <c r="AC21">
        <f t="shared" si="223"/>
        <v>360000</v>
      </c>
      <c r="AD21">
        <f t="shared" si="223"/>
        <v>420000</v>
      </c>
      <c r="AE21">
        <f t="shared" si="223"/>
        <v>420000</v>
      </c>
      <c r="AF21">
        <f t="shared" si="223"/>
        <v>420000</v>
      </c>
      <c r="AG21">
        <f t="shared" si="223"/>
        <v>420000</v>
      </c>
      <c r="AH21">
        <f t="shared" si="223"/>
        <v>420000</v>
      </c>
      <c r="AI21">
        <f t="shared" si="223"/>
        <v>420000</v>
      </c>
      <c r="AJ21">
        <f t="shared" si="223"/>
        <v>420000</v>
      </c>
      <c r="AK21">
        <f t="shared" si="223"/>
        <v>420000</v>
      </c>
      <c r="AL21">
        <f t="shared" si="223"/>
        <v>420000</v>
      </c>
      <c r="AM21">
        <f t="shared" ref="AM21:AY21" si="224">AM20*AM19</f>
        <v>480000</v>
      </c>
      <c r="AN21">
        <f t="shared" si="224"/>
        <v>480000</v>
      </c>
      <c r="AO21">
        <f t="shared" si="224"/>
        <v>480000</v>
      </c>
      <c r="AP21">
        <f t="shared" si="224"/>
        <v>480000</v>
      </c>
      <c r="AQ21">
        <f t="shared" si="224"/>
        <v>540000</v>
      </c>
      <c r="AR21">
        <f t="shared" si="224"/>
        <v>540000</v>
      </c>
      <c r="AS21">
        <f t="shared" si="224"/>
        <v>540000</v>
      </c>
      <c r="AT21">
        <f t="shared" si="224"/>
        <v>600000</v>
      </c>
      <c r="AU21">
        <f t="shared" si="224"/>
        <v>600000</v>
      </c>
      <c r="AV21">
        <f t="shared" si="224"/>
        <v>600000</v>
      </c>
      <c r="AW21">
        <f t="shared" si="224"/>
        <v>600000</v>
      </c>
      <c r="AX21">
        <f t="shared" si="224"/>
        <v>600000</v>
      </c>
      <c r="AY21">
        <f t="shared" si="224"/>
        <v>600000</v>
      </c>
      <c r="AZ21">
        <f t="shared" ref="AZ21:BJ21" si="225">AZ20*AZ19</f>
        <v>660000</v>
      </c>
      <c r="BA21">
        <f t="shared" si="225"/>
        <v>660000</v>
      </c>
      <c r="BB21">
        <f t="shared" si="225"/>
        <v>660000</v>
      </c>
      <c r="BC21">
        <f t="shared" si="225"/>
        <v>660000</v>
      </c>
      <c r="BD21">
        <f t="shared" si="225"/>
        <v>660000</v>
      </c>
      <c r="BE21">
        <f t="shared" si="225"/>
        <v>660000</v>
      </c>
      <c r="BF21">
        <f t="shared" si="225"/>
        <v>660000</v>
      </c>
      <c r="BG21">
        <f t="shared" si="225"/>
        <v>660000</v>
      </c>
      <c r="BH21">
        <f t="shared" si="225"/>
        <v>660000</v>
      </c>
      <c r="BI21">
        <f t="shared" si="225"/>
        <v>660000</v>
      </c>
      <c r="BJ21">
        <f t="shared" si="225"/>
        <v>660000</v>
      </c>
    </row>
    <row r="22" spans="1:62" x14ac:dyDescent="0.2">
      <c r="A22" t="s">
        <v>164</v>
      </c>
      <c r="C22">
        <v>3</v>
      </c>
      <c r="D22">
        <v>3</v>
      </c>
      <c r="E22">
        <v>3</v>
      </c>
      <c r="F22">
        <v>3</v>
      </c>
      <c r="G22">
        <v>3</v>
      </c>
      <c r="H22">
        <v>5</v>
      </c>
      <c r="I22">
        <v>5</v>
      </c>
      <c r="J22">
        <v>5</v>
      </c>
      <c r="K22">
        <v>5</v>
      </c>
      <c r="L22">
        <v>5</v>
      </c>
      <c r="M22">
        <v>5</v>
      </c>
      <c r="N22">
        <v>5</v>
      </c>
      <c r="O22">
        <v>5</v>
      </c>
      <c r="P22">
        <v>5</v>
      </c>
      <c r="Q22">
        <v>5</v>
      </c>
      <c r="R22">
        <v>6</v>
      </c>
      <c r="S22">
        <v>6</v>
      </c>
      <c r="T22">
        <v>6</v>
      </c>
      <c r="U22">
        <v>6</v>
      </c>
      <c r="V22">
        <v>6</v>
      </c>
      <c r="W22">
        <v>6</v>
      </c>
      <c r="X22">
        <v>6</v>
      </c>
      <c r="Y22">
        <v>6</v>
      </c>
      <c r="Z22">
        <v>6</v>
      </c>
      <c r="AA22">
        <v>6</v>
      </c>
      <c r="AB22">
        <v>6</v>
      </c>
      <c r="AC22">
        <v>6</v>
      </c>
      <c r="AD22">
        <v>8</v>
      </c>
      <c r="AE22">
        <v>8</v>
      </c>
      <c r="AF22">
        <v>8</v>
      </c>
      <c r="AG22">
        <v>8</v>
      </c>
      <c r="AH22">
        <v>8</v>
      </c>
      <c r="AI22">
        <v>8</v>
      </c>
      <c r="AJ22">
        <v>8</v>
      </c>
      <c r="AK22">
        <v>8</v>
      </c>
      <c r="AL22">
        <v>8</v>
      </c>
      <c r="AM22">
        <v>10</v>
      </c>
      <c r="AN22">
        <f>AM22</f>
        <v>10</v>
      </c>
      <c r="AO22">
        <f t="shared" ref="AO22:AS22" si="226">AN22</f>
        <v>10</v>
      </c>
      <c r="AP22">
        <f t="shared" si="226"/>
        <v>10</v>
      </c>
      <c r="AQ22">
        <f t="shared" si="226"/>
        <v>10</v>
      </c>
      <c r="AR22">
        <f t="shared" si="226"/>
        <v>10</v>
      </c>
      <c r="AS22">
        <f t="shared" si="226"/>
        <v>10</v>
      </c>
      <c r="AT22">
        <v>11</v>
      </c>
      <c r="AU22">
        <v>11</v>
      </c>
      <c r="AV22">
        <v>11</v>
      </c>
      <c r="AW22">
        <v>11</v>
      </c>
      <c r="AX22">
        <v>11</v>
      </c>
      <c r="AY22">
        <v>11</v>
      </c>
      <c r="AZ22">
        <v>11</v>
      </c>
      <c r="BA22">
        <v>11</v>
      </c>
      <c r="BB22">
        <v>11</v>
      </c>
      <c r="BC22">
        <v>11</v>
      </c>
      <c r="BD22">
        <v>11</v>
      </c>
      <c r="BE22">
        <v>11</v>
      </c>
      <c r="BF22">
        <v>11</v>
      </c>
      <c r="BG22">
        <v>11</v>
      </c>
      <c r="BH22">
        <v>11</v>
      </c>
      <c r="BI22">
        <v>11</v>
      </c>
      <c r="BJ22">
        <v>11</v>
      </c>
    </row>
    <row r="23" spans="1:62" x14ac:dyDescent="0.2">
      <c r="A23" t="s">
        <v>163</v>
      </c>
      <c r="C23">
        <v>25000</v>
      </c>
      <c r="D23">
        <f>C23</f>
        <v>25000</v>
      </c>
      <c r="E23">
        <f t="shared" ref="E23:N23" si="227">D23</f>
        <v>25000</v>
      </c>
      <c r="F23">
        <f t="shared" si="227"/>
        <v>25000</v>
      </c>
      <c r="G23">
        <f t="shared" si="227"/>
        <v>25000</v>
      </c>
      <c r="H23">
        <f t="shared" si="227"/>
        <v>25000</v>
      </c>
      <c r="I23">
        <f t="shared" si="227"/>
        <v>25000</v>
      </c>
      <c r="J23">
        <f t="shared" si="227"/>
        <v>25000</v>
      </c>
      <c r="K23">
        <f t="shared" si="227"/>
        <v>25000</v>
      </c>
      <c r="L23">
        <f t="shared" si="227"/>
        <v>25000</v>
      </c>
      <c r="M23">
        <f t="shared" si="227"/>
        <v>25000</v>
      </c>
      <c r="N23">
        <f t="shared" si="227"/>
        <v>25000</v>
      </c>
      <c r="O23">
        <f>N23</f>
        <v>25000</v>
      </c>
      <c r="P23">
        <f t="shared" ref="P23:BJ23" si="228">O23</f>
        <v>25000</v>
      </c>
      <c r="Q23">
        <f t="shared" si="228"/>
        <v>25000</v>
      </c>
      <c r="R23">
        <f t="shared" si="228"/>
        <v>25000</v>
      </c>
      <c r="S23">
        <f t="shared" si="228"/>
        <v>25000</v>
      </c>
      <c r="T23">
        <f t="shared" si="228"/>
        <v>25000</v>
      </c>
      <c r="U23">
        <f t="shared" si="228"/>
        <v>25000</v>
      </c>
      <c r="V23">
        <f t="shared" si="228"/>
        <v>25000</v>
      </c>
      <c r="W23">
        <f t="shared" si="228"/>
        <v>25000</v>
      </c>
      <c r="X23">
        <f t="shared" si="228"/>
        <v>25000</v>
      </c>
      <c r="Y23">
        <f t="shared" si="228"/>
        <v>25000</v>
      </c>
      <c r="Z23">
        <f t="shared" si="228"/>
        <v>25000</v>
      </c>
      <c r="AA23">
        <f t="shared" si="228"/>
        <v>25000</v>
      </c>
      <c r="AB23">
        <f t="shared" si="228"/>
        <v>25000</v>
      </c>
      <c r="AC23">
        <f t="shared" si="228"/>
        <v>25000</v>
      </c>
      <c r="AD23">
        <f t="shared" si="228"/>
        <v>25000</v>
      </c>
      <c r="AE23">
        <f t="shared" si="228"/>
        <v>25000</v>
      </c>
      <c r="AF23">
        <f t="shared" si="228"/>
        <v>25000</v>
      </c>
      <c r="AG23">
        <f t="shared" si="228"/>
        <v>25000</v>
      </c>
      <c r="AH23">
        <f t="shared" si="228"/>
        <v>25000</v>
      </c>
      <c r="AI23">
        <f t="shared" si="228"/>
        <v>25000</v>
      </c>
      <c r="AJ23">
        <f t="shared" si="228"/>
        <v>25000</v>
      </c>
      <c r="AK23">
        <f t="shared" si="228"/>
        <v>25000</v>
      </c>
      <c r="AL23">
        <f t="shared" si="228"/>
        <v>25000</v>
      </c>
      <c r="AM23">
        <f t="shared" si="228"/>
        <v>25000</v>
      </c>
      <c r="AN23">
        <f t="shared" si="228"/>
        <v>25000</v>
      </c>
      <c r="AO23">
        <f t="shared" si="228"/>
        <v>25000</v>
      </c>
      <c r="AP23">
        <f t="shared" si="228"/>
        <v>25000</v>
      </c>
      <c r="AQ23">
        <f t="shared" si="228"/>
        <v>25000</v>
      </c>
      <c r="AR23">
        <f t="shared" si="228"/>
        <v>25000</v>
      </c>
      <c r="AS23">
        <f t="shared" si="228"/>
        <v>25000</v>
      </c>
      <c r="AT23">
        <f t="shared" si="228"/>
        <v>25000</v>
      </c>
      <c r="AU23">
        <f t="shared" si="228"/>
        <v>25000</v>
      </c>
      <c r="AV23">
        <f t="shared" si="228"/>
        <v>25000</v>
      </c>
      <c r="AW23">
        <f t="shared" si="228"/>
        <v>25000</v>
      </c>
      <c r="AX23">
        <f t="shared" si="228"/>
        <v>25000</v>
      </c>
      <c r="AY23">
        <f t="shared" si="228"/>
        <v>25000</v>
      </c>
      <c r="AZ23">
        <f t="shared" si="228"/>
        <v>25000</v>
      </c>
      <c r="BA23">
        <f t="shared" si="228"/>
        <v>25000</v>
      </c>
      <c r="BB23">
        <f t="shared" si="228"/>
        <v>25000</v>
      </c>
      <c r="BC23">
        <f t="shared" si="228"/>
        <v>25000</v>
      </c>
      <c r="BD23">
        <f t="shared" si="228"/>
        <v>25000</v>
      </c>
      <c r="BE23">
        <f t="shared" si="228"/>
        <v>25000</v>
      </c>
      <c r="BF23">
        <f t="shared" si="228"/>
        <v>25000</v>
      </c>
      <c r="BG23">
        <f t="shared" si="228"/>
        <v>25000</v>
      </c>
      <c r="BH23">
        <f t="shared" si="228"/>
        <v>25000</v>
      </c>
      <c r="BI23">
        <f t="shared" si="228"/>
        <v>25000</v>
      </c>
      <c r="BJ23">
        <f t="shared" si="228"/>
        <v>25000</v>
      </c>
    </row>
    <row r="24" spans="1:62" x14ac:dyDescent="0.2">
      <c r="C24">
        <f>C23*C22</f>
        <v>75000</v>
      </c>
      <c r="D24">
        <f t="shared" ref="D24:Z24" si="229">D23*D22</f>
        <v>75000</v>
      </c>
      <c r="E24">
        <f t="shared" si="229"/>
        <v>75000</v>
      </c>
      <c r="F24">
        <f t="shared" si="229"/>
        <v>75000</v>
      </c>
      <c r="G24">
        <f t="shared" si="229"/>
        <v>75000</v>
      </c>
      <c r="H24">
        <f t="shared" si="229"/>
        <v>125000</v>
      </c>
      <c r="I24">
        <f t="shared" si="229"/>
        <v>125000</v>
      </c>
      <c r="J24">
        <f t="shared" si="229"/>
        <v>125000</v>
      </c>
      <c r="K24">
        <f t="shared" si="229"/>
        <v>125000</v>
      </c>
      <c r="L24">
        <f t="shared" si="229"/>
        <v>125000</v>
      </c>
      <c r="M24">
        <f t="shared" si="229"/>
        <v>125000</v>
      </c>
      <c r="N24">
        <f t="shared" si="229"/>
        <v>125000</v>
      </c>
      <c r="O24">
        <f t="shared" si="229"/>
        <v>125000</v>
      </c>
      <c r="P24">
        <f t="shared" si="229"/>
        <v>125000</v>
      </c>
      <c r="Q24">
        <f t="shared" si="229"/>
        <v>125000</v>
      </c>
      <c r="R24">
        <f t="shared" si="229"/>
        <v>150000</v>
      </c>
      <c r="S24">
        <f t="shared" si="229"/>
        <v>150000</v>
      </c>
      <c r="T24">
        <f t="shared" si="229"/>
        <v>150000</v>
      </c>
      <c r="U24">
        <f t="shared" si="229"/>
        <v>150000</v>
      </c>
      <c r="V24">
        <f t="shared" si="229"/>
        <v>150000</v>
      </c>
      <c r="W24">
        <f t="shared" si="229"/>
        <v>150000</v>
      </c>
      <c r="X24">
        <f t="shared" si="229"/>
        <v>150000</v>
      </c>
      <c r="Y24">
        <f t="shared" si="229"/>
        <v>150000</v>
      </c>
      <c r="Z24">
        <f t="shared" si="229"/>
        <v>150000</v>
      </c>
      <c r="AA24">
        <f t="shared" ref="AA24:AL24" si="230">AA23*AA22</f>
        <v>150000</v>
      </c>
      <c r="AB24">
        <f t="shared" si="230"/>
        <v>150000</v>
      </c>
      <c r="AC24">
        <f t="shared" si="230"/>
        <v>150000</v>
      </c>
      <c r="AD24">
        <f t="shared" si="230"/>
        <v>200000</v>
      </c>
      <c r="AE24">
        <f t="shared" si="230"/>
        <v>200000</v>
      </c>
      <c r="AF24">
        <f t="shared" si="230"/>
        <v>200000</v>
      </c>
      <c r="AG24">
        <f t="shared" si="230"/>
        <v>200000</v>
      </c>
      <c r="AH24">
        <f t="shared" si="230"/>
        <v>200000</v>
      </c>
      <c r="AI24">
        <f t="shared" si="230"/>
        <v>200000</v>
      </c>
      <c r="AJ24">
        <f t="shared" si="230"/>
        <v>200000</v>
      </c>
      <c r="AK24">
        <f t="shared" si="230"/>
        <v>200000</v>
      </c>
      <c r="AL24">
        <f t="shared" si="230"/>
        <v>200000</v>
      </c>
      <c r="AM24">
        <f t="shared" ref="AM24:AY24" si="231">AM23*AM22</f>
        <v>250000</v>
      </c>
      <c r="AN24">
        <f t="shared" si="231"/>
        <v>250000</v>
      </c>
      <c r="AO24">
        <f t="shared" si="231"/>
        <v>250000</v>
      </c>
      <c r="AP24">
        <f t="shared" si="231"/>
        <v>250000</v>
      </c>
      <c r="AQ24">
        <f t="shared" si="231"/>
        <v>250000</v>
      </c>
      <c r="AR24">
        <f t="shared" si="231"/>
        <v>250000</v>
      </c>
      <c r="AS24">
        <f t="shared" si="231"/>
        <v>250000</v>
      </c>
      <c r="AT24">
        <f t="shared" si="231"/>
        <v>275000</v>
      </c>
      <c r="AU24">
        <f t="shared" si="231"/>
        <v>275000</v>
      </c>
      <c r="AV24">
        <f t="shared" si="231"/>
        <v>275000</v>
      </c>
      <c r="AW24">
        <f t="shared" si="231"/>
        <v>275000</v>
      </c>
      <c r="AX24">
        <f t="shared" si="231"/>
        <v>275000</v>
      </c>
      <c r="AY24">
        <f t="shared" si="231"/>
        <v>275000</v>
      </c>
      <c r="AZ24">
        <f t="shared" ref="AZ24:BJ24" si="232">AZ23*AZ22</f>
        <v>275000</v>
      </c>
      <c r="BA24">
        <f t="shared" si="232"/>
        <v>275000</v>
      </c>
      <c r="BB24">
        <f t="shared" si="232"/>
        <v>275000</v>
      </c>
      <c r="BC24">
        <f t="shared" si="232"/>
        <v>275000</v>
      </c>
      <c r="BD24">
        <f t="shared" si="232"/>
        <v>275000</v>
      </c>
      <c r="BE24">
        <f t="shared" si="232"/>
        <v>275000</v>
      </c>
      <c r="BF24">
        <f t="shared" si="232"/>
        <v>275000</v>
      </c>
      <c r="BG24">
        <f t="shared" si="232"/>
        <v>275000</v>
      </c>
      <c r="BH24">
        <f t="shared" si="232"/>
        <v>275000</v>
      </c>
      <c r="BI24">
        <f t="shared" si="232"/>
        <v>275000</v>
      </c>
      <c r="BJ24">
        <f t="shared" si="232"/>
        <v>275000</v>
      </c>
    </row>
    <row r="25" spans="1:62" x14ac:dyDescent="0.2">
      <c r="A25" t="s">
        <v>160</v>
      </c>
      <c r="C25">
        <v>1</v>
      </c>
      <c r="D25">
        <v>1</v>
      </c>
      <c r="E25">
        <v>1</v>
      </c>
      <c r="F25">
        <v>2</v>
      </c>
      <c r="G25">
        <v>2</v>
      </c>
      <c r="H25">
        <v>2</v>
      </c>
      <c r="I25">
        <v>3</v>
      </c>
      <c r="J25">
        <v>3</v>
      </c>
      <c r="K25">
        <v>3</v>
      </c>
      <c r="L25">
        <v>4</v>
      </c>
      <c r="M25">
        <v>4</v>
      </c>
      <c r="N25">
        <v>4</v>
      </c>
      <c r="O25">
        <v>4</v>
      </c>
      <c r="P25">
        <v>4</v>
      </c>
      <c r="Q25">
        <v>5</v>
      </c>
      <c r="R25">
        <v>5</v>
      </c>
      <c r="S25">
        <v>5</v>
      </c>
      <c r="T25">
        <v>5</v>
      </c>
      <c r="U25">
        <v>5</v>
      </c>
      <c r="V25">
        <v>6</v>
      </c>
      <c r="W25">
        <v>7</v>
      </c>
      <c r="X25">
        <v>8</v>
      </c>
      <c r="Y25">
        <v>10</v>
      </c>
      <c r="Z25">
        <v>10</v>
      </c>
      <c r="AA25">
        <v>10</v>
      </c>
      <c r="AB25">
        <v>10</v>
      </c>
      <c r="AC25">
        <v>10</v>
      </c>
      <c r="AD25">
        <v>12</v>
      </c>
      <c r="AE25">
        <v>12</v>
      </c>
      <c r="AF25">
        <v>12</v>
      </c>
      <c r="AG25">
        <v>12</v>
      </c>
      <c r="AH25">
        <v>12</v>
      </c>
      <c r="AI25">
        <v>12</v>
      </c>
      <c r="AJ25">
        <v>12</v>
      </c>
      <c r="AK25">
        <v>12</v>
      </c>
      <c r="AL25">
        <v>12</v>
      </c>
      <c r="AM25">
        <v>13</v>
      </c>
      <c r="AN25">
        <v>13</v>
      </c>
      <c r="AO25">
        <v>13</v>
      </c>
      <c r="AP25">
        <v>13</v>
      </c>
      <c r="AQ25">
        <v>14</v>
      </c>
      <c r="AR25">
        <v>14</v>
      </c>
      <c r="AS25">
        <v>14</v>
      </c>
      <c r="AT25">
        <v>14</v>
      </c>
      <c r="AU25">
        <v>14</v>
      </c>
      <c r="AV25">
        <v>14</v>
      </c>
      <c r="AW25">
        <v>14</v>
      </c>
      <c r="AX25">
        <v>14</v>
      </c>
      <c r="AY25">
        <v>14</v>
      </c>
      <c r="AZ25">
        <v>15</v>
      </c>
      <c r="BA25">
        <v>16</v>
      </c>
      <c r="BB25">
        <v>17</v>
      </c>
      <c r="BC25">
        <v>18</v>
      </c>
      <c r="BD25">
        <v>19</v>
      </c>
      <c r="BE25">
        <v>20</v>
      </c>
      <c r="BF25">
        <v>21</v>
      </c>
      <c r="BG25">
        <v>22</v>
      </c>
      <c r="BH25">
        <v>23</v>
      </c>
      <c r="BI25">
        <v>24</v>
      </c>
      <c r="BJ25">
        <v>25</v>
      </c>
    </row>
    <row r="26" spans="1:62" x14ac:dyDescent="0.2">
      <c r="A26" t="s">
        <v>163</v>
      </c>
      <c r="C26">
        <f>20000</f>
        <v>20000</v>
      </c>
      <c r="D26">
        <f>C26</f>
        <v>20000</v>
      </c>
      <c r="E26">
        <f t="shared" ref="E26:N26" si="233">D26</f>
        <v>20000</v>
      </c>
      <c r="F26">
        <f t="shared" si="233"/>
        <v>20000</v>
      </c>
      <c r="G26">
        <f t="shared" si="233"/>
        <v>20000</v>
      </c>
      <c r="H26">
        <f t="shared" si="233"/>
        <v>20000</v>
      </c>
      <c r="I26">
        <f t="shared" si="233"/>
        <v>20000</v>
      </c>
      <c r="J26">
        <f t="shared" si="233"/>
        <v>20000</v>
      </c>
      <c r="K26">
        <f t="shared" si="233"/>
        <v>20000</v>
      </c>
      <c r="L26">
        <f t="shared" si="233"/>
        <v>20000</v>
      </c>
      <c r="M26">
        <f t="shared" si="233"/>
        <v>20000</v>
      </c>
      <c r="N26">
        <f t="shared" si="233"/>
        <v>20000</v>
      </c>
      <c r="O26">
        <f>N26</f>
        <v>20000</v>
      </c>
      <c r="P26">
        <f t="shared" ref="P26:BJ26" si="234">O26</f>
        <v>20000</v>
      </c>
      <c r="Q26">
        <f t="shared" si="234"/>
        <v>20000</v>
      </c>
      <c r="R26">
        <f t="shared" si="234"/>
        <v>20000</v>
      </c>
      <c r="S26">
        <f t="shared" si="234"/>
        <v>20000</v>
      </c>
      <c r="T26">
        <f t="shared" si="234"/>
        <v>20000</v>
      </c>
      <c r="U26">
        <f t="shared" si="234"/>
        <v>20000</v>
      </c>
      <c r="V26">
        <f t="shared" si="234"/>
        <v>20000</v>
      </c>
      <c r="W26">
        <f t="shared" si="234"/>
        <v>20000</v>
      </c>
      <c r="X26">
        <f t="shared" si="234"/>
        <v>20000</v>
      </c>
      <c r="Y26">
        <f t="shared" si="234"/>
        <v>20000</v>
      </c>
      <c r="Z26">
        <f t="shared" si="234"/>
        <v>20000</v>
      </c>
      <c r="AA26">
        <f t="shared" si="234"/>
        <v>20000</v>
      </c>
      <c r="AB26">
        <f t="shared" si="234"/>
        <v>20000</v>
      </c>
      <c r="AC26">
        <f t="shared" si="234"/>
        <v>20000</v>
      </c>
      <c r="AD26">
        <f t="shared" si="234"/>
        <v>20000</v>
      </c>
      <c r="AE26">
        <f t="shared" si="234"/>
        <v>20000</v>
      </c>
      <c r="AF26">
        <f t="shared" si="234"/>
        <v>20000</v>
      </c>
      <c r="AG26">
        <f t="shared" si="234"/>
        <v>20000</v>
      </c>
      <c r="AH26">
        <f t="shared" si="234"/>
        <v>20000</v>
      </c>
      <c r="AI26">
        <f t="shared" si="234"/>
        <v>20000</v>
      </c>
      <c r="AJ26">
        <f t="shared" si="234"/>
        <v>20000</v>
      </c>
      <c r="AK26">
        <f t="shared" si="234"/>
        <v>20000</v>
      </c>
      <c r="AL26">
        <f t="shared" si="234"/>
        <v>20000</v>
      </c>
      <c r="AM26">
        <f t="shared" si="234"/>
        <v>20000</v>
      </c>
      <c r="AN26">
        <f t="shared" si="234"/>
        <v>20000</v>
      </c>
      <c r="AO26">
        <f t="shared" si="234"/>
        <v>20000</v>
      </c>
      <c r="AP26">
        <f t="shared" si="234"/>
        <v>20000</v>
      </c>
      <c r="AQ26">
        <f t="shared" si="234"/>
        <v>20000</v>
      </c>
      <c r="AR26">
        <f t="shared" si="234"/>
        <v>20000</v>
      </c>
      <c r="AS26">
        <f t="shared" si="234"/>
        <v>20000</v>
      </c>
      <c r="AT26">
        <f t="shared" si="234"/>
        <v>20000</v>
      </c>
      <c r="AU26">
        <f t="shared" si="234"/>
        <v>20000</v>
      </c>
      <c r="AV26">
        <f t="shared" si="234"/>
        <v>20000</v>
      </c>
      <c r="AW26">
        <f t="shared" si="234"/>
        <v>20000</v>
      </c>
      <c r="AX26">
        <f t="shared" si="234"/>
        <v>20000</v>
      </c>
      <c r="AY26">
        <f t="shared" si="234"/>
        <v>20000</v>
      </c>
      <c r="AZ26">
        <f t="shared" si="234"/>
        <v>20000</v>
      </c>
      <c r="BA26">
        <f t="shared" si="234"/>
        <v>20000</v>
      </c>
      <c r="BB26">
        <f t="shared" si="234"/>
        <v>20000</v>
      </c>
      <c r="BC26">
        <f t="shared" si="234"/>
        <v>20000</v>
      </c>
      <c r="BD26">
        <f t="shared" si="234"/>
        <v>20000</v>
      </c>
      <c r="BE26">
        <f t="shared" si="234"/>
        <v>20000</v>
      </c>
      <c r="BF26">
        <f t="shared" si="234"/>
        <v>20000</v>
      </c>
      <c r="BG26">
        <f t="shared" si="234"/>
        <v>20000</v>
      </c>
      <c r="BH26">
        <f t="shared" si="234"/>
        <v>20000</v>
      </c>
      <c r="BI26">
        <f t="shared" si="234"/>
        <v>20000</v>
      </c>
      <c r="BJ26">
        <f t="shared" si="234"/>
        <v>20000</v>
      </c>
    </row>
    <row r="27" spans="1:62" x14ac:dyDescent="0.2">
      <c r="C27">
        <f>C26*C25</f>
        <v>20000</v>
      </c>
      <c r="D27">
        <f t="shared" ref="D27:Z27" si="235">D26*D25</f>
        <v>20000</v>
      </c>
      <c r="E27">
        <f t="shared" si="235"/>
        <v>20000</v>
      </c>
      <c r="F27">
        <f t="shared" si="235"/>
        <v>40000</v>
      </c>
      <c r="G27">
        <f t="shared" si="235"/>
        <v>40000</v>
      </c>
      <c r="H27">
        <f t="shared" si="235"/>
        <v>40000</v>
      </c>
      <c r="I27">
        <f t="shared" si="235"/>
        <v>60000</v>
      </c>
      <c r="J27">
        <f t="shared" si="235"/>
        <v>60000</v>
      </c>
      <c r="K27">
        <f t="shared" si="235"/>
        <v>60000</v>
      </c>
      <c r="L27">
        <f t="shared" si="235"/>
        <v>80000</v>
      </c>
      <c r="M27">
        <f t="shared" si="235"/>
        <v>80000</v>
      </c>
      <c r="N27">
        <f t="shared" si="235"/>
        <v>80000</v>
      </c>
      <c r="O27">
        <f t="shared" si="235"/>
        <v>80000</v>
      </c>
      <c r="P27">
        <f t="shared" si="235"/>
        <v>80000</v>
      </c>
      <c r="Q27" s="10">
        <f t="shared" si="235"/>
        <v>100000</v>
      </c>
      <c r="R27" s="10">
        <f t="shared" si="235"/>
        <v>100000</v>
      </c>
      <c r="S27" s="10">
        <f t="shared" si="235"/>
        <v>100000</v>
      </c>
      <c r="T27" s="10">
        <f t="shared" si="235"/>
        <v>100000</v>
      </c>
      <c r="U27" s="10">
        <f t="shared" si="235"/>
        <v>100000</v>
      </c>
      <c r="V27" s="10">
        <f t="shared" si="235"/>
        <v>120000</v>
      </c>
      <c r="W27" s="10">
        <f t="shared" si="235"/>
        <v>140000</v>
      </c>
      <c r="X27" s="10">
        <f t="shared" si="235"/>
        <v>160000</v>
      </c>
      <c r="Y27" s="10">
        <f t="shared" si="235"/>
        <v>200000</v>
      </c>
      <c r="Z27" s="10">
        <f t="shared" si="235"/>
        <v>200000</v>
      </c>
      <c r="AA27" s="10">
        <f t="shared" ref="AA27:AL27" si="236">AA26*AA25</f>
        <v>200000</v>
      </c>
      <c r="AB27" s="10">
        <f t="shared" si="236"/>
        <v>200000</v>
      </c>
      <c r="AC27" s="10">
        <f t="shared" si="236"/>
        <v>200000</v>
      </c>
      <c r="AD27" s="10">
        <f t="shared" si="236"/>
        <v>240000</v>
      </c>
      <c r="AE27" s="10">
        <f t="shared" si="236"/>
        <v>240000</v>
      </c>
      <c r="AF27" s="10">
        <f t="shared" si="236"/>
        <v>240000</v>
      </c>
      <c r="AG27" s="10">
        <f t="shared" si="236"/>
        <v>240000</v>
      </c>
      <c r="AH27" s="10">
        <f t="shared" si="236"/>
        <v>240000</v>
      </c>
      <c r="AI27" s="10">
        <f t="shared" si="236"/>
        <v>240000</v>
      </c>
      <c r="AJ27" s="10">
        <f t="shared" si="236"/>
        <v>240000</v>
      </c>
      <c r="AK27" s="10">
        <f t="shared" si="236"/>
        <v>240000</v>
      </c>
      <c r="AL27" s="10">
        <f t="shared" si="236"/>
        <v>240000</v>
      </c>
      <c r="AM27" s="10">
        <f t="shared" ref="AM27:AY27" si="237">AM26*AM25</f>
        <v>260000</v>
      </c>
      <c r="AN27" s="10">
        <f t="shared" si="237"/>
        <v>260000</v>
      </c>
      <c r="AO27" s="10">
        <f t="shared" si="237"/>
        <v>260000</v>
      </c>
      <c r="AP27" s="10">
        <f t="shared" si="237"/>
        <v>260000</v>
      </c>
      <c r="AQ27" s="10">
        <f t="shared" si="237"/>
        <v>280000</v>
      </c>
      <c r="AR27" s="10">
        <f t="shared" si="237"/>
        <v>280000</v>
      </c>
      <c r="AS27" s="10">
        <f t="shared" si="237"/>
        <v>280000</v>
      </c>
      <c r="AT27" s="10">
        <f t="shared" si="237"/>
        <v>280000</v>
      </c>
      <c r="AU27" s="10">
        <f t="shared" si="237"/>
        <v>280000</v>
      </c>
      <c r="AV27" s="10">
        <f t="shared" si="237"/>
        <v>280000</v>
      </c>
      <c r="AW27" s="10">
        <f t="shared" si="237"/>
        <v>280000</v>
      </c>
      <c r="AX27" s="10">
        <f t="shared" si="237"/>
        <v>280000</v>
      </c>
      <c r="AY27" s="10">
        <f t="shared" si="237"/>
        <v>280000</v>
      </c>
      <c r="AZ27" s="10">
        <f t="shared" ref="AZ27:BJ27" si="238">AZ26*AZ25</f>
        <v>300000</v>
      </c>
      <c r="BA27" s="10">
        <f t="shared" si="238"/>
        <v>320000</v>
      </c>
      <c r="BB27" s="10">
        <f t="shared" si="238"/>
        <v>340000</v>
      </c>
      <c r="BC27" s="10">
        <f t="shared" si="238"/>
        <v>360000</v>
      </c>
      <c r="BD27" s="10">
        <f t="shared" si="238"/>
        <v>380000</v>
      </c>
      <c r="BE27" s="10">
        <f t="shared" si="238"/>
        <v>400000</v>
      </c>
      <c r="BF27" s="10">
        <f t="shared" si="238"/>
        <v>420000</v>
      </c>
      <c r="BG27" s="10">
        <f t="shared" si="238"/>
        <v>440000</v>
      </c>
      <c r="BH27" s="10">
        <f t="shared" si="238"/>
        <v>460000</v>
      </c>
      <c r="BI27" s="10">
        <f t="shared" si="238"/>
        <v>480000</v>
      </c>
      <c r="BJ27" s="10">
        <f t="shared" si="238"/>
        <v>500000</v>
      </c>
    </row>
    <row r="28" spans="1:62" x14ac:dyDescent="0.2">
      <c r="A28" t="s">
        <v>161</v>
      </c>
      <c r="C28">
        <v>1</v>
      </c>
      <c r="D28">
        <f>C28</f>
        <v>1</v>
      </c>
      <c r="E28">
        <f t="shared" ref="E28:N28" si="239">D28</f>
        <v>1</v>
      </c>
      <c r="F28">
        <f t="shared" si="239"/>
        <v>1</v>
      </c>
      <c r="G28">
        <f t="shared" si="239"/>
        <v>1</v>
      </c>
      <c r="H28">
        <v>2</v>
      </c>
      <c r="I28">
        <v>2</v>
      </c>
      <c r="J28">
        <v>2</v>
      </c>
      <c r="K28">
        <f t="shared" si="239"/>
        <v>2</v>
      </c>
      <c r="L28">
        <f t="shared" si="239"/>
        <v>2</v>
      </c>
      <c r="M28">
        <f t="shared" si="239"/>
        <v>2</v>
      </c>
      <c r="N28">
        <f t="shared" si="239"/>
        <v>2</v>
      </c>
      <c r="O28">
        <v>2</v>
      </c>
      <c r="P28">
        <v>2</v>
      </c>
      <c r="Q28">
        <v>2</v>
      </c>
      <c r="R28">
        <v>2</v>
      </c>
      <c r="S28">
        <v>2</v>
      </c>
      <c r="T28">
        <v>2</v>
      </c>
      <c r="U28">
        <v>2</v>
      </c>
      <c r="V28">
        <v>2</v>
      </c>
      <c r="W28">
        <v>2</v>
      </c>
      <c r="X28">
        <v>2</v>
      </c>
      <c r="Y28">
        <v>2</v>
      </c>
      <c r="Z28">
        <v>2</v>
      </c>
      <c r="AA28">
        <v>2</v>
      </c>
      <c r="AB28">
        <v>2</v>
      </c>
      <c r="AC28">
        <v>2</v>
      </c>
      <c r="AD28">
        <v>3</v>
      </c>
      <c r="AE28">
        <v>3</v>
      </c>
      <c r="AF28">
        <v>3</v>
      </c>
      <c r="AG28">
        <v>3</v>
      </c>
      <c r="AH28">
        <v>3</v>
      </c>
      <c r="AI28">
        <v>3</v>
      </c>
      <c r="AJ28">
        <v>3</v>
      </c>
      <c r="AK28">
        <v>3</v>
      </c>
      <c r="AL28">
        <v>3</v>
      </c>
      <c r="AM28">
        <v>4</v>
      </c>
      <c r="AN28">
        <f>AM28</f>
        <v>4</v>
      </c>
      <c r="AO28">
        <f t="shared" ref="AO28:AS28" si="240">AN28</f>
        <v>4</v>
      </c>
      <c r="AP28">
        <f t="shared" si="240"/>
        <v>4</v>
      </c>
      <c r="AQ28">
        <f t="shared" si="240"/>
        <v>4</v>
      </c>
      <c r="AR28">
        <f t="shared" si="240"/>
        <v>4</v>
      </c>
      <c r="AS28">
        <f t="shared" si="240"/>
        <v>4</v>
      </c>
      <c r="AT28">
        <v>5</v>
      </c>
      <c r="AU28">
        <f>AT28</f>
        <v>5</v>
      </c>
      <c r="AV28">
        <f t="shared" ref="AV28:AY28" si="241">AU28</f>
        <v>5</v>
      </c>
      <c r="AW28">
        <f t="shared" si="241"/>
        <v>5</v>
      </c>
      <c r="AX28">
        <f t="shared" si="241"/>
        <v>5</v>
      </c>
      <c r="AY28">
        <f t="shared" si="241"/>
        <v>5</v>
      </c>
      <c r="AZ28">
        <f t="shared" ref="AZ28:BJ28" si="242">AY28</f>
        <v>5</v>
      </c>
      <c r="BA28">
        <f t="shared" si="242"/>
        <v>5</v>
      </c>
      <c r="BB28">
        <f t="shared" si="242"/>
        <v>5</v>
      </c>
      <c r="BC28">
        <f t="shared" si="242"/>
        <v>5</v>
      </c>
      <c r="BD28">
        <f t="shared" si="242"/>
        <v>5</v>
      </c>
      <c r="BE28">
        <f t="shared" si="242"/>
        <v>5</v>
      </c>
      <c r="BF28">
        <f t="shared" si="242"/>
        <v>5</v>
      </c>
      <c r="BG28">
        <f t="shared" si="242"/>
        <v>5</v>
      </c>
      <c r="BH28">
        <f t="shared" si="242"/>
        <v>5</v>
      </c>
      <c r="BI28">
        <f t="shared" si="242"/>
        <v>5</v>
      </c>
      <c r="BJ28">
        <f t="shared" si="242"/>
        <v>5</v>
      </c>
    </row>
    <row r="29" spans="1:62" x14ac:dyDescent="0.2">
      <c r="A29" t="s">
        <v>163</v>
      </c>
      <c r="C29">
        <v>40000</v>
      </c>
      <c r="D29">
        <f>C29</f>
        <v>40000</v>
      </c>
      <c r="E29">
        <f t="shared" ref="E29:N29" si="243">D29</f>
        <v>40000</v>
      </c>
      <c r="F29">
        <f t="shared" si="243"/>
        <v>40000</v>
      </c>
      <c r="G29">
        <f t="shared" si="243"/>
        <v>40000</v>
      </c>
      <c r="H29">
        <f t="shared" si="243"/>
        <v>40000</v>
      </c>
      <c r="I29">
        <f t="shared" si="243"/>
        <v>40000</v>
      </c>
      <c r="J29">
        <f t="shared" si="243"/>
        <v>40000</v>
      </c>
      <c r="K29">
        <f t="shared" si="243"/>
        <v>40000</v>
      </c>
      <c r="L29">
        <f t="shared" si="243"/>
        <v>40000</v>
      </c>
      <c r="M29">
        <f t="shared" si="243"/>
        <v>40000</v>
      </c>
      <c r="N29">
        <f t="shared" si="243"/>
        <v>40000</v>
      </c>
      <c r="O29">
        <f>N29</f>
        <v>40000</v>
      </c>
      <c r="P29">
        <f t="shared" ref="P29:BJ29" si="244">O29</f>
        <v>40000</v>
      </c>
      <c r="Q29">
        <f t="shared" si="244"/>
        <v>40000</v>
      </c>
      <c r="R29">
        <f t="shared" si="244"/>
        <v>40000</v>
      </c>
      <c r="S29">
        <f t="shared" si="244"/>
        <v>40000</v>
      </c>
      <c r="T29">
        <f t="shared" si="244"/>
        <v>40000</v>
      </c>
      <c r="U29">
        <f t="shared" si="244"/>
        <v>40000</v>
      </c>
      <c r="V29">
        <f t="shared" si="244"/>
        <v>40000</v>
      </c>
      <c r="W29">
        <f t="shared" si="244"/>
        <v>40000</v>
      </c>
      <c r="X29">
        <f t="shared" si="244"/>
        <v>40000</v>
      </c>
      <c r="Y29">
        <f t="shared" si="244"/>
        <v>40000</v>
      </c>
      <c r="Z29">
        <f t="shared" si="244"/>
        <v>40000</v>
      </c>
      <c r="AA29">
        <f t="shared" si="244"/>
        <v>40000</v>
      </c>
      <c r="AB29">
        <f t="shared" si="244"/>
        <v>40000</v>
      </c>
      <c r="AC29">
        <f t="shared" si="244"/>
        <v>40000</v>
      </c>
      <c r="AD29">
        <f t="shared" si="244"/>
        <v>40000</v>
      </c>
      <c r="AE29">
        <f t="shared" si="244"/>
        <v>40000</v>
      </c>
      <c r="AF29">
        <f t="shared" si="244"/>
        <v>40000</v>
      </c>
      <c r="AG29">
        <f t="shared" si="244"/>
        <v>40000</v>
      </c>
      <c r="AH29">
        <f t="shared" si="244"/>
        <v>40000</v>
      </c>
      <c r="AI29">
        <f t="shared" si="244"/>
        <v>40000</v>
      </c>
      <c r="AJ29">
        <f t="shared" si="244"/>
        <v>40000</v>
      </c>
      <c r="AK29">
        <f t="shared" si="244"/>
        <v>40000</v>
      </c>
      <c r="AL29">
        <f t="shared" si="244"/>
        <v>40000</v>
      </c>
      <c r="AM29">
        <f t="shared" si="244"/>
        <v>40000</v>
      </c>
      <c r="AN29">
        <f t="shared" si="244"/>
        <v>40000</v>
      </c>
      <c r="AO29">
        <f t="shared" si="244"/>
        <v>40000</v>
      </c>
      <c r="AP29">
        <f t="shared" si="244"/>
        <v>40000</v>
      </c>
      <c r="AQ29">
        <f t="shared" si="244"/>
        <v>40000</v>
      </c>
      <c r="AR29">
        <f t="shared" si="244"/>
        <v>40000</v>
      </c>
      <c r="AS29">
        <f t="shared" si="244"/>
        <v>40000</v>
      </c>
      <c r="AT29">
        <f t="shared" si="244"/>
        <v>40000</v>
      </c>
      <c r="AU29">
        <f t="shared" si="244"/>
        <v>40000</v>
      </c>
      <c r="AV29">
        <f t="shared" si="244"/>
        <v>40000</v>
      </c>
      <c r="AW29">
        <f t="shared" si="244"/>
        <v>40000</v>
      </c>
      <c r="AX29">
        <f t="shared" si="244"/>
        <v>40000</v>
      </c>
      <c r="AY29">
        <f t="shared" si="244"/>
        <v>40000</v>
      </c>
      <c r="AZ29">
        <f t="shared" si="244"/>
        <v>40000</v>
      </c>
      <c r="BA29">
        <f t="shared" si="244"/>
        <v>40000</v>
      </c>
      <c r="BB29">
        <f t="shared" si="244"/>
        <v>40000</v>
      </c>
      <c r="BC29">
        <f t="shared" si="244"/>
        <v>40000</v>
      </c>
      <c r="BD29">
        <f t="shared" si="244"/>
        <v>40000</v>
      </c>
      <c r="BE29">
        <f t="shared" si="244"/>
        <v>40000</v>
      </c>
      <c r="BF29">
        <f t="shared" si="244"/>
        <v>40000</v>
      </c>
      <c r="BG29">
        <f t="shared" si="244"/>
        <v>40000</v>
      </c>
      <c r="BH29">
        <f t="shared" si="244"/>
        <v>40000</v>
      </c>
      <c r="BI29">
        <f t="shared" si="244"/>
        <v>40000</v>
      </c>
      <c r="BJ29">
        <f t="shared" si="244"/>
        <v>40000</v>
      </c>
    </row>
    <row r="30" spans="1:62" x14ac:dyDescent="0.2">
      <c r="C30">
        <f>C29*C28</f>
        <v>40000</v>
      </c>
      <c r="D30">
        <f t="shared" ref="D30:Z30" si="245">D29*D28</f>
        <v>40000</v>
      </c>
      <c r="E30">
        <f t="shared" si="245"/>
        <v>40000</v>
      </c>
      <c r="F30">
        <f t="shared" si="245"/>
        <v>40000</v>
      </c>
      <c r="G30">
        <f t="shared" si="245"/>
        <v>40000</v>
      </c>
      <c r="H30">
        <f t="shared" si="245"/>
        <v>80000</v>
      </c>
      <c r="I30">
        <f t="shared" si="245"/>
        <v>80000</v>
      </c>
      <c r="J30">
        <f t="shared" si="245"/>
        <v>80000</v>
      </c>
      <c r="K30">
        <f t="shared" si="245"/>
        <v>80000</v>
      </c>
      <c r="L30">
        <f t="shared" si="245"/>
        <v>80000</v>
      </c>
      <c r="M30">
        <f t="shared" si="245"/>
        <v>80000</v>
      </c>
      <c r="N30">
        <f t="shared" si="245"/>
        <v>80000</v>
      </c>
      <c r="O30">
        <f t="shared" si="245"/>
        <v>80000</v>
      </c>
      <c r="P30">
        <f t="shared" si="245"/>
        <v>80000</v>
      </c>
      <c r="Q30">
        <f t="shared" si="245"/>
        <v>80000</v>
      </c>
      <c r="R30" s="10">
        <f t="shared" si="245"/>
        <v>80000</v>
      </c>
      <c r="S30" s="10">
        <f t="shared" si="245"/>
        <v>80000</v>
      </c>
      <c r="T30" s="10">
        <f t="shared" si="245"/>
        <v>80000</v>
      </c>
      <c r="U30" s="10">
        <f t="shared" si="245"/>
        <v>80000</v>
      </c>
      <c r="V30" s="10">
        <f t="shared" si="245"/>
        <v>80000</v>
      </c>
      <c r="W30" s="10">
        <f t="shared" si="245"/>
        <v>80000</v>
      </c>
      <c r="X30" s="10">
        <f t="shared" si="245"/>
        <v>80000</v>
      </c>
      <c r="Y30" s="10">
        <f t="shared" si="245"/>
        <v>80000</v>
      </c>
      <c r="Z30" s="10">
        <f t="shared" si="245"/>
        <v>80000</v>
      </c>
      <c r="AA30" s="10">
        <f t="shared" ref="AA30:AL30" si="246">AA29*AA28</f>
        <v>80000</v>
      </c>
      <c r="AB30" s="10">
        <f t="shared" si="246"/>
        <v>80000</v>
      </c>
      <c r="AC30" s="10">
        <f t="shared" si="246"/>
        <v>80000</v>
      </c>
      <c r="AD30" s="10">
        <f t="shared" si="246"/>
        <v>120000</v>
      </c>
      <c r="AE30" s="10">
        <f t="shared" si="246"/>
        <v>120000</v>
      </c>
      <c r="AF30" s="10">
        <f t="shared" si="246"/>
        <v>120000</v>
      </c>
      <c r="AG30" s="10">
        <f t="shared" si="246"/>
        <v>120000</v>
      </c>
      <c r="AH30" s="10">
        <f t="shared" si="246"/>
        <v>120000</v>
      </c>
      <c r="AI30" s="10">
        <f t="shared" si="246"/>
        <v>120000</v>
      </c>
      <c r="AJ30" s="10">
        <f t="shared" si="246"/>
        <v>120000</v>
      </c>
      <c r="AK30" s="10">
        <f t="shared" si="246"/>
        <v>120000</v>
      </c>
      <c r="AL30" s="10">
        <f t="shared" si="246"/>
        <v>120000</v>
      </c>
      <c r="AM30" s="10">
        <f t="shared" ref="AM30:AY30" si="247">AM29*AM28</f>
        <v>160000</v>
      </c>
      <c r="AN30" s="10">
        <f t="shared" si="247"/>
        <v>160000</v>
      </c>
      <c r="AO30" s="10">
        <f t="shared" si="247"/>
        <v>160000</v>
      </c>
      <c r="AP30" s="10">
        <f t="shared" si="247"/>
        <v>160000</v>
      </c>
      <c r="AQ30" s="10">
        <f t="shared" si="247"/>
        <v>160000</v>
      </c>
      <c r="AR30" s="10">
        <f t="shared" si="247"/>
        <v>160000</v>
      </c>
      <c r="AS30" s="10">
        <f t="shared" si="247"/>
        <v>160000</v>
      </c>
      <c r="AT30" s="10">
        <f t="shared" si="247"/>
        <v>200000</v>
      </c>
      <c r="AU30" s="10">
        <f t="shared" si="247"/>
        <v>200000</v>
      </c>
      <c r="AV30" s="10">
        <f t="shared" si="247"/>
        <v>200000</v>
      </c>
      <c r="AW30" s="10">
        <f t="shared" si="247"/>
        <v>200000</v>
      </c>
      <c r="AX30" s="10">
        <f t="shared" si="247"/>
        <v>200000</v>
      </c>
      <c r="AY30" s="10">
        <f t="shared" si="247"/>
        <v>200000</v>
      </c>
      <c r="AZ30" s="10">
        <f t="shared" ref="AZ30:BJ30" si="248">AZ29*AZ28</f>
        <v>200000</v>
      </c>
      <c r="BA30" s="10">
        <f t="shared" si="248"/>
        <v>200000</v>
      </c>
      <c r="BB30" s="10">
        <f t="shared" si="248"/>
        <v>200000</v>
      </c>
      <c r="BC30" s="10">
        <f t="shared" si="248"/>
        <v>200000</v>
      </c>
      <c r="BD30" s="10">
        <f t="shared" si="248"/>
        <v>200000</v>
      </c>
      <c r="BE30" s="10">
        <f t="shared" si="248"/>
        <v>200000</v>
      </c>
      <c r="BF30" s="10">
        <f t="shared" si="248"/>
        <v>200000</v>
      </c>
      <c r="BG30" s="10">
        <f t="shared" si="248"/>
        <v>200000</v>
      </c>
      <c r="BH30" s="10">
        <f t="shared" si="248"/>
        <v>200000</v>
      </c>
      <c r="BI30" s="10">
        <f t="shared" si="248"/>
        <v>200000</v>
      </c>
      <c r="BJ30" s="10">
        <f t="shared" si="248"/>
        <v>200000</v>
      </c>
    </row>
    <row r="31" spans="1:62" x14ac:dyDescent="0.2">
      <c r="A31" t="s">
        <v>167</v>
      </c>
      <c r="C31">
        <f>C28+C25+C22+C19</f>
        <v>10</v>
      </c>
      <c r="D31">
        <f t="shared" ref="D31:Z31" si="249">D28+D25+D22+D19</f>
        <v>10</v>
      </c>
      <c r="E31">
        <f t="shared" si="249"/>
        <v>10</v>
      </c>
      <c r="F31">
        <f t="shared" si="249"/>
        <v>11</v>
      </c>
      <c r="G31">
        <f t="shared" si="249"/>
        <v>11</v>
      </c>
      <c r="H31">
        <f t="shared" si="249"/>
        <v>19</v>
      </c>
      <c r="I31">
        <f t="shared" si="249"/>
        <v>20</v>
      </c>
      <c r="J31">
        <f t="shared" si="249"/>
        <v>20</v>
      </c>
      <c r="K31">
        <f t="shared" si="249"/>
        <v>20</v>
      </c>
      <c r="L31">
        <f t="shared" si="249"/>
        <v>21</v>
      </c>
      <c r="M31">
        <f t="shared" si="249"/>
        <v>21</v>
      </c>
      <c r="N31">
        <f t="shared" si="249"/>
        <v>21</v>
      </c>
      <c r="O31">
        <f t="shared" si="249"/>
        <v>21</v>
      </c>
      <c r="P31">
        <f t="shared" si="249"/>
        <v>21</v>
      </c>
      <c r="Q31">
        <f t="shared" si="249"/>
        <v>22</v>
      </c>
      <c r="R31">
        <f t="shared" si="249"/>
        <v>25</v>
      </c>
      <c r="S31">
        <f t="shared" si="249"/>
        <v>25</v>
      </c>
      <c r="T31">
        <f t="shared" si="249"/>
        <v>25</v>
      </c>
      <c r="U31">
        <f t="shared" si="249"/>
        <v>25</v>
      </c>
      <c r="V31">
        <f t="shared" si="249"/>
        <v>26</v>
      </c>
      <c r="W31">
        <f t="shared" si="249"/>
        <v>27</v>
      </c>
      <c r="X31">
        <f t="shared" si="249"/>
        <v>28</v>
      </c>
      <c r="Y31">
        <f t="shared" si="249"/>
        <v>30</v>
      </c>
      <c r="Z31">
        <f t="shared" si="249"/>
        <v>30</v>
      </c>
      <c r="AA31">
        <f t="shared" ref="AA31:AL31" si="250">AA28+AA25+AA22+AA19</f>
        <v>30</v>
      </c>
      <c r="AB31">
        <f t="shared" si="250"/>
        <v>30</v>
      </c>
      <c r="AC31">
        <f t="shared" si="250"/>
        <v>30</v>
      </c>
      <c r="AD31">
        <f t="shared" si="250"/>
        <v>37</v>
      </c>
      <c r="AE31">
        <f t="shared" si="250"/>
        <v>37</v>
      </c>
      <c r="AF31">
        <f t="shared" si="250"/>
        <v>37</v>
      </c>
      <c r="AG31">
        <f t="shared" si="250"/>
        <v>37</v>
      </c>
      <c r="AH31">
        <f t="shared" si="250"/>
        <v>37</v>
      </c>
      <c r="AI31">
        <f t="shared" si="250"/>
        <v>37</v>
      </c>
      <c r="AJ31">
        <f t="shared" si="250"/>
        <v>37</v>
      </c>
      <c r="AK31">
        <f t="shared" si="250"/>
        <v>37</v>
      </c>
      <c r="AL31">
        <f t="shared" si="250"/>
        <v>37</v>
      </c>
      <c r="AM31">
        <f t="shared" ref="AM31:AY31" si="251">AM28+AM25+AM22+AM19</f>
        <v>43</v>
      </c>
      <c r="AN31">
        <f t="shared" si="251"/>
        <v>43</v>
      </c>
      <c r="AO31">
        <f t="shared" si="251"/>
        <v>43</v>
      </c>
      <c r="AP31">
        <f t="shared" si="251"/>
        <v>43</v>
      </c>
      <c r="AQ31">
        <f t="shared" si="251"/>
        <v>46</v>
      </c>
      <c r="AR31">
        <f t="shared" si="251"/>
        <v>46</v>
      </c>
      <c r="AS31">
        <f t="shared" si="251"/>
        <v>46</v>
      </c>
      <c r="AT31">
        <f t="shared" si="251"/>
        <v>50</v>
      </c>
      <c r="AU31">
        <f t="shared" si="251"/>
        <v>50</v>
      </c>
      <c r="AV31">
        <f t="shared" si="251"/>
        <v>50</v>
      </c>
      <c r="AW31">
        <f t="shared" si="251"/>
        <v>50</v>
      </c>
      <c r="AX31">
        <f t="shared" si="251"/>
        <v>50</v>
      </c>
      <c r="AY31">
        <f t="shared" si="251"/>
        <v>50</v>
      </c>
      <c r="AZ31">
        <f t="shared" ref="AZ31:BJ31" si="252">AZ28+AZ25+AZ22+AZ19</f>
        <v>53</v>
      </c>
      <c r="BA31">
        <f t="shared" si="252"/>
        <v>54</v>
      </c>
      <c r="BB31">
        <f t="shared" si="252"/>
        <v>55</v>
      </c>
      <c r="BC31">
        <f t="shared" si="252"/>
        <v>56</v>
      </c>
      <c r="BD31">
        <f t="shared" si="252"/>
        <v>57</v>
      </c>
      <c r="BE31">
        <f t="shared" si="252"/>
        <v>58</v>
      </c>
      <c r="BF31">
        <f t="shared" si="252"/>
        <v>59</v>
      </c>
      <c r="BG31">
        <f t="shared" si="252"/>
        <v>60</v>
      </c>
      <c r="BH31">
        <f t="shared" si="252"/>
        <v>61</v>
      </c>
      <c r="BI31">
        <f t="shared" si="252"/>
        <v>62</v>
      </c>
      <c r="BJ31">
        <f t="shared" si="252"/>
        <v>63</v>
      </c>
    </row>
    <row r="32" spans="1:62" x14ac:dyDescent="0.2">
      <c r="A32" t="s">
        <v>166</v>
      </c>
      <c r="C32">
        <f>C30+C27+C24+C21</f>
        <v>285000</v>
      </c>
      <c r="D32">
        <f t="shared" ref="D32:Z32" si="253">D30+D27+D24+D21</f>
        <v>285000</v>
      </c>
      <c r="E32">
        <f t="shared" si="253"/>
        <v>285000</v>
      </c>
      <c r="F32">
        <f t="shared" si="253"/>
        <v>305000</v>
      </c>
      <c r="G32">
        <f t="shared" si="253"/>
        <v>305000</v>
      </c>
      <c r="H32">
        <f t="shared" si="253"/>
        <v>545000</v>
      </c>
      <c r="I32">
        <f t="shared" si="253"/>
        <v>565000</v>
      </c>
      <c r="J32">
        <f t="shared" si="253"/>
        <v>565000</v>
      </c>
      <c r="K32">
        <f t="shared" si="253"/>
        <v>565000</v>
      </c>
      <c r="L32">
        <f t="shared" si="253"/>
        <v>585000</v>
      </c>
      <c r="M32">
        <f t="shared" si="253"/>
        <v>585000</v>
      </c>
      <c r="N32">
        <f t="shared" si="253"/>
        <v>585000</v>
      </c>
      <c r="O32">
        <f t="shared" si="253"/>
        <v>585000</v>
      </c>
      <c r="P32">
        <f t="shared" si="253"/>
        <v>585000</v>
      </c>
      <c r="Q32" s="10">
        <f t="shared" si="253"/>
        <v>605000</v>
      </c>
      <c r="R32" s="10">
        <f t="shared" si="253"/>
        <v>690000</v>
      </c>
      <c r="S32" s="10">
        <f t="shared" si="253"/>
        <v>690000</v>
      </c>
      <c r="T32" s="10">
        <f t="shared" si="253"/>
        <v>690000</v>
      </c>
      <c r="U32" s="10">
        <f t="shared" si="253"/>
        <v>690000</v>
      </c>
      <c r="V32" s="10">
        <f t="shared" si="253"/>
        <v>710000</v>
      </c>
      <c r="W32" s="10">
        <f t="shared" si="253"/>
        <v>730000</v>
      </c>
      <c r="X32" s="10">
        <f t="shared" si="253"/>
        <v>750000</v>
      </c>
      <c r="Y32" s="10">
        <f t="shared" si="253"/>
        <v>790000</v>
      </c>
      <c r="Z32" s="10">
        <f t="shared" si="253"/>
        <v>790000</v>
      </c>
      <c r="AA32" s="10">
        <f t="shared" ref="AA32:AL32" si="254">AA30+AA27+AA24+AA21</f>
        <v>790000</v>
      </c>
      <c r="AB32" s="10">
        <f t="shared" si="254"/>
        <v>790000</v>
      </c>
      <c r="AC32" s="10">
        <f t="shared" si="254"/>
        <v>790000</v>
      </c>
      <c r="AD32" s="10">
        <f t="shared" si="254"/>
        <v>980000</v>
      </c>
      <c r="AE32" s="10">
        <f t="shared" si="254"/>
        <v>980000</v>
      </c>
      <c r="AF32" s="10">
        <f t="shared" si="254"/>
        <v>980000</v>
      </c>
      <c r="AG32" s="10">
        <f t="shared" si="254"/>
        <v>980000</v>
      </c>
      <c r="AH32" s="10">
        <f t="shared" si="254"/>
        <v>980000</v>
      </c>
      <c r="AI32" s="10">
        <f t="shared" si="254"/>
        <v>980000</v>
      </c>
      <c r="AJ32" s="10">
        <f t="shared" si="254"/>
        <v>980000</v>
      </c>
      <c r="AK32" s="10">
        <f t="shared" si="254"/>
        <v>980000</v>
      </c>
      <c r="AL32" s="10">
        <f t="shared" si="254"/>
        <v>980000</v>
      </c>
      <c r="AM32" s="10">
        <f t="shared" ref="AM32:AY32" si="255">AM30+AM27+AM24+AM21</f>
        <v>1150000</v>
      </c>
      <c r="AN32" s="10">
        <f t="shared" si="255"/>
        <v>1150000</v>
      </c>
      <c r="AO32" s="10">
        <f t="shared" si="255"/>
        <v>1150000</v>
      </c>
      <c r="AP32" s="10">
        <f t="shared" si="255"/>
        <v>1150000</v>
      </c>
      <c r="AQ32" s="10">
        <f t="shared" si="255"/>
        <v>1230000</v>
      </c>
      <c r="AR32" s="10">
        <f t="shared" si="255"/>
        <v>1230000</v>
      </c>
      <c r="AS32" s="10">
        <f t="shared" si="255"/>
        <v>1230000</v>
      </c>
      <c r="AT32" s="10">
        <f t="shared" si="255"/>
        <v>1355000</v>
      </c>
      <c r="AU32" s="10">
        <f t="shared" si="255"/>
        <v>1355000</v>
      </c>
      <c r="AV32" s="10">
        <f t="shared" si="255"/>
        <v>1355000</v>
      </c>
      <c r="AW32" s="10">
        <f t="shared" si="255"/>
        <v>1355000</v>
      </c>
      <c r="AX32" s="10">
        <f t="shared" si="255"/>
        <v>1355000</v>
      </c>
      <c r="AY32" s="10">
        <f t="shared" si="255"/>
        <v>1355000</v>
      </c>
      <c r="AZ32" s="10">
        <f t="shared" ref="AZ32:BJ32" si="256">AZ30+AZ27+AZ24+AZ21</f>
        <v>1435000</v>
      </c>
      <c r="BA32" s="10">
        <f t="shared" si="256"/>
        <v>1455000</v>
      </c>
      <c r="BB32" s="10">
        <f t="shared" si="256"/>
        <v>1475000</v>
      </c>
      <c r="BC32" s="10">
        <f t="shared" si="256"/>
        <v>1495000</v>
      </c>
      <c r="BD32" s="10">
        <f t="shared" si="256"/>
        <v>1515000</v>
      </c>
      <c r="BE32" s="10">
        <f t="shared" si="256"/>
        <v>1535000</v>
      </c>
      <c r="BF32" s="10">
        <f t="shared" si="256"/>
        <v>1555000</v>
      </c>
      <c r="BG32" s="10">
        <f t="shared" si="256"/>
        <v>1575000</v>
      </c>
      <c r="BH32" s="10">
        <f t="shared" si="256"/>
        <v>1595000</v>
      </c>
      <c r="BI32" s="10">
        <f t="shared" si="256"/>
        <v>1615000</v>
      </c>
      <c r="BJ32" s="10">
        <f t="shared" si="256"/>
        <v>1635000</v>
      </c>
    </row>
    <row r="33" spans="1:62" x14ac:dyDescent="0.2">
      <c r="A33" t="s">
        <v>220</v>
      </c>
      <c r="C33">
        <f>C32</f>
        <v>285000</v>
      </c>
      <c r="D33">
        <f t="shared" ref="D33:J33" si="257">D32</f>
        <v>285000</v>
      </c>
      <c r="E33">
        <f t="shared" si="257"/>
        <v>285000</v>
      </c>
      <c r="F33">
        <f t="shared" si="257"/>
        <v>305000</v>
      </c>
      <c r="G33">
        <f t="shared" si="257"/>
        <v>305000</v>
      </c>
      <c r="H33">
        <f t="shared" si="257"/>
        <v>545000</v>
      </c>
      <c r="I33">
        <f t="shared" si="257"/>
        <v>565000</v>
      </c>
      <c r="J33">
        <f t="shared" si="257"/>
        <v>565000</v>
      </c>
      <c r="K33">
        <f>K32</f>
        <v>565000</v>
      </c>
      <c r="L33">
        <f t="shared" ref="L33" si="258">L32</f>
        <v>585000</v>
      </c>
      <c r="M33">
        <f t="shared" ref="M33" si="259">M32</f>
        <v>585000</v>
      </c>
      <c r="N33">
        <f t="shared" ref="N33" si="260">N32</f>
        <v>585000</v>
      </c>
      <c r="O33">
        <f>N33*(1+10%)</f>
        <v>643500</v>
      </c>
      <c r="P33">
        <f>O33</f>
        <v>643500</v>
      </c>
      <c r="Q33">
        <f t="shared" ref="Q33:X33" si="261">P33</f>
        <v>643500</v>
      </c>
      <c r="R33">
        <f t="shared" si="261"/>
        <v>643500</v>
      </c>
      <c r="S33">
        <f t="shared" si="261"/>
        <v>643500</v>
      </c>
      <c r="T33">
        <f t="shared" si="261"/>
        <v>643500</v>
      </c>
      <c r="U33">
        <f t="shared" si="261"/>
        <v>643500</v>
      </c>
      <c r="V33">
        <f t="shared" si="261"/>
        <v>643500</v>
      </c>
      <c r="W33">
        <f t="shared" si="261"/>
        <v>643500</v>
      </c>
      <c r="X33">
        <f t="shared" si="261"/>
        <v>643500</v>
      </c>
      <c r="Y33" s="10">
        <f>X33*(1+10%)</f>
        <v>707850</v>
      </c>
      <c r="Z33" s="10">
        <f t="shared" ref="Z33:AL33" si="262">Y33*(1+10%)</f>
        <v>778635.00000000012</v>
      </c>
      <c r="AA33" s="10">
        <f t="shared" si="262"/>
        <v>856498.50000000023</v>
      </c>
      <c r="AB33" s="10">
        <f t="shared" si="262"/>
        <v>942148.35000000033</v>
      </c>
      <c r="AC33" s="10">
        <f t="shared" si="262"/>
        <v>1036363.1850000004</v>
      </c>
      <c r="AD33" s="10">
        <f t="shared" si="262"/>
        <v>1139999.5035000006</v>
      </c>
      <c r="AE33" s="10">
        <f t="shared" si="262"/>
        <v>1253999.4538500006</v>
      </c>
      <c r="AF33" s="10">
        <f t="shared" si="262"/>
        <v>1379399.3992350008</v>
      </c>
      <c r="AG33" s="10">
        <f t="shared" si="262"/>
        <v>1517339.339158501</v>
      </c>
      <c r="AH33" s="10">
        <f t="shared" si="262"/>
        <v>1669073.2730743513</v>
      </c>
      <c r="AI33" s="10">
        <f t="shared" si="262"/>
        <v>1835980.6003817865</v>
      </c>
      <c r="AJ33" s="10">
        <f t="shared" si="262"/>
        <v>2019578.6604199654</v>
      </c>
      <c r="AK33" s="10">
        <f t="shared" si="262"/>
        <v>2221536.5264619621</v>
      </c>
      <c r="AL33" s="10">
        <f t="shared" si="262"/>
        <v>2443690.1791081587</v>
      </c>
      <c r="AM33" s="10">
        <f>AL33*(1+10%)</f>
        <v>2688059.1970189749</v>
      </c>
      <c r="AN33" s="10">
        <f t="shared" ref="AN33:AX33" si="263">AM33*(1+10%)</f>
        <v>2956865.1167208725</v>
      </c>
      <c r="AO33" s="10">
        <f t="shared" si="263"/>
        <v>3252551.6283929599</v>
      </c>
      <c r="AP33" s="10">
        <f t="shared" si="263"/>
        <v>3577806.7912322562</v>
      </c>
      <c r="AQ33" s="10">
        <f t="shared" si="263"/>
        <v>3935587.4703554823</v>
      </c>
      <c r="AR33" s="10">
        <f t="shared" si="263"/>
        <v>4329146.2173910309</v>
      </c>
      <c r="AS33" s="10">
        <f t="shared" si="263"/>
        <v>4762060.8391301343</v>
      </c>
      <c r="AT33" s="10">
        <f t="shared" si="263"/>
        <v>5238266.9230431486</v>
      </c>
      <c r="AU33" s="10">
        <f t="shared" si="263"/>
        <v>5762093.6153474636</v>
      </c>
      <c r="AV33" s="10">
        <f t="shared" si="263"/>
        <v>6338302.9768822109</v>
      </c>
      <c r="AW33" s="10">
        <f t="shared" si="263"/>
        <v>6972133.2745704325</v>
      </c>
      <c r="AX33" s="10">
        <f t="shared" si="263"/>
        <v>7669346.6020274768</v>
      </c>
      <c r="AY33" s="10">
        <f>AX33*(1+10%)</f>
        <v>8436281.2622302249</v>
      </c>
      <c r="AZ33" s="10">
        <f t="shared" ref="AZ33:BJ33" si="264">AY33*(1+10%)</f>
        <v>9279909.3884532489</v>
      </c>
      <c r="BA33" s="10">
        <f t="shared" si="264"/>
        <v>10207900.327298574</v>
      </c>
      <c r="BB33" s="10">
        <f t="shared" si="264"/>
        <v>11228690.360028433</v>
      </c>
      <c r="BC33" s="10">
        <f t="shared" si="264"/>
        <v>12351559.396031277</v>
      </c>
      <c r="BD33" s="10">
        <f t="shared" si="264"/>
        <v>13586715.335634407</v>
      </c>
      <c r="BE33" s="10">
        <f t="shared" si="264"/>
        <v>14945386.869197849</v>
      </c>
      <c r="BF33" s="10">
        <f t="shared" si="264"/>
        <v>16439925.556117635</v>
      </c>
      <c r="BG33" s="10">
        <f t="shared" si="264"/>
        <v>18083918.111729398</v>
      </c>
      <c r="BH33" s="10">
        <f t="shared" si="264"/>
        <v>19892309.922902338</v>
      </c>
      <c r="BI33" s="10">
        <f t="shared" si="264"/>
        <v>21881540.915192574</v>
      </c>
      <c r="BJ33" s="10">
        <f t="shared" si="264"/>
        <v>24069695.006711833</v>
      </c>
    </row>
    <row r="35" spans="1:62" x14ac:dyDescent="0.2">
      <c r="A35" t="s">
        <v>168</v>
      </c>
      <c r="C35">
        <f t="shared" ref="C35:AH35" si="265">C31*3000</f>
        <v>30000</v>
      </c>
      <c r="D35">
        <f t="shared" si="265"/>
        <v>30000</v>
      </c>
      <c r="E35">
        <f t="shared" si="265"/>
        <v>30000</v>
      </c>
      <c r="F35">
        <f t="shared" si="265"/>
        <v>33000</v>
      </c>
      <c r="G35">
        <f t="shared" si="265"/>
        <v>33000</v>
      </c>
      <c r="H35">
        <f t="shared" si="265"/>
        <v>57000</v>
      </c>
      <c r="I35">
        <f t="shared" si="265"/>
        <v>60000</v>
      </c>
      <c r="J35">
        <f t="shared" si="265"/>
        <v>60000</v>
      </c>
      <c r="K35">
        <f t="shared" si="265"/>
        <v>60000</v>
      </c>
      <c r="L35">
        <f t="shared" si="265"/>
        <v>63000</v>
      </c>
      <c r="M35">
        <f t="shared" si="265"/>
        <v>63000</v>
      </c>
      <c r="N35">
        <f t="shared" si="265"/>
        <v>63000</v>
      </c>
      <c r="O35">
        <f t="shared" si="265"/>
        <v>63000</v>
      </c>
      <c r="P35">
        <f t="shared" si="265"/>
        <v>63000</v>
      </c>
      <c r="Q35">
        <f t="shared" si="265"/>
        <v>66000</v>
      </c>
      <c r="R35">
        <f t="shared" si="265"/>
        <v>75000</v>
      </c>
      <c r="S35">
        <f t="shared" si="265"/>
        <v>75000</v>
      </c>
      <c r="T35">
        <f t="shared" si="265"/>
        <v>75000</v>
      </c>
      <c r="U35">
        <f t="shared" si="265"/>
        <v>75000</v>
      </c>
      <c r="V35">
        <f t="shared" si="265"/>
        <v>78000</v>
      </c>
      <c r="W35">
        <f t="shared" si="265"/>
        <v>81000</v>
      </c>
      <c r="X35">
        <f t="shared" si="265"/>
        <v>84000</v>
      </c>
      <c r="Y35">
        <f t="shared" si="265"/>
        <v>90000</v>
      </c>
      <c r="Z35">
        <f t="shared" si="265"/>
        <v>90000</v>
      </c>
      <c r="AA35">
        <f t="shared" si="265"/>
        <v>90000</v>
      </c>
      <c r="AB35">
        <f t="shared" si="265"/>
        <v>90000</v>
      </c>
      <c r="AC35">
        <f t="shared" si="265"/>
        <v>90000</v>
      </c>
      <c r="AD35">
        <f t="shared" si="265"/>
        <v>111000</v>
      </c>
      <c r="AE35">
        <f t="shared" si="265"/>
        <v>111000</v>
      </c>
      <c r="AF35">
        <f t="shared" si="265"/>
        <v>111000</v>
      </c>
      <c r="AG35">
        <f t="shared" si="265"/>
        <v>111000</v>
      </c>
      <c r="AH35">
        <f t="shared" si="265"/>
        <v>111000</v>
      </c>
      <c r="AI35">
        <f t="shared" ref="AI35:BJ35" si="266">AI31*3000</f>
        <v>111000</v>
      </c>
      <c r="AJ35">
        <f t="shared" si="266"/>
        <v>111000</v>
      </c>
      <c r="AK35">
        <f t="shared" si="266"/>
        <v>111000</v>
      </c>
      <c r="AL35">
        <f t="shared" si="266"/>
        <v>111000</v>
      </c>
      <c r="AM35">
        <f t="shared" si="266"/>
        <v>129000</v>
      </c>
      <c r="AN35">
        <f t="shared" si="266"/>
        <v>129000</v>
      </c>
      <c r="AO35">
        <f t="shared" si="266"/>
        <v>129000</v>
      </c>
      <c r="AP35">
        <f t="shared" si="266"/>
        <v>129000</v>
      </c>
      <c r="AQ35">
        <f t="shared" si="266"/>
        <v>138000</v>
      </c>
      <c r="AR35">
        <f t="shared" si="266"/>
        <v>138000</v>
      </c>
      <c r="AS35">
        <f t="shared" si="266"/>
        <v>138000</v>
      </c>
      <c r="AT35">
        <f t="shared" si="266"/>
        <v>150000</v>
      </c>
      <c r="AU35">
        <f t="shared" si="266"/>
        <v>150000</v>
      </c>
      <c r="AV35">
        <f t="shared" si="266"/>
        <v>150000</v>
      </c>
      <c r="AW35">
        <f t="shared" si="266"/>
        <v>150000</v>
      </c>
      <c r="AX35">
        <f t="shared" si="266"/>
        <v>150000</v>
      </c>
      <c r="AY35">
        <f t="shared" si="266"/>
        <v>150000</v>
      </c>
      <c r="AZ35">
        <f t="shared" si="266"/>
        <v>159000</v>
      </c>
      <c r="BA35">
        <f t="shared" si="266"/>
        <v>162000</v>
      </c>
      <c r="BB35">
        <f t="shared" si="266"/>
        <v>165000</v>
      </c>
      <c r="BC35">
        <f t="shared" si="266"/>
        <v>168000</v>
      </c>
      <c r="BD35">
        <f t="shared" si="266"/>
        <v>171000</v>
      </c>
      <c r="BE35">
        <f t="shared" si="266"/>
        <v>174000</v>
      </c>
      <c r="BF35">
        <f t="shared" si="266"/>
        <v>177000</v>
      </c>
      <c r="BG35">
        <f t="shared" si="266"/>
        <v>180000</v>
      </c>
      <c r="BH35">
        <f t="shared" si="266"/>
        <v>183000</v>
      </c>
      <c r="BI35">
        <f t="shared" si="266"/>
        <v>186000</v>
      </c>
      <c r="BJ35">
        <f t="shared" si="266"/>
        <v>189000</v>
      </c>
    </row>
    <row r="36" spans="1:62" x14ac:dyDescent="0.2">
      <c r="A36" t="s">
        <v>170</v>
      </c>
      <c r="C36" s="5">
        <v>0.1</v>
      </c>
      <c r="D36" s="5">
        <f>C36</f>
        <v>0.1</v>
      </c>
      <c r="E36" s="5">
        <f t="shared" ref="E36:N36" si="267">D36</f>
        <v>0.1</v>
      </c>
      <c r="F36" s="5">
        <f t="shared" si="267"/>
        <v>0.1</v>
      </c>
      <c r="G36" s="5">
        <f t="shared" si="267"/>
        <v>0.1</v>
      </c>
      <c r="H36" s="5">
        <f t="shared" si="267"/>
        <v>0.1</v>
      </c>
      <c r="I36" s="5">
        <f t="shared" si="267"/>
        <v>0.1</v>
      </c>
      <c r="J36" s="5">
        <f t="shared" si="267"/>
        <v>0.1</v>
      </c>
      <c r="K36" s="5">
        <f t="shared" si="267"/>
        <v>0.1</v>
      </c>
      <c r="L36" s="5">
        <f t="shared" si="267"/>
        <v>0.1</v>
      </c>
      <c r="M36" s="5">
        <f t="shared" si="267"/>
        <v>0.1</v>
      </c>
      <c r="N36" s="5">
        <f t="shared" si="267"/>
        <v>0.1</v>
      </c>
      <c r="O36" s="5">
        <f t="shared" ref="O36" si="268">N36</f>
        <v>0.1</v>
      </c>
      <c r="P36" s="5">
        <f t="shared" ref="P36" si="269">O36</f>
        <v>0.1</v>
      </c>
      <c r="Q36" s="5">
        <f t="shared" ref="Q36" si="270">P36</f>
        <v>0.1</v>
      </c>
      <c r="R36" s="5">
        <f t="shared" ref="R36" si="271">Q36</f>
        <v>0.1</v>
      </c>
      <c r="S36" s="5">
        <f t="shared" ref="S36" si="272">R36</f>
        <v>0.1</v>
      </c>
      <c r="T36" s="5">
        <f t="shared" ref="T36" si="273">S36</f>
        <v>0.1</v>
      </c>
      <c r="U36" s="5">
        <f t="shared" ref="U36" si="274">T36</f>
        <v>0.1</v>
      </c>
      <c r="V36" s="5">
        <f t="shared" ref="V36" si="275">U36</f>
        <v>0.1</v>
      </c>
      <c r="W36" s="5">
        <f t="shared" ref="W36" si="276">V36</f>
        <v>0.1</v>
      </c>
      <c r="X36" s="5">
        <f t="shared" ref="X36" si="277">W36</f>
        <v>0.1</v>
      </c>
      <c r="Y36" s="5">
        <f t="shared" ref="Y36" si="278">X36</f>
        <v>0.1</v>
      </c>
      <c r="Z36" s="5">
        <f t="shared" ref="Z36" si="279">Y36</f>
        <v>0.1</v>
      </c>
      <c r="AA36" s="5">
        <f t="shared" ref="AA36" si="280">Z36</f>
        <v>0.1</v>
      </c>
      <c r="AB36" s="5">
        <f t="shared" ref="AB36" si="281">AA36</f>
        <v>0.1</v>
      </c>
      <c r="AC36" s="5">
        <f t="shared" ref="AC36" si="282">AB36</f>
        <v>0.1</v>
      </c>
      <c r="AD36" s="5">
        <f t="shared" ref="AD36" si="283">AC36</f>
        <v>0.1</v>
      </c>
      <c r="AE36" s="5">
        <f t="shared" ref="AE36" si="284">AD36</f>
        <v>0.1</v>
      </c>
      <c r="AF36" s="5">
        <f t="shared" ref="AF36" si="285">AE36</f>
        <v>0.1</v>
      </c>
      <c r="AG36" s="5">
        <f t="shared" ref="AG36" si="286">AF36</f>
        <v>0.1</v>
      </c>
      <c r="AH36" s="5">
        <f t="shared" ref="AH36" si="287">AG36</f>
        <v>0.1</v>
      </c>
      <c r="AI36" s="5">
        <f t="shared" ref="AI36" si="288">AH36</f>
        <v>0.1</v>
      </c>
      <c r="AJ36" s="5">
        <f t="shared" ref="AJ36" si="289">AI36</f>
        <v>0.1</v>
      </c>
      <c r="AK36" s="5">
        <f t="shared" ref="AK36" si="290">AJ36</f>
        <v>0.1</v>
      </c>
      <c r="AL36" s="5">
        <f t="shared" ref="AL36" si="291">AK36</f>
        <v>0.1</v>
      </c>
      <c r="AM36" s="5">
        <f t="shared" ref="AM36" si="292">AL36</f>
        <v>0.1</v>
      </c>
      <c r="AN36" s="5">
        <f t="shared" ref="AN36" si="293">AM36</f>
        <v>0.1</v>
      </c>
      <c r="AO36" s="5">
        <f t="shared" ref="AO36" si="294">AN36</f>
        <v>0.1</v>
      </c>
      <c r="AP36" s="5">
        <f t="shared" ref="AP36" si="295">AO36</f>
        <v>0.1</v>
      </c>
      <c r="AQ36" s="5">
        <f t="shared" ref="AQ36" si="296">AP36</f>
        <v>0.1</v>
      </c>
      <c r="AR36" s="5">
        <f t="shared" ref="AR36" si="297">AQ36</f>
        <v>0.1</v>
      </c>
      <c r="AS36" s="5">
        <f t="shared" ref="AS36" si="298">AR36</f>
        <v>0.1</v>
      </c>
      <c r="AT36" s="5">
        <f t="shared" ref="AT36" si="299">AS36</f>
        <v>0.1</v>
      </c>
      <c r="AU36" s="5">
        <f t="shared" ref="AU36" si="300">AT36</f>
        <v>0.1</v>
      </c>
      <c r="AV36" s="5">
        <f t="shared" ref="AV36" si="301">AU36</f>
        <v>0.1</v>
      </c>
      <c r="AW36" s="5">
        <f t="shared" ref="AW36" si="302">AV36</f>
        <v>0.1</v>
      </c>
      <c r="AX36" s="5">
        <f t="shared" ref="AX36" si="303">AW36</f>
        <v>0.1</v>
      </c>
      <c r="AY36" s="5">
        <f t="shared" ref="AY36" si="304">AX36</f>
        <v>0.1</v>
      </c>
      <c r="AZ36" s="5">
        <f t="shared" ref="AZ36" si="305">AY36</f>
        <v>0.1</v>
      </c>
      <c r="BA36" s="5">
        <f t="shared" ref="BA36" si="306">AZ36</f>
        <v>0.1</v>
      </c>
      <c r="BB36" s="5">
        <f t="shared" ref="BB36" si="307">BA36</f>
        <v>0.1</v>
      </c>
      <c r="BC36" s="5">
        <f t="shared" ref="BC36" si="308">BB36</f>
        <v>0.1</v>
      </c>
      <c r="BD36" s="5">
        <f t="shared" ref="BD36" si="309">BC36</f>
        <v>0.1</v>
      </c>
      <c r="BE36" s="5">
        <f t="shared" ref="BE36" si="310">BD36</f>
        <v>0.1</v>
      </c>
      <c r="BF36" s="5">
        <f t="shared" ref="BF36" si="311">BE36</f>
        <v>0.1</v>
      </c>
      <c r="BG36" s="5">
        <f t="shared" ref="BG36" si="312">BF36</f>
        <v>0.1</v>
      </c>
      <c r="BH36" s="5">
        <f t="shared" ref="BH36" si="313">BG36</f>
        <v>0.1</v>
      </c>
      <c r="BI36" s="5">
        <f t="shared" ref="BI36" si="314">BH36</f>
        <v>0.1</v>
      </c>
      <c r="BJ36" s="5">
        <f t="shared" ref="BJ36" si="315">BI36</f>
        <v>0.1</v>
      </c>
    </row>
    <row r="37" spans="1:62" x14ac:dyDescent="0.2">
      <c r="A37" t="s">
        <v>169</v>
      </c>
      <c r="C37" s="10">
        <f>C36*C33</f>
        <v>28500</v>
      </c>
      <c r="D37" s="10">
        <f t="shared" ref="D37:BJ37" si="316">D36*D33</f>
        <v>28500</v>
      </c>
      <c r="E37" s="10">
        <f t="shared" si="316"/>
        <v>28500</v>
      </c>
      <c r="F37" s="10">
        <f t="shared" si="316"/>
        <v>30500</v>
      </c>
      <c r="G37" s="10">
        <f t="shared" si="316"/>
        <v>30500</v>
      </c>
      <c r="H37" s="10">
        <f t="shared" si="316"/>
        <v>54500</v>
      </c>
      <c r="I37" s="10">
        <f t="shared" si="316"/>
        <v>56500</v>
      </c>
      <c r="J37" s="10">
        <f t="shared" si="316"/>
        <v>56500</v>
      </c>
      <c r="K37" s="10">
        <f t="shared" si="316"/>
        <v>56500</v>
      </c>
      <c r="L37" s="10">
        <f t="shared" si="316"/>
        <v>58500</v>
      </c>
      <c r="M37" s="10">
        <f t="shared" si="316"/>
        <v>58500</v>
      </c>
      <c r="N37" s="10">
        <f t="shared" si="316"/>
        <v>58500</v>
      </c>
      <c r="O37" s="10">
        <f t="shared" si="316"/>
        <v>64350</v>
      </c>
      <c r="P37" s="10">
        <f t="shared" si="316"/>
        <v>64350</v>
      </c>
      <c r="Q37" s="10">
        <f t="shared" si="316"/>
        <v>64350</v>
      </c>
      <c r="R37" s="10">
        <f t="shared" si="316"/>
        <v>64350</v>
      </c>
      <c r="S37" s="10">
        <f t="shared" si="316"/>
        <v>64350</v>
      </c>
      <c r="T37" s="10">
        <f t="shared" si="316"/>
        <v>64350</v>
      </c>
      <c r="U37" s="10">
        <f t="shared" si="316"/>
        <v>64350</v>
      </c>
      <c r="V37" s="10">
        <f t="shared" si="316"/>
        <v>64350</v>
      </c>
      <c r="W37" s="10">
        <f t="shared" si="316"/>
        <v>64350</v>
      </c>
      <c r="X37" s="10">
        <f t="shared" si="316"/>
        <v>64350</v>
      </c>
      <c r="Y37" s="10">
        <f t="shared" si="316"/>
        <v>70785</v>
      </c>
      <c r="Z37" s="10">
        <f t="shared" si="316"/>
        <v>77863.500000000015</v>
      </c>
      <c r="AA37" s="10">
        <f t="shared" si="316"/>
        <v>85649.850000000035</v>
      </c>
      <c r="AB37" s="10">
        <f t="shared" si="316"/>
        <v>94214.835000000036</v>
      </c>
      <c r="AC37" s="10">
        <f t="shared" si="316"/>
        <v>103636.31850000005</v>
      </c>
      <c r="AD37" s="10">
        <f t="shared" si="316"/>
        <v>113999.95035000006</v>
      </c>
      <c r="AE37" s="10">
        <f t="shared" si="316"/>
        <v>125399.94538500007</v>
      </c>
      <c r="AF37" s="10">
        <f t="shared" si="316"/>
        <v>137939.93992350009</v>
      </c>
      <c r="AG37" s="10">
        <f t="shared" si="316"/>
        <v>151733.9339158501</v>
      </c>
      <c r="AH37" s="10">
        <f t="shared" si="316"/>
        <v>166907.32730743513</v>
      </c>
      <c r="AI37" s="10">
        <f t="shared" si="316"/>
        <v>183598.06003817866</v>
      </c>
      <c r="AJ37" s="10">
        <f t="shared" si="316"/>
        <v>201957.86604199655</v>
      </c>
      <c r="AK37" s="10">
        <f t="shared" si="316"/>
        <v>222153.65264619622</v>
      </c>
      <c r="AL37" s="10">
        <f t="shared" si="316"/>
        <v>244369.01791081589</v>
      </c>
      <c r="AM37" s="10">
        <f t="shared" si="316"/>
        <v>268805.91970189748</v>
      </c>
      <c r="AN37" s="10">
        <f t="shared" si="316"/>
        <v>295686.51167208725</v>
      </c>
      <c r="AO37" s="10">
        <f t="shared" si="316"/>
        <v>325255.16283929604</v>
      </c>
      <c r="AP37" s="10">
        <f t="shared" si="316"/>
        <v>357780.67912322562</v>
      </c>
      <c r="AQ37" s="10">
        <f t="shared" si="316"/>
        <v>393558.74703554827</v>
      </c>
      <c r="AR37" s="10">
        <f t="shared" si="316"/>
        <v>432914.62173910311</v>
      </c>
      <c r="AS37" s="10">
        <f t="shared" si="316"/>
        <v>476206.08391301346</v>
      </c>
      <c r="AT37" s="10">
        <f t="shared" si="316"/>
        <v>523826.69230431487</v>
      </c>
      <c r="AU37" s="10">
        <f t="shared" si="316"/>
        <v>576209.36153474636</v>
      </c>
      <c r="AV37" s="10">
        <f t="shared" si="316"/>
        <v>633830.29768822109</v>
      </c>
      <c r="AW37" s="10">
        <f t="shared" si="316"/>
        <v>697213.32745704334</v>
      </c>
      <c r="AX37" s="10">
        <f t="shared" si="316"/>
        <v>766934.66020274768</v>
      </c>
      <c r="AY37" s="10">
        <f t="shared" si="316"/>
        <v>843628.12622302258</v>
      </c>
      <c r="AZ37" s="10">
        <f t="shared" si="316"/>
        <v>927990.93884532491</v>
      </c>
      <c r="BA37" s="10">
        <f t="shared" si="316"/>
        <v>1020790.0327298575</v>
      </c>
      <c r="BB37" s="10">
        <f t="shared" si="316"/>
        <v>1122869.0360028434</v>
      </c>
      <c r="BC37" s="10">
        <f t="shared" si="316"/>
        <v>1235155.9396031278</v>
      </c>
      <c r="BD37" s="10">
        <f t="shared" si="316"/>
        <v>1358671.5335634407</v>
      </c>
      <c r="BE37" s="10">
        <f t="shared" si="316"/>
        <v>1494538.6869197851</v>
      </c>
      <c r="BF37" s="10">
        <f t="shared" si="316"/>
        <v>1643992.5556117636</v>
      </c>
      <c r="BG37" s="10">
        <f t="shared" si="316"/>
        <v>1808391.8111729398</v>
      </c>
      <c r="BH37" s="10">
        <f t="shared" si="316"/>
        <v>1989230.992290234</v>
      </c>
      <c r="BI37" s="10">
        <f t="shared" si="316"/>
        <v>2188154.0915192575</v>
      </c>
      <c r="BJ37" s="10">
        <f t="shared" si="316"/>
        <v>2406969.5006711832</v>
      </c>
    </row>
    <row r="40" spans="1:62" x14ac:dyDescent="0.2">
      <c r="A40" s="4" t="s">
        <v>171</v>
      </c>
    </row>
    <row r="41" spans="1:62" x14ac:dyDescent="0.2">
      <c r="A41" t="s">
        <v>172</v>
      </c>
      <c r="C41">
        <v>25000</v>
      </c>
      <c r="D41">
        <f>C41</f>
        <v>25000</v>
      </c>
      <c r="E41">
        <f t="shared" ref="E41:N42" si="317">D41</f>
        <v>25000</v>
      </c>
      <c r="F41">
        <f t="shared" si="317"/>
        <v>25000</v>
      </c>
      <c r="G41">
        <f t="shared" si="317"/>
        <v>25000</v>
      </c>
      <c r="H41">
        <f t="shared" si="317"/>
        <v>25000</v>
      </c>
      <c r="I41">
        <f>H41*1.5</f>
        <v>37500</v>
      </c>
      <c r="J41">
        <f t="shared" si="317"/>
        <v>37500</v>
      </c>
      <c r="K41">
        <f t="shared" si="317"/>
        <v>37500</v>
      </c>
      <c r="L41">
        <f t="shared" si="317"/>
        <v>37500</v>
      </c>
      <c r="M41">
        <f t="shared" si="317"/>
        <v>37500</v>
      </c>
      <c r="N41">
        <f t="shared" si="317"/>
        <v>37500</v>
      </c>
      <c r="O41">
        <f t="shared" ref="O41" si="318">N41</f>
        <v>37500</v>
      </c>
      <c r="P41">
        <f t="shared" ref="P41:P44" si="319">O41</f>
        <v>37500</v>
      </c>
      <c r="Q41">
        <f t="shared" ref="Q41:Q44" si="320">P41</f>
        <v>37500</v>
      </c>
      <c r="R41">
        <f t="shared" ref="R41:R44" si="321">Q41</f>
        <v>37500</v>
      </c>
      <c r="S41">
        <f t="shared" ref="S41:S44" si="322">R41</f>
        <v>37500</v>
      </c>
      <c r="T41">
        <f t="shared" ref="T41:T44" si="323">S41</f>
        <v>37500</v>
      </c>
      <c r="U41">
        <f t="shared" ref="U41:U44" si="324">T41</f>
        <v>37500</v>
      </c>
      <c r="V41">
        <f t="shared" ref="V41:V44" si="325">U41</f>
        <v>37500</v>
      </c>
      <c r="W41">
        <f t="shared" ref="W41:W44" si="326">V41</f>
        <v>37500</v>
      </c>
      <c r="X41">
        <f t="shared" ref="X41:X44" si="327">W41</f>
        <v>37500</v>
      </c>
      <c r="Y41">
        <f t="shared" ref="Y41:Y44" si="328">X41</f>
        <v>37500</v>
      </c>
      <c r="Z41">
        <f t="shared" ref="Z41:Z44" si="329">Y41</f>
        <v>37500</v>
      </c>
      <c r="AA41">
        <f t="shared" ref="AA41:AA44" si="330">Z41</f>
        <v>37500</v>
      </c>
      <c r="AB41">
        <f t="shared" ref="AB41:AB44" si="331">AA41</f>
        <v>37500</v>
      </c>
      <c r="AC41">
        <f t="shared" ref="AC41:AC44" si="332">AB41</f>
        <v>37500</v>
      </c>
      <c r="AD41">
        <f t="shared" ref="AD41:AD44" si="333">AC41</f>
        <v>37500</v>
      </c>
      <c r="AE41">
        <f t="shared" ref="AE41:AE44" si="334">AD41</f>
        <v>37500</v>
      </c>
      <c r="AF41">
        <f t="shared" ref="AF41:AF44" si="335">AE41</f>
        <v>37500</v>
      </c>
      <c r="AG41">
        <f t="shared" ref="AG41:AG44" si="336">AF41</f>
        <v>37500</v>
      </c>
      <c r="AH41">
        <f t="shared" ref="AH41:AH44" si="337">AG41</f>
        <v>37500</v>
      </c>
      <c r="AI41">
        <f t="shared" ref="AI41:AI44" si="338">AH41</f>
        <v>37500</v>
      </c>
      <c r="AJ41">
        <f t="shared" ref="AJ41:AJ44" si="339">AI41</f>
        <v>37500</v>
      </c>
      <c r="AK41">
        <f t="shared" ref="AK41:AK44" si="340">AJ41</f>
        <v>37500</v>
      </c>
      <c r="AL41">
        <f t="shared" ref="AL41:AL44" si="341">AK41</f>
        <v>37500</v>
      </c>
      <c r="AM41">
        <f t="shared" ref="AM41:AM44" si="342">AL41</f>
        <v>37500</v>
      </c>
      <c r="AN41">
        <f t="shared" ref="AN41:AN44" si="343">AM41</f>
        <v>37500</v>
      </c>
      <c r="AO41">
        <f t="shared" ref="AO41:AO44" si="344">AN41</f>
        <v>37500</v>
      </c>
      <c r="AP41">
        <f t="shared" ref="AP41:AP44" si="345">AO41</f>
        <v>37500</v>
      </c>
      <c r="AQ41">
        <f t="shared" ref="AQ41:AQ44" si="346">AP41</f>
        <v>37500</v>
      </c>
      <c r="AR41">
        <f t="shared" ref="AR41:AR44" si="347">AQ41</f>
        <v>37500</v>
      </c>
      <c r="AS41">
        <f t="shared" ref="AS41:AS44" si="348">AR41</f>
        <v>37500</v>
      </c>
      <c r="AT41">
        <f t="shared" ref="AT41:AT44" si="349">AS41</f>
        <v>37500</v>
      </c>
      <c r="AU41">
        <f t="shared" ref="AU41:AU44" si="350">AT41</f>
        <v>37500</v>
      </c>
      <c r="AV41">
        <f t="shared" ref="AV41:AV44" si="351">AU41</f>
        <v>37500</v>
      </c>
      <c r="AW41">
        <f t="shared" ref="AW41:AW44" si="352">AV41</f>
        <v>37500</v>
      </c>
      <c r="AX41">
        <f t="shared" ref="AX41:AX44" si="353">AW41</f>
        <v>37500</v>
      </c>
      <c r="AY41">
        <f t="shared" ref="AY41:AY44" si="354">AX41</f>
        <v>37500</v>
      </c>
      <c r="AZ41">
        <f t="shared" ref="AZ41:AZ44" si="355">AY41</f>
        <v>37500</v>
      </c>
      <c r="BA41">
        <f t="shared" ref="BA41:BA44" si="356">AZ41</f>
        <v>37500</v>
      </c>
      <c r="BB41">
        <f t="shared" ref="BB41:BB44" si="357">BA41</f>
        <v>37500</v>
      </c>
      <c r="BC41">
        <f t="shared" ref="BC41:BC44" si="358">BB41</f>
        <v>37500</v>
      </c>
      <c r="BD41">
        <f t="shared" ref="BD41:BD44" si="359">BC41</f>
        <v>37500</v>
      </c>
      <c r="BE41">
        <f t="shared" ref="BE41:BE44" si="360">BD41</f>
        <v>37500</v>
      </c>
      <c r="BF41">
        <f t="shared" ref="BF41:BF44" si="361">BE41</f>
        <v>37500</v>
      </c>
      <c r="BG41">
        <f t="shared" ref="BG41:BG44" si="362">BF41</f>
        <v>37500</v>
      </c>
      <c r="BH41">
        <f t="shared" ref="BH41:BH44" si="363">BG41</f>
        <v>37500</v>
      </c>
      <c r="BI41">
        <f t="shared" ref="BI41:BI44" si="364">BH41</f>
        <v>37500</v>
      </c>
      <c r="BJ41">
        <f t="shared" ref="BJ41:BJ44" si="365">BI41</f>
        <v>37500</v>
      </c>
    </row>
    <row r="42" spans="1:62" x14ac:dyDescent="0.2">
      <c r="A42" t="s">
        <v>173</v>
      </c>
      <c r="C42">
        <v>60000</v>
      </c>
      <c r="D42">
        <v>60000</v>
      </c>
      <c r="E42">
        <v>60000</v>
      </c>
      <c r="F42">
        <v>60000</v>
      </c>
      <c r="G42">
        <v>60000</v>
      </c>
      <c r="H42">
        <v>60000</v>
      </c>
      <c r="I42">
        <v>75000</v>
      </c>
      <c r="J42">
        <f>I42</f>
        <v>75000</v>
      </c>
      <c r="K42">
        <f t="shared" si="317"/>
        <v>75000</v>
      </c>
      <c r="L42">
        <f t="shared" si="317"/>
        <v>75000</v>
      </c>
      <c r="M42">
        <f t="shared" si="317"/>
        <v>75000</v>
      </c>
      <c r="N42">
        <f t="shared" si="317"/>
        <v>75000</v>
      </c>
      <c r="O42">
        <f>N42</f>
        <v>75000</v>
      </c>
      <c r="P42">
        <f t="shared" si="319"/>
        <v>75000</v>
      </c>
      <c r="Q42">
        <f t="shared" si="320"/>
        <v>75000</v>
      </c>
      <c r="R42">
        <f t="shared" si="321"/>
        <v>75000</v>
      </c>
      <c r="S42">
        <f t="shared" si="322"/>
        <v>75000</v>
      </c>
      <c r="T42">
        <f t="shared" si="323"/>
        <v>75000</v>
      </c>
      <c r="U42">
        <f t="shared" si="324"/>
        <v>75000</v>
      </c>
      <c r="V42">
        <f t="shared" si="325"/>
        <v>75000</v>
      </c>
      <c r="W42">
        <f t="shared" si="326"/>
        <v>75000</v>
      </c>
      <c r="X42">
        <f t="shared" si="327"/>
        <v>75000</v>
      </c>
      <c r="Y42">
        <f t="shared" si="328"/>
        <v>75000</v>
      </c>
      <c r="Z42">
        <f t="shared" si="329"/>
        <v>75000</v>
      </c>
      <c r="AA42">
        <f t="shared" si="330"/>
        <v>75000</v>
      </c>
      <c r="AB42">
        <f t="shared" si="331"/>
        <v>75000</v>
      </c>
      <c r="AC42">
        <f t="shared" si="332"/>
        <v>75000</v>
      </c>
      <c r="AD42">
        <f t="shared" si="333"/>
        <v>75000</v>
      </c>
      <c r="AE42">
        <f t="shared" si="334"/>
        <v>75000</v>
      </c>
      <c r="AF42">
        <f t="shared" si="335"/>
        <v>75000</v>
      </c>
      <c r="AG42">
        <f t="shared" si="336"/>
        <v>75000</v>
      </c>
      <c r="AH42">
        <f t="shared" si="337"/>
        <v>75000</v>
      </c>
      <c r="AI42">
        <f t="shared" si="338"/>
        <v>75000</v>
      </c>
      <c r="AJ42">
        <f t="shared" si="339"/>
        <v>75000</v>
      </c>
      <c r="AK42">
        <f t="shared" si="340"/>
        <v>75000</v>
      </c>
      <c r="AL42">
        <f t="shared" si="341"/>
        <v>75000</v>
      </c>
      <c r="AM42">
        <f t="shared" si="342"/>
        <v>75000</v>
      </c>
      <c r="AN42">
        <f t="shared" si="343"/>
        <v>75000</v>
      </c>
      <c r="AO42">
        <f t="shared" si="344"/>
        <v>75000</v>
      </c>
      <c r="AP42">
        <f t="shared" si="345"/>
        <v>75000</v>
      </c>
      <c r="AQ42">
        <f t="shared" si="346"/>
        <v>75000</v>
      </c>
      <c r="AR42">
        <f t="shared" si="347"/>
        <v>75000</v>
      </c>
      <c r="AS42">
        <f t="shared" si="348"/>
        <v>75000</v>
      </c>
      <c r="AT42">
        <f t="shared" si="349"/>
        <v>75000</v>
      </c>
      <c r="AU42">
        <f t="shared" si="350"/>
        <v>75000</v>
      </c>
      <c r="AV42">
        <f t="shared" si="351"/>
        <v>75000</v>
      </c>
      <c r="AW42">
        <f t="shared" si="352"/>
        <v>75000</v>
      </c>
      <c r="AX42">
        <f t="shared" si="353"/>
        <v>75000</v>
      </c>
      <c r="AY42">
        <f t="shared" si="354"/>
        <v>75000</v>
      </c>
      <c r="AZ42">
        <f t="shared" si="355"/>
        <v>75000</v>
      </c>
      <c r="BA42">
        <f t="shared" si="356"/>
        <v>75000</v>
      </c>
      <c r="BB42">
        <f t="shared" si="357"/>
        <v>75000</v>
      </c>
      <c r="BC42">
        <f t="shared" si="358"/>
        <v>75000</v>
      </c>
      <c r="BD42">
        <f t="shared" si="359"/>
        <v>75000</v>
      </c>
      <c r="BE42">
        <f t="shared" si="360"/>
        <v>75000</v>
      </c>
      <c r="BF42">
        <f t="shared" si="361"/>
        <v>75000</v>
      </c>
      <c r="BG42">
        <f t="shared" si="362"/>
        <v>75000</v>
      </c>
      <c r="BH42">
        <f t="shared" si="363"/>
        <v>75000</v>
      </c>
      <c r="BI42">
        <f t="shared" si="364"/>
        <v>75000</v>
      </c>
      <c r="BJ42">
        <f t="shared" si="365"/>
        <v>75000</v>
      </c>
    </row>
    <row r="43" spans="1:62" x14ac:dyDescent="0.2">
      <c r="A43" t="s">
        <v>174</v>
      </c>
      <c r="C43">
        <v>10000</v>
      </c>
      <c r="D43">
        <f>C43</f>
        <v>10000</v>
      </c>
      <c r="E43">
        <f t="shared" ref="E43:N44" si="366">D43</f>
        <v>10000</v>
      </c>
      <c r="F43">
        <f t="shared" si="366"/>
        <v>10000</v>
      </c>
      <c r="G43">
        <f t="shared" si="366"/>
        <v>10000</v>
      </c>
      <c r="H43">
        <f t="shared" si="366"/>
        <v>10000</v>
      </c>
      <c r="I43">
        <v>25000</v>
      </c>
      <c r="J43">
        <f t="shared" si="366"/>
        <v>25000</v>
      </c>
      <c r="K43">
        <f t="shared" si="366"/>
        <v>25000</v>
      </c>
      <c r="L43">
        <f t="shared" si="366"/>
        <v>25000</v>
      </c>
      <c r="M43">
        <f t="shared" si="366"/>
        <v>25000</v>
      </c>
      <c r="N43">
        <f t="shared" si="366"/>
        <v>25000</v>
      </c>
      <c r="O43">
        <f t="shared" ref="O43:O44" si="367">N43</f>
        <v>25000</v>
      </c>
      <c r="P43">
        <f t="shared" si="319"/>
        <v>25000</v>
      </c>
      <c r="Q43">
        <f t="shared" si="320"/>
        <v>25000</v>
      </c>
      <c r="R43">
        <f t="shared" si="321"/>
        <v>25000</v>
      </c>
      <c r="S43">
        <f t="shared" si="322"/>
        <v>25000</v>
      </c>
      <c r="T43">
        <f t="shared" si="323"/>
        <v>25000</v>
      </c>
      <c r="U43">
        <f t="shared" si="324"/>
        <v>25000</v>
      </c>
      <c r="V43">
        <f t="shared" si="325"/>
        <v>25000</v>
      </c>
      <c r="W43">
        <f t="shared" si="326"/>
        <v>25000</v>
      </c>
      <c r="X43">
        <f t="shared" si="327"/>
        <v>25000</v>
      </c>
      <c r="Y43">
        <f t="shared" si="328"/>
        <v>25000</v>
      </c>
      <c r="Z43">
        <f t="shared" si="329"/>
        <v>25000</v>
      </c>
      <c r="AA43">
        <f t="shared" si="330"/>
        <v>25000</v>
      </c>
      <c r="AB43">
        <f t="shared" si="331"/>
        <v>25000</v>
      </c>
      <c r="AC43">
        <f t="shared" si="332"/>
        <v>25000</v>
      </c>
      <c r="AD43">
        <f t="shared" si="333"/>
        <v>25000</v>
      </c>
      <c r="AE43">
        <f t="shared" si="334"/>
        <v>25000</v>
      </c>
      <c r="AF43">
        <f t="shared" si="335"/>
        <v>25000</v>
      </c>
      <c r="AG43">
        <f t="shared" si="336"/>
        <v>25000</v>
      </c>
      <c r="AH43">
        <f t="shared" si="337"/>
        <v>25000</v>
      </c>
      <c r="AI43">
        <f t="shared" si="338"/>
        <v>25000</v>
      </c>
      <c r="AJ43">
        <f t="shared" si="339"/>
        <v>25000</v>
      </c>
      <c r="AK43">
        <f t="shared" si="340"/>
        <v>25000</v>
      </c>
      <c r="AL43">
        <f t="shared" si="341"/>
        <v>25000</v>
      </c>
      <c r="AM43">
        <f t="shared" si="342"/>
        <v>25000</v>
      </c>
      <c r="AN43">
        <f t="shared" si="343"/>
        <v>25000</v>
      </c>
      <c r="AO43">
        <f t="shared" si="344"/>
        <v>25000</v>
      </c>
      <c r="AP43">
        <f t="shared" si="345"/>
        <v>25000</v>
      </c>
      <c r="AQ43">
        <f t="shared" si="346"/>
        <v>25000</v>
      </c>
      <c r="AR43">
        <f t="shared" si="347"/>
        <v>25000</v>
      </c>
      <c r="AS43">
        <f t="shared" si="348"/>
        <v>25000</v>
      </c>
      <c r="AT43">
        <f t="shared" si="349"/>
        <v>25000</v>
      </c>
      <c r="AU43">
        <f t="shared" si="350"/>
        <v>25000</v>
      </c>
      <c r="AV43">
        <f t="shared" si="351"/>
        <v>25000</v>
      </c>
      <c r="AW43">
        <f t="shared" si="352"/>
        <v>25000</v>
      </c>
      <c r="AX43">
        <f t="shared" si="353"/>
        <v>25000</v>
      </c>
      <c r="AY43">
        <f t="shared" si="354"/>
        <v>25000</v>
      </c>
      <c r="AZ43">
        <f t="shared" si="355"/>
        <v>25000</v>
      </c>
      <c r="BA43">
        <f t="shared" si="356"/>
        <v>25000</v>
      </c>
      <c r="BB43">
        <f t="shared" si="357"/>
        <v>25000</v>
      </c>
      <c r="BC43">
        <f t="shared" si="358"/>
        <v>25000</v>
      </c>
      <c r="BD43">
        <f t="shared" si="359"/>
        <v>25000</v>
      </c>
      <c r="BE43">
        <f t="shared" si="360"/>
        <v>25000</v>
      </c>
      <c r="BF43">
        <f t="shared" si="361"/>
        <v>25000</v>
      </c>
      <c r="BG43">
        <f t="shared" si="362"/>
        <v>25000</v>
      </c>
      <c r="BH43">
        <f t="shared" si="363"/>
        <v>25000</v>
      </c>
      <c r="BI43">
        <f t="shared" si="364"/>
        <v>25000</v>
      </c>
      <c r="BJ43">
        <f t="shared" si="365"/>
        <v>25000</v>
      </c>
    </row>
    <row r="44" spans="1:62" x14ac:dyDescent="0.2">
      <c r="A44" t="s">
        <v>175</v>
      </c>
      <c r="C44">
        <v>10000</v>
      </c>
      <c r="D44">
        <v>10000</v>
      </c>
      <c r="E44">
        <v>10000</v>
      </c>
      <c r="F44">
        <v>10000</v>
      </c>
      <c r="G44">
        <v>10000</v>
      </c>
      <c r="H44">
        <v>10000</v>
      </c>
      <c r="I44">
        <f t="shared" ref="I44" si="368">H44*1.5</f>
        <v>15000</v>
      </c>
      <c r="J44">
        <f>I44</f>
        <v>15000</v>
      </c>
      <c r="K44">
        <f t="shared" si="366"/>
        <v>15000</v>
      </c>
      <c r="L44">
        <f t="shared" si="366"/>
        <v>15000</v>
      </c>
      <c r="M44">
        <f t="shared" si="366"/>
        <v>15000</v>
      </c>
      <c r="N44">
        <f t="shared" si="366"/>
        <v>15000</v>
      </c>
      <c r="O44">
        <f t="shared" si="367"/>
        <v>15000</v>
      </c>
      <c r="P44">
        <f t="shared" si="319"/>
        <v>15000</v>
      </c>
      <c r="Q44">
        <f t="shared" si="320"/>
        <v>15000</v>
      </c>
      <c r="R44">
        <f t="shared" si="321"/>
        <v>15000</v>
      </c>
      <c r="S44">
        <f t="shared" si="322"/>
        <v>15000</v>
      </c>
      <c r="T44">
        <f t="shared" si="323"/>
        <v>15000</v>
      </c>
      <c r="U44">
        <f t="shared" si="324"/>
        <v>15000</v>
      </c>
      <c r="V44">
        <f t="shared" si="325"/>
        <v>15000</v>
      </c>
      <c r="W44">
        <f t="shared" si="326"/>
        <v>15000</v>
      </c>
      <c r="X44">
        <f t="shared" si="327"/>
        <v>15000</v>
      </c>
      <c r="Y44">
        <f t="shared" si="328"/>
        <v>15000</v>
      </c>
      <c r="Z44">
        <f t="shared" si="329"/>
        <v>15000</v>
      </c>
      <c r="AA44">
        <f t="shared" si="330"/>
        <v>15000</v>
      </c>
      <c r="AB44">
        <f t="shared" si="331"/>
        <v>15000</v>
      </c>
      <c r="AC44">
        <f t="shared" si="332"/>
        <v>15000</v>
      </c>
      <c r="AD44">
        <f t="shared" si="333"/>
        <v>15000</v>
      </c>
      <c r="AE44">
        <f t="shared" si="334"/>
        <v>15000</v>
      </c>
      <c r="AF44">
        <f t="shared" si="335"/>
        <v>15000</v>
      </c>
      <c r="AG44">
        <f t="shared" si="336"/>
        <v>15000</v>
      </c>
      <c r="AH44">
        <f t="shared" si="337"/>
        <v>15000</v>
      </c>
      <c r="AI44">
        <f t="shared" si="338"/>
        <v>15000</v>
      </c>
      <c r="AJ44">
        <f t="shared" si="339"/>
        <v>15000</v>
      </c>
      <c r="AK44">
        <f t="shared" si="340"/>
        <v>15000</v>
      </c>
      <c r="AL44">
        <f t="shared" si="341"/>
        <v>15000</v>
      </c>
      <c r="AM44">
        <f t="shared" si="342"/>
        <v>15000</v>
      </c>
      <c r="AN44">
        <f t="shared" si="343"/>
        <v>15000</v>
      </c>
      <c r="AO44">
        <f t="shared" si="344"/>
        <v>15000</v>
      </c>
      <c r="AP44">
        <f t="shared" si="345"/>
        <v>15000</v>
      </c>
      <c r="AQ44">
        <f t="shared" si="346"/>
        <v>15000</v>
      </c>
      <c r="AR44">
        <f t="shared" si="347"/>
        <v>15000</v>
      </c>
      <c r="AS44">
        <f t="shared" si="348"/>
        <v>15000</v>
      </c>
      <c r="AT44">
        <f t="shared" si="349"/>
        <v>15000</v>
      </c>
      <c r="AU44">
        <f t="shared" si="350"/>
        <v>15000</v>
      </c>
      <c r="AV44">
        <f t="shared" si="351"/>
        <v>15000</v>
      </c>
      <c r="AW44">
        <f t="shared" si="352"/>
        <v>15000</v>
      </c>
      <c r="AX44">
        <f t="shared" si="353"/>
        <v>15000</v>
      </c>
      <c r="AY44">
        <f t="shared" si="354"/>
        <v>15000</v>
      </c>
      <c r="AZ44">
        <f t="shared" si="355"/>
        <v>15000</v>
      </c>
      <c r="BA44">
        <f t="shared" si="356"/>
        <v>15000</v>
      </c>
      <c r="BB44">
        <f t="shared" si="357"/>
        <v>15000</v>
      </c>
      <c r="BC44">
        <f t="shared" si="358"/>
        <v>15000</v>
      </c>
      <c r="BD44">
        <f t="shared" si="359"/>
        <v>15000</v>
      </c>
      <c r="BE44">
        <f t="shared" si="360"/>
        <v>15000</v>
      </c>
      <c r="BF44">
        <f t="shared" si="361"/>
        <v>15000</v>
      </c>
      <c r="BG44">
        <f t="shared" si="362"/>
        <v>15000</v>
      </c>
      <c r="BH44">
        <f t="shared" si="363"/>
        <v>15000</v>
      </c>
      <c r="BI44">
        <f t="shared" si="364"/>
        <v>15000</v>
      </c>
      <c r="BJ44">
        <f t="shared" si="365"/>
        <v>15000</v>
      </c>
    </row>
    <row r="45" spans="1:62" x14ac:dyDescent="0.2">
      <c r="A45" t="s">
        <v>176</v>
      </c>
    </row>
    <row r="46" spans="1:62" x14ac:dyDescent="0.2">
      <c r="A46" t="s">
        <v>177</v>
      </c>
    </row>
    <row r="47" spans="1:62" x14ac:dyDescent="0.2">
      <c r="A47" t="s">
        <v>178</v>
      </c>
      <c r="C47">
        <f>SUM(C41:C46)</f>
        <v>105000</v>
      </c>
      <c r="D47">
        <f t="shared" ref="D47:AY47" si="369">SUM(D41:D46)</f>
        <v>105000</v>
      </c>
      <c r="E47">
        <f t="shared" si="369"/>
        <v>105000</v>
      </c>
      <c r="F47">
        <f t="shared" si="369"/>
        <v>105000</v>
      </c>
      <c r="G47">
        <f t="shared" si="369"/>
        <v>105000</v>
      </c>
      <c r="H47">
        <f t="shared" si="369"/>
        <v>105000</v>
      </c>
      <c r="I47">
        <f t="shared" si="369"/>
        <v>152500</v>
      </c>
      <c r="J47">
        <f t="shared" si="369"/>
        <v>152500</v>
      </c>
      <c r="K47">
        <f t="shared" si="369"/>
        <v>152500</v>
      </c>
      <c r="L47">
        <f t="shared" si="369"/>
        <v>152500</v>
      </c>
      <c r="M47">
        <f t="shared" si="369"/>
        <v>152500</v>
      </c>
      <c r="N47">
        <f t="shared" si="369"/>
        <v>152500</v>
      </c>
      <c r="O47">
        <f t="shared" si="369"/>
        <v>152500</v>
      </c>
      <c r="P47">
        <f t="shared" si="369"/>
        <v>152500</v>
      </c>
      <c r="Q47">
        <f t="shared" si="369"/>
        <v>152500</v>
      </c>
      <c r="R47">
        <f t="shared" si="369"/>
        <v>152500</v>
      </c>
      <c r="S47">
        <f t="shared" si="369"/>
        <v>152500</v>
      </c>
      <c r="T47">
        <f t="shared" si="369"/>
        <v>152500</v>
      </c>
      <c r="U47">
        <f t="shared" si="369"/>
        <v>152500</v>
      </c>
      <c r="V47">
        <f t="shared" si="369"/>
        <v>152500</v>
      </c>
      <c r="W47">
        <f t="shared" si="369"/>
        <v>152500</v>
      </c>
      <c r="X47">
        <f t="shared" si="369"/>
        <v>152500</v>
      </c>
      <c r="Y47">
        <f t="shared" si="369"/>
        <v>152500</v>
      </c>
      <c r="Z47">
        <f t="shared" si="369"/>
        <v>152500</v>
      </c>
      <c r="AA47">
        <f t="shared" si="369"/>
        <v>152500</v>
      </c>
      <c r="AB47">
        <f t="shared" si="369"/>
        <v>152500</v>
      </c>
      <c r="AC47">
        <f t="shared" si="369"/>
        <v>152500</v>
      </c>
      <c r="AD47">
        <f t="shared" si="369"/>
        <v>152500</v>
      </c>
      <c r="AE47">
        <f t="shared" si="369"/>
        <v>152500</v>
      </c>
      <c r="AF47">
        <f t="shared" si="369"/>
        <v>152500</v>
      </c>
      <c r="AG47">
        <f t="shared" si="369"/>
        <v>152500</v>
      </c>
      <c r="AH47">
        <f t="shared" si="369"/>
        <v>152500</v>
      </c>
      <c r="AI47">
        <f t="shared" si="369"/>
        <v>152500</v>
      </c>
      <c r="AJ47">
        <f t="shared" si="369"/>
        <v>152500</v>
      </c>
      <c r="AK47">
        <f t="shared" si="369"/>
        <v>152500</v>
      </c>
      <c r="AL47">
        <f t="shared" si="369"/>
        <v>152500</v>
      </c>
      <c r="AM47">
        <f t="shared" si="369"/>
        <v>152500</v>
      </c>
      <c r="AN47">
        <f t="shared" si="369"/>
        <v>152500</v>
      </c>
      <c r="AO47">
        <f t="shared" si="369"/>
        <v>152500</v>
      </c>
      <c r="AP47">
        <f t="shared" si="369"/>
        <v>152500</v>
      </c>
      <c r="AQ47">
        <f t="shared" si="369"/>
        <v>152500</v>
      </c>
      <c r="AR47">
        <f t="shared" si="369"/>
        <v>152500</v>
      </c>
      <c r="AS47">
        <f t="shared" si="369"/>
        <v>152500</v>
      </c>
      <c r="AT47">
        <f t="shared" si="369"/>
        <v>152500</v>
      </c>
      <c r="AU47">
        <f t="shared" si="369"/>
        <v>152500</v>
      </c>
      <c r="AV47">
        <f t="shared" si="369"/>
        <v>152500</v>
      </c>
      <c r="AW47">
        <f t="shared" si="369"/>
        <v>152500</v>
      </c>
      <c r="AX47">
        <f t="shared" si="369"/>
        <v>152500</v>
      </c>
      <c r="AY47">
        <f t="shared" si="369"/>
        <v>152500</v>
      </c>
      <c r="AZ47">
        <f t="shared" ref="AZ47:BJ47" si="370">SUM(AZ41:AZ46)</f>
        <v>152500</v>
      </c>
      <c r="BA47">
        <f t="shared" si="370"/>
        <v>152500</v>
      </c>
      <c r="BB47">
        <f t="shared" si="370"/>
        <v>152500</v>
      </c>
      <c r="BC47">
        <f t="shared" si="370"/>
        <v>152500</v>
      </c>
      <c r="BD47">
        <f t="shared" si="370"/>
        <v>152500</v>
      </c>
      <c r="BE47">
        <f t="shared" si="370"/>
        <v>152500</v>
      </c>
      <c r="BF47">
        <f t="shared" si="370"/>
        <v>152500</v>
      </c>
      <c r="BG47">
        <f t="shared" si="370"/>
        <v>152500</v>
      </c>
      <c r="BH47">
        <f t="shared" si="370"/>
        <v>152500</v>
      </c>
      <c r="BI47">
        <f t="shared" si="370"/>
        <v>152500</v>
      </c>
      <c r="BJ47">
        <f t="shared" si="370"/>
        <v>152500</v>
      </c>
    </row>
    <row r="50" spans="1:62" x14ac:dyDescent="0.2">
      <c r="A50" t="s">
        <v>179</v>
      </c>
      <c r="C50">
        <v>2000</v>
      </c>
      <c r="D50">
        <v>2000</v>
      </c>
      <c r="E50">
        <v>2000</v>
      </c>
      <c r="F50">
        <v>2000</v>
      </c>
      <c r="G50">
        <v>2000</v>
      </c>
      <c r="H50">
        <v>2000</v>
      </c>
      <c r="I50">
        <v>2000</v>
      </c>
      <c r="J50">
        <v>2000</v>
      </c>
      <c r="K50">
        <v>2000</v>
      </c>
      <c r="L50">
        <v>2000</v>
      </c>
      <c r="M50">
        <v>2000</v>
      </c>
      <c r="N50">
        <v>2000</v>
      </c>
      <c r="O50">
        <v>2000</v>
      </c>
      <c r="P50">
        <v>2000</v>
      </c>
      <c r="Q50">
        <v>2000</v>
      </c>
      <c r="R50">
        <v>2000</v>
      </c>
      <c r="S50">
        <v>2000</v>
      </c>
      <c r="T50">
        <v>2000</v>
      </c>
      <c r="U50">
        <v>2000</v>
      </c>
      <c r="V50">
        <v>2000</v>
      </c>
      <c r="W50">
        <v>2000</v>
      </c>
      <c r="X50">
        <v>2000</v>
      </c>
      <c r="Y50">
        <v>2000</v>
      </c>
      <c r="Z50">
        <v>2000</v>
      </c>
      <c r="AA50">
        <v>2000</v>
      </c>
      <c r="AB50">
        <v>2000</v>
      </c>
      <c r="AC50">
        <v>2000</v>
      </c>
      <c r="AD50">
        <v>2000</v>
      </c>
      <c r="AE50">
        <v>2000</v>
      </c>
      <c r="AF50">
        <v>2000</v>
      </c>
      <c r="AG50">
        <v>2000</v>
      </c>
      <c r="AH50">
        <v>2000</v>
      </c>
      <c r="AI50">
        <v>2000</v>
      </c>
      <c r="AJ50">
        <v>2000</v>
      </c>
      <c r="AK50">
        <v>2000</v>
      </c>
      <c r="AL50">
        <v>2000</v>
      </c>
      <c r="AM50">
        <v>2000</v>
      </c>
      <c r="AN50">
        <v>2000</v>
      </c>
      <c r="AO50">
        <v>2000</v>
      </c>
      <c r="AP50">
        <v>2000</v>
      </c>
      <c r="AQ50">
        <v>2000</v>
      </c>
      <c r="AR50">
        <v>2000</v>
      </c>
      <c r="AS50">
        <v>2000</v>
      </c>
      <c r="AT50">
        <v>2000</v>
      </c>
      <c r="AU50">
        <v>2000</v>
      </c>
      <c r="AV50">
        <v>2000</v>
      </c>
      <c r="AW50">
        <v>2000</v>
      </c>
      <c r="AX50">
        <v>2000</v>
      </c>
      <c r="AY50">
        <v>2000</v>
      </c>
      <c r="AZ50">
        <v>2001</v>
      </c>
      <c r="BA50">
        <v>2002</v>
      </c>
      <c r="BB50">
        <v>2003</v>
      </c>
      <c r="BC50">
        <v>2004</v>
      </c>
      <c r="BD50">
        <v>2005</v>
      </c>
      <c r="BE50">
        <v>2006</v>
      </c>
      <c r="BF50">
        <v>2007</v>
      </c>
      <c r="BG50">
        <v>2008</v>
      </c>
      <c r="BH50">
        <v>2009</v>
      </c>
      <c r="BI50">
        <v>2010</v>
      </c>
      <c r="BJ50">
        <v>2011</v>
      </c>
    </row>
    <row r="52" spans="1:62" x14ac:dyDescent="0.2">
      <c r="A52" s="56" t="s">
        <v>200</v>
      </c>
      <c r="B52" s="56"/>
      <c r="C52" s="63">
        <f t="shared" ref="C52:AH52" si="371">(C32+C35+C37+C47+C50)/1000000</f>
        <v>0.45050000000000001</v>
      </c>
      <c r="D52" s="63">
        <f t="shared" si="371"/>
        <v>0.45050000000000001</v>
      </c>
      <c r="E52" s="63">
        <f t="shared" si="371"/>
        <v>0.45050000000000001</v>
      </c>
      <c r="F52" s="63">
        <f t="shared" si="371"/>
        <v>0.47549999999999998</v>
      </c>
      <c r="G52" s="63">
        <f t="shared" si="371"/>
        <v>0.47549999999999998</v>
      </c>
      <c r="H52" s="63">
        <f t="shared" si="371"/>
        <v>0.76349999999999996</v>
      </c>
      <c r="I52" s="63">
        <f t="shared" si="371"/>
        <v>0.83599999999999997</v>
      </c>
      <c r="J52" s="63">
        <f t="shared" si="371"/>
        <v>0.83599999999999997</v>
      </c>
      <c r="K52" s="63">
        <f t="shared" si="371"/>
        <v>0.83599999999999997</v>
      </c>
      <c r="L52" s="63">
        <f t="shared" si="371"/>
        <v>0.86099999999999999</v>
      </c>
      <c r="M52" s="63">
        <f t="shared" si="371"/>
        <v>0.86099999999999999</v>
      </c>
      <c r="N52" s="63">
        <f t="shared" si="371"/>
        <v>0.86099999999999999</v>
      </c>
      <c r="O52" s="63">
        <f t="shared" si="371"/>
        <v>0.86685000000000001</v>
      </c>
      <c r="P52" s="63">
        <f t="shared" si="371"/>
        <v>0.86685000000000001</v>
      </c>
      <c r="Q52" s="63">
        <f t="shared" si="371"/>
        <v>0.88985000000000003</v>
      </c>
      <c r="R52" s="63">
        <f t="shared" si="371"/>
        <v>0.98385</v>
      </c>
      <c r="S52" s="63">
        <f t="shared" si="371"/>
        <v>0.98385</v>
      </c>
      <c r="T52" s="63">
        <f t="shared" si="371"/>
        <v>0.98385</v>
      </c>
      <c r="U52" s="63">
        <f t="shared" si="371"/>
        <v>0.98385</v>
      </c>
      <c r="V52" s="63">
        <f t="shared" si="371"/>
        <v>1.00685</v>
      </c>
      <c r="W52" s="63">
        <f t="shared" si="371"/>
        <v>1.0298499999999999</v>
      </c>
      <c r="X52" s="63">
        <f t="shared" si="371"/>
        <v>1.0528500000000001</v>
      </c>
      <c r="Y52" s="63">
        <f t="shared" si="371"/>
        <v>1.1052850000000001</v>
      </c>
      <c r="Z52" s="63">
        <f t="shared" si="371"/>
        <v>1.1123635000000001</v>
      </c>
      <c r="AA52" s="63">
        <f t="shared" si="371"/>
        <v>1.12014985</v>
      </c>
      <c r="AB52" s="63">
        <f t="shared" si="371"/>
        <v>1.128714835</v>
      </c>
      <c r="AC52" s="63">
        <f t="shared" si="371"/>
        <v>1.1381363185</v>
      </c>
      <c r="AD52" s="63">
        <f t="shared" si="371"/>
        <v>1.35949995035</v>
      </c>
      <c r="AE52" s="63">
        <f t="shared" si="371"/>
        <v>1.3708999453849999</v>
      </c>
      <c r="AF52" s="63">
        <f t="shared" si="371"/>
        <v>1.3834399399235002</v>
      </c>
      <c r="AG52" s="63">
        <f t="shared" si="371"/>
        <v>1.3972339339158499</v>
      </c>
      <c r="AH52" s="63">
        <f t="shared" si="371"/>
        <v>1.4124073273074351</v>
      </c>
      <c r="AI52" s="63">
        <f t="shared" ref="AI52:BJ52" si="372">(AI32+AI35+AI37+AI47+AI50)/1000000</f>
        <v>1.4290980600381786</v>
      </c>
      <c r="AJ52" s="63">
        <f t="shared" si="372"/>
        <v>1.4474578660419966</v>
      </c>
      <c r="AK52" s="63">
        <f t="shared" si="372"/>
        <v>1.4676536526461963</v>
      </c>
      <c r="AL52" s="63">
        <f t="shared" si="372"/>
        <v>1.4898690179108158</v>
      </c>
      <c r="AM52" s="63">
        <f t="shared" si="372"/>
        <v>1.7023059197018975</v>
      </c>
      <c r="AN52" s="63">
        <f t="shared" si="372"/>
        <v>1.7291865116720873</v>
      </c>
      <c r="AO52" s="63">
        <f t="shared" si="372"/>
        <v>1.7587551628392961</v>
      </c>
      <c r="AP52" s="63">
        <f t="shared" si="372"/>
        <v>1.7912806791232256</v>
      </c>
      <c r="AQ52" s="63">
        <f t="shared" si="372"/>
        <v>1.9160587470355483</v>
      </c>
      <c r="AR52" s="63">
        <f t="shared" si="372"/>
        <v>1.9554146217391031</v>
      </c>
      <c r="AS52" s="63">
        <f t="shared" si="372"/>
        <v>1.9987060839130133</v>
      </c>
      <c r="AT52" s="63">
        <f t="shared" si="372"/>
        <v>2.1833266923043149</v>
      </c>
      <c r="AU52" s="63">
        <f t="shared" si="372"/>
        <v>2.2357093615347465</v>
      </c>
      <c r="AV52" s="63">
        <f t="shared" si="372"/>
        <v>2.2933302976882213</v>
      </c>
      <c r="AW52" s="63">
        <f t="shared" si="372"/>
        <v>2.3567133274570433</v>
      </c>
      <c r="AX52" s="63">
        <f t="shared" si="372"/>
        <v>2.4264346602027476</v>
      </c>
      <c r="AY52" s="63">
        <f t="shared" si="372"/>
        <v>2.5031281262230225</v>
      </c>
      <c r="AZ52" s="63">
        <f t="shared" si="372"/>
        <v>2.676491938845325</v>
      </c>
      <c r="BA52" s="63">
        <f t="shared" si="372"/>
        <v>2.7922920327298577</v>
      </c>
      <c r="BB52" s="63">
        <f t="shared" si="372"/>
        <v>2.9173720360028437</v>
      </c>
      <c r="BC52" s="63">
        <f t="shared" si="372"/>
        <v>3.0526599396031275</v>
      </c>
      <c r="BD52" s="63">
        <f t="shared" si="372"/>
        <v>3.1991765335634406</v>
      </c>
      <c r="BE52" s="63">
        <f t="shared" si="372"/>
        <v>3.3580446869197851</v>
      </c>
      <c r="BF52" s="63">
        <f t="shared" si="372"/>
        <v>3.5304995556117635</v>
      </c>
      <c r="BG52" s="63">
        <f t="shared" si="372"/>
        <v>3.71789981117294</v>
      </c>
      <c r="BH52" s="63">
        <f t="shared" si="372"/>
        <v>3.9217399922902341</v>
      </c>
      <c r="BI52" s="63">
        <f t="shared" si="372"/>
        <v>4.1436640915192573</v>
      </c>
      <c r="BJ52" s="63">
        <f t="shared" si="372"/>
        <v>4.3854805006711839</v>
      </c>
    </row>
    <row r="54" spans="1:62" x14ac:dyDescent="0.2">
      <c r="A54" t="s">
        <v>199</v>
      </c>
      <c r="C54" s="64">
        <f t="shared" ref="C54:AH54" si="373">C14-C52</f>
        <v>-0.35115625</v>
      </c>
      <c r="D54" s="64">
        <f t="shared" si="373"/>
        <v>-0.33309374999999997</v>
      </c>
      <c r="E54" s="64">
        <f t="shared" si="373"/>
        <v>-0.30599999999999999</v>
      </c>
      <c r="F54" s="64">
        <f t="shared" si="373"/>
        <v>-0.29035937499999998</v>
      </c>
      <c r="G54" s="64">
        <f t="shared" si="373"/>
        <v>-0.23617187499999998</v>
      </c>
      <c r="H54" s="64">
        <f t="shared" si="373"/>
        <v>-0.45643749999999994</v>
      </c>
      <c r="I54" s="64">
        <f t="shared" si="373"/>
        <v>-0.4431406249999999</v>
      </c>
      <c r="J54" s="64">
        <f t="shared" si="373"/>
        <v>-0.33928124999999992</v>
      </c>
      <c r="K54" s="64">
        <f t="shared" si="373"/>
        <v>-0.23090624999999987</v>
      </c>
      <c r="L54" s="64">
        <f t="shared" si="373"/>
        <v>-0.14753124999999989</v>
      </c>
      <c r="M54" s="64">
        <f t="shared" si="373"/>
        <v>-3.0124999999999846E-2</v>
      </c>
      <c r="N54" s="64">
        <f t="shared" si="373"/>
        <v>0.10534375000000007</v>
      </c>
      <c r="O54" s="64">
        <f t="shared" si="373"/>
        <v>0.24399375000000012</v>
      </c>
      <c r="P54" s="64">
        <f t="shared" si="373"/>
        <v>0.38849375000000019</v>
      </c>
      <c r="Q54" s="64">
        <f t="shared" si="373"/>
        <v>0.50999375000000002</v>
      </c>
      <c r="R54" s="64">
        <f t="shared" si="373"/>
        <v>0.56952499999999995</v>
      </c>
      <c r="S54" s="64">
        <f t="shared" si="373"/>
        <v>0.73208750000000011</v>
      </c>
      <c r="T54" s="64">
        <f t="shared" si="373"/>
        <v>0.89465000000000028</v>
      </c>
      <c r="U54" s="64">
        <f t="shared" si="373"/>
        <v>1.0572125000000003</v>
      </c>
      <c r="V54" s="64">
        <f t="shared" si="373"/>
        <v>1.1967750000000001</v>
      </c>
      <c r="W54" s="64">
        <f t="shared" si="373"/>
        <v>1.3363375000000002</v>
      </c>
      <c r="X54" s="64">
        <f t="shared" si="373"/>
        <v>1.48493125</v>
      </c>
      <c r="Y54" s="64">
        <f t="shared" si="373"/>
        <v>1.6131212500000001</v>
      </c>
      <c r="Z54" s="64">
        <f t="shared" si="373"/>
        <v>1.7866677500000006</v>
      </c>
      <c r="AA54" s="64">
        <f t="shared" si="373"/>
        <v>1.9595064000000006</v>
      </c>
      <c r="AB54" s="64">
        <f t="shared" si="373"/>
        <v>2.1315664150000009</v>
      </c>
      <c r="AC54" s="64">
        <f t="shared" si="373"/>
        <v>2.3027699315000003</v>
      </c>
      <c r="AD54" s="64">
        <f t="shared" si="373"/>
        <v>2.2846094246500006</v>
      </c>
      <c r="AE54" s="64">
        <f t="shared" si="373"/>
        <v>2.4989906796150008</v>
      </c>
      <c r="AF54" s="64">
        <f t="shared" si="373"/>
        <v>2.7122319350765007</v>
      </c>
      <c r="AG54" s="64">
        <f t="shared" si="373"/>
        <v>2.93776606608415</v>
      </c>
      <c r="AH54" s="64">
        <f t="shared" si="373"/>
        <v>3.175467672692565</v>
      </c>
      <c r="AI54" s="64">
        <f t="shared" ref="AI54:BJ54" si="374">AI14-AI52</f>
        <v>3.4116519399618221</v>
      </c>
      <c r="AJ54" s="64">
        <f t="shared" si="374"/>
        <v>3.6551983839580044</v>
      </c>
      <c r="AK54" s="64">
        <f t="shared" si="374"/>
        <v>3.9059400973538043</v>
      </c>
      <c r="AL54" s="64">
        <f t="shared" si="374"/>
        <v>4.1546622320891844</v>
      </c>
      <c r="AM54" s="64">
        <f t="shared" si="374"/>
        <v>4.2402565802981025</v>
      </c>
      <c r="AN54" s="64">
        <f t="shared" si="374"/>
        <v>4.5475322383279133</v>
      </c>
      <c r="AO54" s="64">
        <f t="shared" si="374"/>
        <v>4.8701823371607045</v>
      </c>
      <c r="AP54" s="64">
        <f t="shared" si="374"/>
        <v>5.1989068208767746</v>
      </c>
      <c r="AQ54" s="64">
        <f t="shared" si="374"/>
        <v>5.4534412529644518</v>
      </c>
      <c r="AR54" s="64">
        <f t="shared" si="374"/>
        <v>5.8114603782608976</v>
      </c>
      <c r="AS54" s="64">
        <f t="shared" si="374"/>
        <v>6.1745751660869868</v>
      </c>
      <c r="AT54" s="64">
        <f t="shared" si="374"/>
        <v>6.4144233076956869</v>
      </c>
      <c r="AU54" s="64">
        <f t="shared" si="374"/>
        <v>6.8045718884652544</v>
      </c>
      <c r="AV54" s="64">
        <f t="shared" si="374"/>
        <v>7.1985134523117793</v>
      </c>
      <c r="AW54" s="64">
        <f t="shared" si="374"/>
        <v>7.5866929225429569</v>
      </c>
      <c r="AX54" s="64">
        <f t="shared" si="374"/>
        <v>7.9685340897972523</v>
      </c>
      <c r="AY54" s="64">
        <f t="shared" si="374"/>
        <v>8.3434031237769801</v>
      </c>
      <c r="AZ54" s="64">
        <f t="shared" si="374"/>
        <v>8.666758061154674</v>
      </c>
      <c r="BA54" s="64">
        <f t="shared" si="374"/>
        <v>9.0928329672701427</v>
      </c>
      <c r="BB54" s="64">
        <f t="shared" si="374"/>
        <v>9.5096279639971559</v>
      </c>
      <c r="BC54" s="64">
        <f t="shared" si="374"/>
        <v>9.9433088103968732</v>
      </c>
      <c r="BD54" s="64">
        <f t="shared" si="374"/>
        <v>10.410917216436561</v>
      </c>
      <c r="BE54" s="64">
        <f t="shared" si="374"/>
        <v>10.884236563080217</v>
      </c>
      <c r="BF54" s="64">
        <f t="shared" si="374"/>
        <v>11.343969194388238</v>
      </c>
      <c r="BG54" s="64">
        <f t="shared" si="374"/>
        <v>11.833912688827063</v>
      </c>
      <c r="BH54" s="64">
        <f t="shared" si="374"/>
        <v>12.352572507709766</v>
      </c>
      <c r="BI54" s="64">
        <f t="shared" si="374"/>
        <v>12.853148408480743</v>
      </c>
      <c r="BJ54" s="64">
        <f t="shared" si="374"/>
        <v>13.333831999328817</v>
      </c>
    </row>
  </sheetData>
  <mergeCells count="5">
    <mergeCell ref="C4:N4"/>
    <mergeCell ref="O4:Z4"/>
    <mergeCell ref="AA4:AL4"/>
    <mergeCell ref="AM4:AX4"/>
    <mergeCell ref="AY4:BJ4"/>
  </mergeCells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994A60-48BC-4F42-B9ED-5C63249EAA55}">
  <dimension ref="A4:BJ61"/>
  <sheetViews>
    <sheetView topLeftCell="A38" zoomScale="110" zoomScaleNormal="110" workbookViewId="0">
      <pane xSplit="1" topLeftCell="B1" activePane="topRight" state="frozen"/>
      <selection pane="topRight" activeCell="F29" sqref="F29"/>
    </sheetView>
  </sheetViews>
  <sheetFormatPr baseColWidth="10" defaultRowHeight="16" x14ac:dyDescent="0.2"/>
  <cols>
    <col min="1" max="1" width="40.33203125" bestFit="1" customWidth="1"/>
    <col min="3" max="4" width="8" bestFit="1" customWidth="1"/>
    <col min="5" max="14" width="11.6640625" bestFit="1" customWidth="1"/>
    <col min="15" max="15" width="9.1640625" bestFit="1" customWidth="1"/>
    <col min="16" max="17" width="11.6640625" bestFit="1" customWidth="1"/>
    <col min="18" max="19" width="9.1640625" bestFit="1" customWidth="1"/>
    <col min="20" max="20" width="11.6640625" bestFit="1" customWidth="1"/>
    <col min="21" max="23" width="9.1640625" bestFit="1" customWidth="1"/>
    <col min="24" max="24" width="11.6640625" bestFit="1" customWidth="1"/>
    <col min="25" max="25" width="9.1640625" bestFit="1" customWidth="1"/>
    <col min="26" max="26" width="11.6640625" bestFit="1" customWidth="1"/>
    <col min="27" max="28" width="9.1640625" bestFit="1" customWidth="1"/>
    <col min="29" max="29" width="11.6640625" bestFit="1" customWidth="1"/>
    <col min="30" max="30" width="13.1640625" bestFit="1" customWidth="1"/>
    <col min="31" max="32" width="9.1640625" bestFit="1" customWidth="1"/>
    <col min="33" max="35" width="13.1640625" bestFit="1" customWidth="1"/>
    <col min="36" max="37" width="9.1640625" bestFit="1" customWidth="1"/>
    <col min="38" max="38" width="13.1640625" bestFit="1" customWidth="1"/>
    <col min="39" max="39" width="9.1640625" bestFit="1" customWidth="1"/>
    <col min="40" max="42" width="13.1640625" bestFit="1" customWidth="1"/>
    <col min="43" max="44" width="9.1640625" bestFit="1" customWidth="1"/>
    <col min="45" max="47" width="13.1640625" bestFit="1" customWidth="1"/>
    <col min="48" max="48" width="9.1640625" bestFit="1" customWidth="1"/>
    <col min="49" max="50" width="13.1640625" bestFit="1" customWidth="1"/>
    <col min="51" max="62" width="9.1640625" bestFit="1" customWidth="1"/>
  </cols>
  <sheetData>
    <row r="4" spans="1:62" x14ac:dyDescent="0.2">
      <c r="C4" s="76" t="s">
        <v>186</v>
      </c>
      <c r="D4" s="76"/>
      <c r="E4" s="76"/>
      <c r="F4" s="76"/>
      <c r="G4" s="76"/>
      <c r="H4" s="76"/>
      <c r="I4" s="76"/>
      <c r="J4" s="76"/>
      <c r="K4" s="76"/>
      <c r="L4" s="76"/>
      <c r="M4" s="76"/>
      <c r="N4" s="76"/>
      <c r="O4" s="77" t="s">
        <v>187</v>
      </c>
      <c r="P4" s="77"/>
      <c r="Q4" s="77"/>
      <c r="R4" s="77"/>
      <c r="S4" s="77"/>
      <c r="T4" s="77"/>
      <c r="U4" s="77"/>
      <c r="V4" s="77"/>
      <c r="W4" s="77"/>
      <c r="X4" s="77"/>
      <c r="Y4" s="77"/>
      <c r="Z4" s="77"/>
      <c r="AA4" s="81" t="s">
        <v>202</v>
      </c>
      <c r="AB4" s="81"/>
      <c r="AC4" s="81"/>
      <c r="AD4" s="81"/>
      <c r="AE4" s="81"/>
      <c r="AF4" s="81"/>
      <c r="AG4" s="81"/>
      <c r="AH4" s="81"/>
      <c r="AI4" s="81"/>
      <c r="AJ4" s="81"/>
      <c r="AK4" s="81"/>
      <c r="AL4" s="81"/>
      <c r="AM4" s="79" t="s">
        <v>203</v>
      </c>
      <c r="AN4" s="79"/>
      <c r="AO4" s="79"/>
      <c r="AP4" s="79"/>
      <c r="AQ4" s="79"/>
      <c r="AR4" s="79"/>
      <c r="AS4" s="79"/>
      <c r="AT4" s="79"/>
      <c r="AU4" s="79"/>
      <c r="AV4" s="79"/>
      <c r="AW4" s="79"/>
      <c r="AX4" s="79"/>
      <c r="AY4" s="80" t="s">
        <v>204</v>
      </c>
      <c r="AZ4" s="80"/>
      <c r="BA4" s="80"/>
      <c r="BB4" s="80"/>
      <c r="BC4" s="80"/>
      <c r="BD4" s="80"/>
      <c r="BE4" s="80"/>
      <c r="BF4" s="80"/>
      <c r="BG4" s="80"/>
      <c r="BH4" s="80"/>
      <c r="BI4" s="80"/>
      <c r="BJ4" s="80"/>
    </row>
    <row r="5" spans="1:62" x14ac:dyDescent="0.2">
      <c r="C5" s="54" t="s">
        <v>98</v>
      </c>
      <c r="D5" s="54" t="s">
        <v>99</v>
      </c>
      <c r="E5" s="54" t="s">
        <v>100</v>
      </c>
      <c r="F5" s="54" t="s">
        <v>101</v>
      </c>
      <c r="G5" s="54" t="s">
        <v>102</v>
      </c>
      <c r="H5" s="54" t="s">
        <v>103</v>
      </c>
      <c r="I5" s="54" t="s">
        <v>104</v>
      </c>
      <c r="J5" s="54" t="s">
        <v>105</v>
      </c>
      <c r="K5" s="54" t="s">
        <v>106</v>
      </c>
      <c r="L5" s="54" t="s">
        <v>107</v>
      </c>
      <c r="M5" s="54" t="s">
        <v>108</v>
      </c>
      <c r="N5" s="54" t="s">
        <v>109</v>
      </c>
      <c r="O5" s="54" t="s">
        <v>110</v>
      </c>
      <c r="P5" s="54" t="s">
        <v>111</v>
      </c>
      <c r="Q5" s="54" t="s">
        <v>112</v>
      </c>
      <c r="R5" s="54" t="s">
        <v>113</v>
      </c>
      <c r="S5" s="54" t="s">
        <v>114</v>
      </c>
      <c r="T5" s="54" t="s">
        <v>115</v>
      </c>
      <c r="U5" s="54" t="s">
        <v>116</v>
      </c>
      <c r="V5" s="54" t="s">
        <v>117</v>
      </c>
      <c r="W5" s="54" t="s">
        <v>118</v>
      </c>
      <c r="X5" s="54" t="s">
        <v>119</v>
      </c>
      <c r="Y5" s="54" t="s">
        <v>120</v>
      </c>
      <c r="Z5" s="54" t="s">
        <v>121</v>
      </c>
      <c r="AA5" s="54" t="s">
        <v>122</v>
      </c>
      <c r="AB5" s="54" t="s">
        <v>123</v>
      </c>
      <c r="AC5" s="54" t="s">
        <v>124</v>
      </c>
      <c r="AD5" s="54" t="s">
        <v>125</v>
      </c>
      <c r="AE5" s="54" t="s">
        <v>126</v>
      </c>
      <c r="AF5" s="54" t="s">
        <v>127</v>
      </c>
      <c r="AG5" s="54" t="s">
        <v>128</v>
      </c>
      <c r="AH5" s="54" t="s">
        <v>129</v>
      </c>
      <c r="AI5" s="54" t="s">
        <v>130</v>
      </c>
      <c r="AJ5" s="54" t="s">
        <v>131</v>
      </c>
      <c r="AK5" s="54" t="s">
        <v>132</v>
      </c>
      <c r="AL5" s="54" t="s">
        <v>133</v>
      </c>
      <c r="AM5" s="54" t="s">
        <v>134</v>
      </c>
      <c r="AN5" s="54" t="s">
        <v>135</v>
      </c>
      <c r="AO5" s="54" t="s">
        <v>136</v>
      </c>
      <c r="AP5" s="54" t="s">
        <v>137</v>
      </c>
      <c r="AQ5" s="54" t="s">
        <v>138</v>
      </c>
      <c r="AR5" s="54" t="s">
        <v>139</v>
      </c>
      <c r="AS5" s="54" t="s">
        <v>140</v>
      </c>
      <c r="AT5" s="54" t="s">
        <v>141</v>
      </c>
      <c r="AU5" s="54" t="s">
        <v>142</v>
      </c>
      <c r="AV5" s="54" t="s">
        <v>143</v>
      </c>
      <c r="AW5" s="54" t="s">
        <v>144</v>
      </c>
      <c r="AX5" s="54" t="s">
        <v>145</v>
      </c>
      <c r="AY5" s="54" t="s">
        <v>146</v>
      </c>
      <c r="AZ5" s="54" t="s">
        <v>147</v>
      </c>
      <c r="BA5" s="54" t="s">
        <v>148</v>
      </c>
      <c r="BB5" s="54" t="s">
        <v>149</v>
      </c>
      <c r="BC5" s="54" t="s">
        <v>150</v>
      </c>
      <c r="BD5" s="54" t="s">
        <v>151</v>
      </c>
      <c r="BE5" s="54" t="s">
        <v>152</v>
      </c>
      <c r="BF5" s="54" t="s">
        <v>153</v>
      </c>
      <c r="BG5" s="54" t="s">
        <v>154</v>
      </c>
      <c r="BH5" s="54" t="s">
        <v>155</v>
      </c>
      <c r="BI5" s="54" t="s">
        <v>156</v>
      </c>
      <c r="BJ5" s="54" t="s">
        <v>157</v>
      </c>
    </row>
    <row r="6" spans="1:62" x14ac:dyDescent="0.2">
      <c r="A6" t="s">
        <v>216</v>
      </c>
      <c r="C6">
        <v>550</v>
      </c>
      <c r="D6">
        <f>C9</f>
        <v>550</v>
      </c>
      <c r="E6">
        <f t="shared" ref="E6:N6" si="0">D9</f>
        <v>550</v>
      </c>
      <c r="F6">
        <f t="shared" si="0"/>
        <v>1050</v>
      </c>
      <c r="G6">
        <f t="shared" si="0"/>
        <v>1250</v>
      </c>
      <c r="H6">
        <f t="shared" si="0"/>
        <v>1450</v>
      </c>
      <c r="I6">
        <f t="shared" si="0"/>
        <v>1650</v>
      </c>
      <c r="J6">
        <f t="shared" si="0"/>
        <v>1950</v>
      </c>
      <c r="K6">
        <f t="shared" si="0"/>
        <v>2250</v>
      </c>
      <c r="L6">
        <f t="shared" si="0"/>
        <v>2550</v>
      </c>
      <c r="M6">
        <f t="shared" si="0"/>
        <v>2850</v>
      </c>
      <c r="N6">
        <f t="shared" si="0"/>
        <v>3150</v>
      </c>
      <c r="O6">
        <f>N9</f>
        <v>3450</v>
      </c>
      <c r="P6">
        <f t="shared" ref="P6:BJ6" si="1">O9</f>
        <v>3450</v>
      </c>
      <c r="Q6">
        <f t="shared" si="1"/>
        <v>3750</v>
      </c>
      <c r="R6">
        <f t="shared" si="1"/>
        <v>4050</v>
      </c>
      <c r="S6">
        <f t="shared" si="1"/>
        <v>4050</v>
      </c>
      <c r="T6">
        <f t="shared" si="1"/>
        <v>4050</v>
      </c>
      <c r="U6">
        <f t="shared" si="1"/>
        <v>4650</v>
      </c>
      <c r="V6">
        <f t="shared" si="1"/>
        <v>4650</v>
      </c>
      <c r="W6">
        <f t="shared" si="1"/>
        <v>4650</v>
      </c>
      <c r="X6">
        <f t="shared" si="1"/>
        <v>4650</v>
      </c>
      <c r="Y6">
        <f t="shared" si="1"/>
        <v>5350</v>
      </c>
      <c r="Z6">
        <f t="shared" si="1"/>
        <v>5350</v>
      </c>
      <c r="AA6">
        <f t="shared" si="1"/>
        <v>6050</v>
      </c>
      <c r="AB6">
        <f t="shared" si="1"/>
        <v>6050</v>
      </c>
      <c r="AC6">
        <f t="shared" si="1"/>
        <v>6050</v>
      </c>
      <c r="AD6">
        <f t="shared" si="1"/>
        <v>6800</v>
      </c>
      <c r="AE6">
        <f t="shared" si="1"/>
        <v>7800</v>
      </c>
      <c r="AF6">
        <f t="shared" si="1"/>
        <v>7800</v>
      </c>
      <c r="AG6">
        <f t="shared" si="1"/>
        <v>7800</v>
      </c>
      <c r="AH6">
        <f t="shared" si="1"/>
        <v>8800</v>
      </c>
      <c r="AI6">
        <f t="shared" si="1"/>
        <v>9800</v>
      </c>
      <c r="AJ6">
        <f t="shared" si="1"/>
        <v>11800</v>
      </c>
      <c r="AK6">
        <f t="shared" si="1"/>
        <v>11800</v>
      </c>
      <c r="AL6">
        <f t="shared" si="1"/>
        <v>11800</v>
      </c>
      <c r="AM6">
        <f t="shared" si="1"/>
        <v>12800</v>
      </c>
      <c r="AN6">
        <f t="shared" si="1"/>
        <v>12800</v>
      </c>
      <c r="AO6">
        <f t="shared" si="1"/>
        <v>14800</v>
      </c>
      <c r="AP6">
        <f t="shared" si="1"/>
        <v>16800</v>
      </c>
      <c r="AQ6">
        <f t="shared" si="1"/>
        <v>18800</v>
      </c>
      <c r="AR6">
        <f t="shared" si="1"/>
        <v>18800</v>
      </c>
      <c r="AS6">
        <f t="shared" si="1"/>
        <v>18800</v>
      </c>
      <c r="AT6">
        <f t="shared" si="1"/>
        <v>21800</v>
      </c>
      <c r="AU6">
        <f t="shared" si="1"/>
        <v>24800</v>
      </c>
      <c r="AV6">
        <f t="shared" si="1"/>
        <v>26800</v>
      </c>
      <c r="AW6">
        <f t="shared" si="1"/>
        <v>26800</v>
      </c>
      <c r="AX6">
        <f t="shared" si="1"/>
        <v>29800</v>
      </c>
      <c r="AY6">
        <f t="shared" si="1"/>
        <v>30800</v>
      </c>
      <c r="AZ6">
        <f t="shared" si="1"/>
        <v>33800</v>
      </c>
      <c r="BA6">
        <f t="shared" si="1"/>
        <v>33800</v>
      </c>
      <c r="BB6">
        <f t="shared" si="1"/>
        <v>33800</v>
      </c>
      <c r="BC6">
        <f t="shared" si="1"/>
        <v>37800</v>
      </c>
      <c r="BD6">
        <f t="shared" si="1"/>
        <v>41800</v>
      </c>
      <c r="BE6">
        <f t="shared" si="1"/>
        <v>41800</v>
      </c>
      <c r="BF6">
        <f t="shared" si="1"/>
        <v>41800</v>
      </c>
      <c r="BG6">
        <f t="shared" si="1"/>
        <v>41800</v>
      </c>
      <c r="BH6">
        <f t="shared" si="1"/>
        <v>45800</v>
      </c>
      <c r="BI6">
        <f t="shared" si="1"/>
        <v>45800</v>
      </c>
      <c r="BJ6">
        <f t="shared" si="1"/>
        <v>50800</v>
      </c>
    </row>
    <row r="7" spans="1:62" x14ac:dyDescent="0.2">
      <c r="A7" t="s">
        <v>217</v>
      </c>
      <c r="C7">
        <v>0</v>
      </c>
      <c r="D7">
        <v>0</v>
      </c>
      <c r="E7">
        <v>500</v>
      </c>
      <c r="F7">
        <v>200</v>
      </c>
      <c r="G7">
        <v>200</v>
      </c>
      <c r="H7">
        <v>200</v>
      </c>
      <c r="I7">
        <v>300</v>
      </c>
      <c r="J7">
        <v>300</v>
      </c>
      <c r="K7">
        <v>300</v>
      </c>
      <c r="L7">
        <v>300</v>
      </c>
      <c r="M7">
        <v>300</v>
      </c>
      <c r="N7">
        <v>300</v>
      </c>
      <c r="O7">
        <v>0</v>
      </c>
      <c r="P7">
        <v>300</v>
      </c>
      <c r="Q7">
        <v>300</v>
      </c>
      <c r="R7">
        <v>0</v>
      </c>
      <c r="S7">
        <v>0</v>
      </c>
      <c r="T7">
        <v>600</v>
      </c>
      <c r="U7">
        <v>0</v>
      </c>
      <c r="V7">
        <v>0</v>
      </c>
      <c r="W7">
        <v>0</v>
      </c>
      <c r="X7">
        <v>700</v>
      </c>
      <c r="Y7">
        <v>0</v>
      </c>
      <c r="Z7">
        <v>700</v>
      </c>
      <c r="AA7">
        <v>0</v>
      </c>
      <c r="AB7">
        <v>0</v>
      </c>
      <c r="AC7">
        <v>750</v>
      </c>
      <c r="AD7">
        <v>1000</v>
      </c>
      <c r="AE7">
        <v>0</v>
      </c>
      <c r="AF7">
        <v>0</v>
      </c>
      <c r="AG7">
        <v>1000</v>
      </c>
      <c r="AH7">
        <v>1000</v>
      </c>
      <c r="AI7">
        <v>2000</v>
      </c>
      <c r="AJ7">
        <v>0</v>
      </c>
      <c r="AK7">
        <v>0</v>
      </c>
      <c r="AL7">
        <v>1000</v>
      </c>
      <c r="AM7">
        <v>0</v>
      </c>
      <c r="AN7">
        <v>2000</v>
      </c>
      <c r="AO7">
        <v>2000</v>
      </c>
      <c r="AP7">
        <v>2000</v>
      </c>
      <c r="AQ7">
        <v>0</v>
      </c>
      <c r="AR7">
        <v>0</v>
      </c>
      <c r="AS7">
        <v>3000</v>
      </c>
      <c r="AT7">
        <v>3000</v>
      </c>
      <c r="AU7">
        <v>2000</v>
      </c>
      <c r="AV7">
        <v>0</v>
      </c>
      <c r="AW7">
        <v>3000</v>
      </c>
      <c r="AX7">
        <v>1000</v>
      </c>
      <c r="AY7">
        <v>3000</v>
      </c>
      <c r="AZ7">
        <v>0</v>
      </c>
      <c r="BA7">
        <v>0</v>
      </c>
      <c r="BB7">
        <v>4000</v>
      </c>
      <c r="BC7">
        <v>4000</v>
      </c>
      <c r="BD7">
        <v>0</v>
      </c>
      <c r="BE7">
        <v>0</v>
      </c>
      <c r="BF7">
        <v>0</v>
      </c>
      <c r="BG7">
        <v>4000</v>
      </c>
      <c r="BH7">
        <v>0</v>
      </c>
      <c r="BI7">
        <v>5000</v>
      </c>
      <c r="BJ7">
        <v>0</v>
      </c>
    </row>
    <row r="8" spans="1:62" x14ac:dyDescent="0.2">
      <c r="A8" t="s">
        <v>195</v>
      </c>
      <c r="C8">
        <v>10000</v>
      </c>
      <c r="D8">
        <f>C8</f>
        <v>10000</v>
      </c>
      <c r="E8">
        <f t="shared" ref="E8:N8" si="2">D8</f>
        <v>10000</v>
      </c>
      <c r="F8">
        <f t="shared" si="2"/>
        <v>10000</v>
      </c>
      <c r="G8">
        <f t="shared" si="2"/>
        <v>10000</v>
      </c>
      <c r="H8">
        <f t="shared" si="2"/>
        <v>10000</v>
      </c>
      <c r="I8">
        <f t="shared" si="2"/>
        <v>10000</v>
      </c>
      <c r="J8">
        <f t="shared" si="2"/>
        <v>10000</v>
      </c>
      <c r="K8">
        <f t="shared" si="2"/>
        <v>10000</v>
      </c>
      <c r="L8">
        <f t="shared" si="2"/>
        <v>10000</v>
      </c>
      <c r="M8">
        <f t="shared" si="2"/>
        <v>10000</v>
      </c>
      <c r="N8">
        <f t="shared" si="2"/>
        <v>10000</v>
      </c>
      <c r="O8">
        <f t="shared" ref="O8" si="3">N8</f>
        <v>10000</v>
      </c>
      <c r="P8">
        <f t="shared" ref="P8" si="4">O8</f>
        <v>10000</v>
      </c>
      <c r="Q8">
        <f t="shared" ref="Q8" si="5">P8</f>
        <v>10000</v>
      </c>
      <c r="R8">
        <f t="shared" ref="R8" si="6">Q8</f>
        <v>10000</v>
      </c>
      <c r="S8">
        <f t="shared" ref="S8" si="7">R8</f>
        <v>10000</v>
      </c>
      <c r="T8">
        <f t="shared" ref="T8" si="8">S8</f>
        <v>10000</v>
      </c>
      <c r="U8">
        <f t="shared" ref="U8" si="9">T8</f>
        <v>10000</v>
      </c>
      <c r="V8">
        <f t="shared" ref="V8" si="10">U8</f>
        <v>10000</v>
      </c>
      <c r="W8">
        <f t="shared" ref="W8" si="11">V8</f>
        <v>10000</v>
      </c>
      <c r="X8">
        <f t="shared" ref="X8" si="12">W8</f>
        <v>10000</v>
      </c>
      <c r="Y8">
        <f t="shared" ref="Y8" si="13">X8</f>
        <v>10000</v>
      </c>
      <c r="Z8">
        <f t="shared" ref="Z8" si="14">Y8</f>
        <v>10000</v>
      </c>
      <c r="AA8">
        <f t="shared" ref="AA8" si="15">Z8</f>
        <v>10000</v>
      </c>
      <c r="AB8">
        <f t="shared" ref="AB8" si="16">AA8</f>
        <v>10000</v>
      </c>
      <c r="AC8">
        <f t="shared" ref="AC8" si="17">AB8</f>
        <v>10000</v>
      </c>
      <c r="AD8">
        <f t="shared" ref="AD8" si="18">AC8</f>
        <v>10000</v>
      </c>
      <c r="AE8">
        <f t="shared" ref="AE8" si="19">AD8</f>
        <v>10000</v>
      </c>
      <c r="AF8">
        <f t="shared" ref="AF8" si="20">AE8</f>
        <v>10000</v>
      </c>
      <c r="AG8">
        <f t="shared" ref="AG8" si="21">AF8</f>
        <v>10000</v>
      </c>
      <c r="AH8">
        <f t="shared" ref="AH8" si="22">AG8</f>
        <v>10000</v>
      </c>
      <c r="AI8">
        <f t="shared" ref="AI8" si="23">AH8</f>
        <v>10000</v>
      </c>
      <c r="AJ8">
        <f t="shared" ref="AJ8" si="24">AI8</f>
        <v>10000</v>
      </c>
      <c r="AK8">
        <f t="shared" ref="AK8" si="25">AJ8</f>
        <v>10000</v>
      </c>
      <c r="AL8">
        <f t="shared" ref="AL8" si="26">AK8</f>
        <v>10000</v>
      </c>
      <c r="AM8">
        <f t="shared" ref="AM8" si="27">AL8</f>
        <v>10000</v>
      </c>
      <c r="AN8">
        <f t="shared" ref="AN8" si="28">AM8</f>
        <v>10000</v>
      </c>
      <c r="AO8">
        <f t="shared" ref="AO8" si="29">AN8</f>
        <v>10000</v>
      </c>
      <c r="AP8">
        <f t="shared" ref="AP8" si="30">AO8</f>
        <v>10000</v>
      </c>
      <c r="AQ8">
        <f t="shared" ref="AQ8" si="31">AP8</f>
        <v>10000</v>
      </c>
      <c r="AR8">
        <f t="shared" ref="AR8" si="32">AQ8</f>
        <v>10000</v>
      </c>
      <c r="AS8">
        <f t="shared" ref="AS8" si="33">AR8</f>
        <v>10000</v>
      </c>
      <c r="AT8">
        <f t="shared" ref="AT8" si="34">AS8</f>
        <v>10000</v>
      </c>
      <c r="AU8">
        <f t="shared" ref="AU8" si="35">AT8</f>
        <v>10000</v>
      </c>
      <c r="AV8">
        <f t="shared" ref="AV8" si="36">AU8</f>
        <v>10000</v>
      </c>
      <c r="AW8">
        <f t="shared" ref="AW8" si="37">AV8</f>
        <v>10000</v>
      </c>
      <c r="AX8">
        <f t="shared" ref="AX8" si="38">AW8</f>
        <v>10000</v>
      </c>
      <c r="AY8">
        <f t="shared" ref="AY8" si="39">AX8</f>
        <v>10000</v>
      </c>
      <c r="AZ8">
        <f t="shared" ref="AZ8" si="40">AY8</f>
        <v>10000</v>
      </c>
      <c r="BA8">
        <f t="shared" ref="BA8" si="41">AZ8</f>
        <v>10000</v>
      </c>
      <c r="BB8">
        <f t="shared" ref="BB8" si="42">BA8</f>
        <v>10000</v>
      </c>
      <c r="BC8">
        <f t="shared" ref="BC8" si="43">BB8</f>
        <v>10000</v>
      </c>
      <c r="BD8">
        <f t="shared" ref="BD8" si="44">BC8</f>
        <v>10000</v>
      </c>
      <c r="BE8">
        <f t="shared" ref="BE8" si="45">BD8</f>
        <v>10000</v>
      </c>
      <c r="BF8">
        <f t="shared" ref="BF8" si="46">BE8</f>
        <v>10000</v>
      </c>
      <c r="BG8">
        <f t="shared" ref="BG8" si="47">BF8</f>
        <v>10000</v>
      </c>
      <c r="BH8">
        <f t="shared" ref="BH8" si="48">BG8</f>
        <v>10000</v>
      </c>
      <c r="BI8">
        <f t="shared" ref="BI8" si="49">BH8</f>
        <v>10000</v>
      </c>
      <c r="BJ8">
        <f t="shared" ref="BJ8" si="50">BI8</f>
        <v>10000</v>
      </c>
    </row>
    <row r="9" spans="1:62" x14ac:dyDescent="0.2">
      <c r="A9" t="s">
        <v>215</v>
      </c>
      <c r="C9">
        <f>C6+C7</f>
        <v>550</v>
      </c>
      <c r="D9">
        <f>C9+D7</f>
        <v>550</v>
      </c>
      <c r="E9">
        <f t="shared" ref="E9:N9" si="51">D9+E7</f>
        <v>1050</v>
      </c>
      <c r="F9">
        <f t="shared" si="51"/>
        <v>1250</v>
      </c>
      <c r="G9">
        <f t="shared" si="51"/>
        <v>1450</v>
      </c>
      <c r="H9">
        <f t="shared" si="51"/>
        <v>1650</v>
      </c>
      <c r="I9">
        <f t="shared" si="51"/>
        <v>1950</v>
      </c>
      <c r="J9">
        <f t="shared" si="51"/>
        <v>2250</v>
      </c>
      <c r="K9">
        <f t="shared" si="51"/>
        <v>2550</v>
      </c>
      <c r="L9">
        <f t="shared" si="51"/>
        <v>2850</v>
      </c>
      <c r="M9">
        <f t="shared" si="51"/>
        <v>3150</v>
      </c>
      <c r="N9">
        <f t="shared" si="51"/>
        <v>3450</v>
      </c>
      <c r="O9">
        <f t="shared" ref="O9" si="52">N9+O7</f>
        <v>3450</v>
      </c>
      <c r="P9">
        <f t="shared" ref="P9" si="53">O9+P7</f>
        <v>3750</v>
      </c>
      <c r="Q9">
        <f t="shared" ref="Q9" si="54">P9+Q7</f>
        <v>4050</v>
      </c>
      <c r="R9">
        <f t="shared" ref="R9" si="55">Q9+R7</f>
        <v>4050</v>
      </c>
      <c r="S9">
        <f t="shared" ref="S9" si="56">R9+S7</f>
        <v>4050</v>
      </c>
      <c r="T9">
        <f t="shared" ref="T9" si="57">S9+T7</f>
        <v>4650</v>
      </c>
      <c r="U9">
        <f t="shared" ref="U9" si="58">T9+U7</f>
        <v>4650</v>
      </c>
      <c r="V9">
        <f t="shared" ref="V9" si="59">U9+V7</f>
        <v>4650</v>
      </c>
      <c r="W9">
        <f t="shared" ref="W9" si="60">V9+W7</f>
        <v>4650</v>
      </c>
      <c r="X9">
        <f t="shared" ref="X9" si="61">W9+X7</f>
        <v>5350</v>
      </c>
      <c r="Y9">
        <f t="shared" ref="Y9" si="62">X9+Y7</f>
        <v>5350</v>
      </c>
      <c r="Z9">
        <f t="shared" ref="Z9" si="63">Y9+Z7</f>
        <v>6050</v>
      </c>
      <c r="AA9">
        <f t="shared" ref="AA9" si="64">Z9+AA7</f>
        <v>6050</v>
      </c>
      <c r="AB9">
        <f t="shared" ref="AB9" si="65">AA9+AB7</f>
        <v>6050</v>
      </c>
      <c r="AC9">
        <f t="shared" ref="AC9" si="66">AB9+AC7</f>
        <v>6800</v>
      </c>
      <c r="AD9">
        <f t="shared" ref="AD9" si="67">AC9+AD7</f>
        <v>7800</v>
      </c>
      <c r="AE9">
        <f t="shared" ref="AE9" si="68">AD9+AE7</f>
        <v>7800</v>
      </c>
      <c r="AF9">
        <f t="shared" ref="AF9" si="69">AE9+AF7</f>
        <v>7800</v>
      </c>
      <c r="AG9">
        <f t="shared" ref="AG9" si="70">AF9+AG7</f>
        <v>8800</v>
      </c>
      <c r="AH9">
        <f t="shared" ref="AH9" si="71">AG9+AH7</f>
        <v>9800</v>
      </c>
      <c r="AI9">
        <f t="shared" ref="AI9" si="72">AH9+AI7</f>
        <v>11800</v>
      </c>
      <c r="AJ9">
        <f t="shared" ref="AJ9" si="73">AI9+AJ7</f>
        <v>11800</v>
      </c>
      <c r="AK9">
        <f t="shared" ref="AK9" si="74">AJ9+AK7</f>
        <v>11800</v>
      </c>
      <c r="AL9">
        <f t="shared" ref="AL9" si="75">AK9+AL7</f>
        <v>12800</v>
      </c>
      <c r="AM9">
        <f t="shared" ref="AM9" si="76">AL9+AM7</f>
        <v>12800</v>
      </c>
      <c r="AN9">
        <f t="shared" ref="AN9" si="77">AM9+AN7</f>
        <v>14800</v>
      </c>
      <c r="AO9">
        <f t="shared" ref="AO9" si="78">AN9+AO7</f>
        <v>16800</v>
      </c>
      <c r="AP9">
        <f t="shared" ref="AP9" si="79">AO9+AP7</f>
        <v>18800</v>
      </c>
      <c r="AQ9">
        <f t="shared" ref="AQ9" si="80">AP9+AQ7</f>
        <v>18800</v>
      </c>
      <c r="AR9">
        <f t="shared" ref="AR9" si="81">AQ9+AR7</f>
        <v>18800</v>
      </c>
      <c r="AS9">
        <f t="shared" ref="AS9" si="82">AR9+AS7</f>
        <v>21800</v>
      </c>
      <c r="AT9">
        <f t="shared" ref="AT9" si="83">AS9+AT7</f>
        <v>24800</v>
      </c>
      <c r="AU9">
        <f t="shared" ref="AU9" si="84">AT9+AU7</f>
        <v>26800</v>
      </c>
      <c r="AV9">
        <f t="shared" ref="AV9" si="85">AU9+AV7</f>
        <v>26800</v>
      </c>
      <c r="AW9">
        <f t="shared" ref="AW9" si="86">AV9+AW7</f>
        <v>29800</v>
      </c>
      <c r="AX9">
        <f t="shared" ref="AX9" si="87">AW9+AX7</f>
        <v>30800</v>
      </c>
      <c r="AY9">
        <f t="shared" ref="AY9" si="88">AX9+AY7</f>
        <v>33800</v>
      </c>
      <c r="AZ9">
        <f t="shared" ref="AZ9" si="89">AY9+AZ7</f>
        <v>33800</v>
      </c>
      <c r="BA9">
        <f t="shared" ref="BA9" si="90">AZ9+BA7</f>
        <v>33800</v>
      </c>
      <c r="BB9">
        <f t="shared" ref="BB9" si="91">BA9+BB7</f>
        <v>37800</v>
      </c>
      <c r="BC9">
        <f t="shared" ref="BC9" si="92">BB9+BC7</f>
        <v>41800</v>
      </c>
      <c r="BD9">
        <f t="shared" ref="BD9" si="93">BC9+BD7</f>
        <v>41800</v>
      </c>
      <c r="BE9">
        <f t="shared" ref="BE9" si="94">BD9+BE7</f>
        <v>41800</v>
      </c>
      <c r="BF9">
        <f t="shared" ref="BF9" si="95">BE9+BF7</f>
        <v>41800</v>
      </c>
      <c r="BG9">
        <f t="shared" ref="BG9" si="96">BF9+BG7</f>
        <v>45800</v>
      </c>
      <c r="BH9">
        <f t="shared" ref="BH9" si="97">BG9+BH7</f>
        <v>45800</v>
      </c>
      <c r="BI9">
        <f t="shared" ref="BI9" si="98">BH9+BI7</f>
        <v>50800</v>
      </c>
      <c r="BJ9">
        <f t="shared" ref="BJ9" si="99">BI9+BJ7</f>
        <v>50800</v>
      </c>
    </row>
    <row r="10" spans="1:62" x14ac:dyDescent="0.2">
      <c r="A10" t="s">
        <v>208</v>
      </c>
      <c r="C10">
        <f>C6+(C7/2)</f>
        <v>550</v>
      </c>
      <c r="D10">
        <f t="shared" ref="D10:N10" si="100">D6+(D7/2)</f>
        <v>550</v>
      </c>
      <c r="E10">
        <f t="shared" si="100"/>
        <v>800</v>
      </c>
      <c r="F10">
        <f t="shared" si="100"/>
        <v>1150</v>
      </c>
      <c r="G10">
        <f t="shared" si="100"/>
        <v>1350</v>
      </c>
      <c r="H10">
        <f t="shared" si="100"/>
        <v>1550</v>
      </c>
      <c r="I10">
        <f t="shared" si="100"/>
        <v>1800</v>
      </c>
      <c r="J10">
        <f t="shared" si="100"/>
        <v>2100</v>
      </c>
      <c r="K10">
        <f t="shared" si="100"/>
        <v>2400</v>
      </c>
      <c r="L10">
        <f t="shared" si="100"/>
        <v>2700</v>
      </c>
      <c r="M10">
        <f t="shared" si="100"/>
        <v>3000</v>
      </c>
      <c r="N10">
        <f t="shared" si="100"/>
        <v>3300</v>
      </c>
      <c r="O10">
        <f t="shared" ref="O10:BJ10" si="101">O6+(O7/2)</f>
        <v>3450</v>
      </c>
      <c r="P10">
        <f t="shared" si="101"/>
        <v>3600</v>
      </c>
      <c r="Q10">
        <f t="shared" si="101"/>
        <v>3900</v>
      </c>
      <c r="R10">
        <f t="shared" si="101"/>
        <v>4050</v>
      </c>
      <c r="S10">
        <f t="shared" si="101"/>
        <v>4050</v>
      </c>
      <c r="T10">
        <f t="shared" si="101"/>
        <v>4350</v>
      </c>
      <c r="U10">
        <f t="shared" si="101"/>
        <v>4650</v>
      </c>
      <c r="V10">
        <f t="shared" si="101"/>
        <v>4650</v>
      </c>
      <c r="W10">
        <f t="shared" si="101"/>
        <v>4650</v>
      </c>
      <c r="X10">
        <f t="shared" si="101"/>
        <v>5000</v>
      </c>
      <c r="Y10">
        <f t="shared" si="101"/>
        <v>5350</v>
      </c>
      <c r="Z10">
        <f t="shared" si="101"/>
        <v>5700</v>
      </c>
      <c r="AA10">
        <f t="shared" si="101"/>
        <v>6050</v>
      </c>
      <c r="AB10">
        <f t="shared" si="101"/>
        <v>6050</v>
      </c>
      <c r="AC10">
        <f t="shared" si="101"/>
        <v>6425</v>
      </c>
      <c r="AD10">
        <f t="shared" si="101"/>
        <v>7300</v>
      </c>
      <c r="AE10">
        <f t="shared" si="101"/>
        <v>7800</v>
      </c>
      <c r="AF10">
        <f t="shared" si="101"/>
        <v>7800</v>
      </c>
      <c r="AG10">
        <f t="shared" si="101"/>
        <v>8300</v>
      </c>
      <c r="AH10">
        <f t="shared" si="101"/>
        <v>9300</v>
      </c>
      <c r="AI10">
        <f t="shared" si="101"/>
        <v>10800</v>
      </c>
      <c r="AJ10">
        <f t="shared" si="101"/>
        <v>11800</v>
      </c>
      <c r="AK10">
        <f t="shared" si="101"/>
        <v>11800</v>
      </c>
      <c r="AL10">
        <f t="shared" si="101"/>
        <v>12300</v>
      </c>
      <c r="AM10">
        <f t="shared" si="101"/>
        <v>12800</v>
      </c>
      <c r="AN10">
        <f t="shared" si="101"/>
        <v>13800</v>
      </c>
      <c r="AO10">
        <f t="shared" si="101"/>
        <v>15800</v>
      </c>
      <c r="AP10">
        <f t="shared" si="101"/>
        <v>17800</v>
      </c>
      <c r="AQ10">
        <f t="shared" si="101"/>
        <v>18800</v>
      </c>
      <c r="AR10">
        <f t="shared" si="101"/>
        <v>18800</v>
      </c>
      <c r="AS10">
        <f t="shared" si="101"/>
        <v>20300</v>
      </c>
      <c r="AT10">
        <f t="shared" si="101"/>
        <v>23300</v>
      </c>
      <c r="AU10">
        <f t="shared" si="101"/>
        <v>25800</v>
      </c>
      <c r="AV10">
        <f t="shared" si="101"/>
        <v>26800</v>
      </c>
      <c r="AW10">
        <f t="shared" si="101"/>
        <v>28300</v>
      </c>
      <c r="AX10">
        <f t="shared" si="101"/>
        <v>30300</v>
      </c>
      <c r="AY10">
        <f t="shared" si="101"/>
        <v>32300</v>
      </c>
      <c r="AZ10">
        <f t="shared" si="101"/>
        <v>33800</v>
      </c>
      <c r="BA10">
        <f t="shared" si="101"/>
        <v>33800</v>
      </c>
      <c r="BB10">
        <f t="shared" si="101"/>
        <v>35800</v>
      </c>
      <c r="BC10">
        <f t="shared" si="101"/>
        <v>39800</v>
      </c>
      <c r="BD10">
        <f t="shared" si="101"/>
        <v>41800</v>
      </c>
      <c r="BE10">
        <f t="shared" si="101"/>
        <v>41800</v>
      </c>
      <c r="BF10">
        <f t="shared" si="101"/>
        <v>41800</v>
      </c>
      <c r="BG10">
        <f t="shared" si="101"/>
        <v>43800</v>
      </c>
      <c r="BH10">
        <f t="shared" si="101"/>
        <v>45800</v>
      </c>
      <c r="BI10">
        <f t="shared" si="101"/>
        <v>48300</v>
      </c>
      <c r="BJ10">
        <f t="shared" si="101"/>
        <v>50800</v>
      </c>
    </row>
    <row r="11" spans="1:62" x14ac:dyDescent="0.2">
      <c r="A11" t="s">
        <v>181</v>
      </c>
      <c r="C11" s="5">
        <v>0.8</v>
      </c>
      <c r="D11" s="5">
        <v>0.8</v>
      </c>
      <c r="E11" s="5">
        <v>0.8</v>
      </c>
      <c r="F11" s="5">
        <v>0.8</v>
      </c>
      <c r="G11" s="5">
        <v>0.8</v>
      </c>
      <c r="H11" s="5">
        <v>0.8</v>
      </c>
      <c r="I11" s="5">
        <v>0.8</v>
      </c>
      <c r="J11" s="5">
        <v>0.8</v>
      </c>
      <c r="K11" s="5">
        <v>0.8</v>
      </c>
      <c r="L11" s="5">
        <v>0.8</v>
      </c>
      <c r="M11" s="5">
        <v>0.8</v>
      </c>
      <c r="N11" s="5">
        <v>0.8</v>
      </c>
      <c r="O11" s="5">
        <f>N11</f>
        <v>0.8</v>
      </c>
      <c r="P11" s="5">
        <f t="shared" ref="P11:Z11" si="102">O11</f>
        <v>0.8</v>
      </c>
      <c r="Q11" s="5">
        <f t="shared" si="102"/>
        <v>0.8</v>
      </c>
      <c r="R11" s="5">
        <f t="shared" si="102"/>
        <v>0.8</v>
      </c>
      <c r="S11" s="5">
        <f t="shared" si="102"/>
        <v>0.8</v>
      </c>
      <c r="T11" s="5">
        <f t="shared" si="102"/>
        <v>0.8</v>
      </c>
      <c r="U11" s="5">
        <f t="shared" si="102"/>
        <v>0.8</v>
      </c>
      <c r="V11" s="5">
        <f t="shared" si="102"/>
        <v>0.8</v>
      </c>
      <c r="W11" s="5">
        <f t="shared" si="102"/>
        <v>0.8</v>
      </c>
      <c r="X11" s="5">
        <f t="shared" si="102"/>
        <v>0.8</v>
      </c>
      <c r="Y11" s="5">
        <f t="shared" si="102"/>
        <v>0.8</v>
      </c>
      <c r="Z11" s="5">
        <f t="shared" si="102"/>
        <v>0.8</v>
      </c>
      <c r="AA11" s="5">
        <f>Z11</f>
        <v>0.8</v>
      </c>
      <c r="AB11" s="5">
        <f t="shared" ref="AB11:AL11" si="103">AA11</f>
        <v>0.8</v>
      </c>
      <c r="AC11" s="5">
        <f t="shared" si="103"/>
        <v>0.8</v>
      </c>
      <c r="AD11" s="5">
        <f t="shared" si="103"/>
        <v>0.8</v>
      </c>
      <c r="AE11" s="5">
        <f t="shared" si="103"/>
        <v>0.8</v>
      </c>
      <c r="AF11" s="5">
        <f t="shared" si="103"/>
        <v>0.8</v>
      </c>
      <c r="AG11" s="5">
        <f t="shared" si="103"/>
        <v>0.8</v>
      </c>
      <c r="AH11" s="5">
        <f t="shared" si="103"/>
        <v>0.8</v>
      </c>
      <c r="AI11" s="5">
        <f t="shared" si="103"/>
        <v>0.8</v>
      </c>
      <c r="AJ11" s="5">
        <f t="shared" si="103"/>
        <v>0.8</v>
      </c>
      <c r="AK11" s="5">
        <f t="shared" si="103"/>
        <v>0.8</v>
      </c>
      <c r="AL11" s="5">
        <f t="shared" si="103"/>
        <v>0.8</v>
      </c>
      <c r="AM11" s="5">
        <f>AL11</f>
        <v>0.8</v>
      </c>
      <c r="AN11" s="5">
        <f t="shared" ref="AN11:AX11" si="104">AM11</f>
        <v>0.8</v>
      </c>
      <c r="AO11" s="5">
        <f t="shared" si="104"/>
        <v>0.8</v>
      </c>
      <c r="AP11" s="5">
        <f t="shared" si="104"/>
        <v>0.8</v>
      </c>
      <c r="AQ11" s="5">
        <f t="shared" si="104"/>
        <v>0.8</v>
      </c>
      <c r="AR11" s="5">
        <f t="shared" si="104"/>
        <v>0.8</v>
      </c>
      <c r="AS11" s="5">
        <f t="shared" si="104"/>
        <v>0.8</v>
      </c>
      <c r="AT11" s="5">
        <f t="shared" si="104"/>
        <v>0.8</v>
      </c>
      <c r="AU11" s="5">
        <f t="shared" si="104"/>
        <v>0.8</v>
      </c>
      <c r="AV11" s="5">
        <f t="shared" si="104"/>
        <v>0.8</v>
      </c>
      <c r="AW11" s="5">
        <f t="shared" si="104"/>
        <v>0.8</v>
      </c>
      <c r="AX11" s="5">
        <f t="shared" si="104"/>
        <v>0.8</v>
      </c>
      <c r="AY11" s="5">
        <f>AX11</f>
        <v>0.8</v>
      </c>
      <c r="AZ11" s="5">
        <f t="shared" ref="AZ11:BJ11" si="105">AY11</f>
        <v>0.8</v>
      </c>
      <c r="BA11" s="5">
        <f t="shared" si="105"/>
        <v>0.8</v>
      </c>
      <c r="BB11" s="5">
        <f t="shared" si="105"/>
        <v>0.8</v>
      </c>
      <c r="BC11" s="5">
        <f t="shared" si="105"/>
        <v>0.8</v>
      </c>
      <c r="BD11" s="5">
        <f t="shared" si="105"/>
        <v>0.8</v>
      </c>
      <c r="BE11" s="5">
        <f t="shared" si="105"/>
        <v>0.8</v>
      </c>
      <c r="BF11" s="5">
        <f t="shared" si="105"/>
        <v>0.8</v>
      </c>
      <c r="BG11" s="5">
        <f t="shared" si="105"/>
        <v>0.8</v>
      </c>
      <c r="BH11" s="5">
        <f t="shared" si="105"/>
        <v>0.8</v>
      </c>
      <c r="BI11" s="5">
        <f t="shared" si="105"/>
        <v>0.8</v>
      </c>
      <c r="BJ11" s="5">
        <f t="shared" si="105"/>
        <v>0.8</v>
      </c>
    </row>
    <row r="13" spans="1:62" x14ac:dyDescent="0.2">
      <c r="A13" t="s">
        <v>180</v>
      </c>
      <c r="C13">
        <v>6000</v>
      </c>
      <c r="D13">
        <f>C13</f>
        <v>6000</v>
      </c>
      <c r="E13">
        <f t="shared" ref="E13:N13" si="106">D13</f>
        <v>6000</v>
      </c>
      <c r="F13">
        <f t="shared" si="106"/>
        <v>6000</v>
      </c>
      <c r="G13">
        <f t="shared" si="106"/>
        <v>6000</v>
      </c>
      <c r="H13">
        <f t="shared" si="106"/>
        <v>6000</v>
      </c>
      <c r="I13">
        <f t="shared" si="106"/>
        <v>6000</v>
      </c>
      <c r="J13">
        <f t="shared" si="106"/>
        <v>6000</v>
      </c>
      <c r="K13">
        <f t="shared" si="106"/>
        <v>6000</v>
      </c>
      <c r="L13">
        <f t="shared" si="106"/>
        <v>6000</v>
      </c>
      <c r="M13">
        <f t="shared" si="106"/>
        <v>6000</v>
      </c>
      <c r="N13">
        <f t="shared" si="106"/>
        <v>6000</v>
      </c>
      <c r="O13">
        <f t="shared" ref="O13" si="107">N13</f>
        <v>6000</v>
      </c>
      <c r="P13">
        <f t="shared" ref="P13" si="108">O13</f>
        <v>6000</v>
      </c>
      <c r="Q13">
        <f t="shared" ref="Q13" si="109">P13</f>
        <v>6000</v>
      </c>
      <c r="R13">
        <f t="shared" ref="R13" si="110">Q13</f>
        <v>6000</v>
      </c>
      <c r="S13">
        <f t="shared" ref="S13" si="111">R13</f>
        <v>6000</v>
      </c>
      <c r="T13">
        <f t="shared" ref="T13" si="112">S13</f>
        <v>6000</v>
      </c>
      <c r="U13">
        <f t="shared" ref="U13" si="113">T13</f>
        <v>6000</v>
      </c>
      <c r="V13">
        <f t="shared" ref="V13" si="114">U13</f>
        <v>6000</v>
      </c>
      <c r="W13">
        <f t="shared" ref="W13" si="115">V13</f>
        <v>6000</v>
      </c>
      <c r="X13">
        <f t="shared" ref="X13" si="116">W13</f>
        <v>6000</v>
      </c>
      <c r="Y13">
        <f t="shared" ref="Y13" si="117">X13</f>
        <v>6000</v>
      </c>
      <c r="Z13">
        <f t="shared" ref="Z13" si="118">Y13</f>
        <v>6000</v>
      </c>
      <c r="AA13">
        <f>Z13</f>
        <v>6000</v>
      </c>
      <c r="AB13">
        <f t="shared" ref="AB13:AL13" si="119">AA13</f>
        <v>6000</v>
      </c>
      <c r="AC13">
        <f t="shared" si="119"/>
        <v>6000</v>
      </c>
      <c r="AD13">
        <f t="shared" si="119"/>
        <v>6000</v>
      </c>
      <c r="AE13">
        <f t="shared" si="119"/>
        <v>6000</v>
      </c>
      <c r="AF13">
        <f t="shared" si="119"/>
        <v>6000</v>
      </c>
      <c r="AG13">
        <f t="shared" si="119"/>
        <v>6000</v>
      </c>
      <c r="AH13">
        <f t="shared" si="119"/>
        <v>6000</v>
      </c>
      <c r="AI13">
        <f t="shared" si="119"/>
        <v>6000</v>
      </c>
      <c r="AJ13">
        <f t="shared" si="119"/>
        <v>6000</v>
      </c>
      <c r="AK13">
        <f t="shared" si="119"/>
        <v>6000</v>
      </c>
      <c r="AL13">
        <f t="shared" si="119"/>
        <v>6000</v>
      </c>
      <c r="AM13">
        <f>AL13</f>
        <v>6000</v>
      </c>
      <c r="AN13">
        <f t="shared" ref="AN13:BJ13" si="120">AM13</f>
        <v>6000</v>
      </c>
      <c r="AO13">
        <f t="shared" si="120"/>
        <v>6000</v>
      </c>
      <c r="AP13">
        <f t="shared" si="120"/>
        <v>6000</v>
      </c>
      <c r="AQ13">
        <f t="shared" si="120"/>
        <v>6000</v>
      </c>
      <c r="AR13">
        <f t="shared" si="120"/>
        <v>6000</v>
      </c>
      <c r="AS13">
        <f t="shared" si="120"/>
        <v>6000</v>
      </c>
      <c r="AT13">
        <f t="shared" si="120"/>
        <v>6000</v>
      </c>
      <c r="AU13">
        <f t="shared" si="120"/>
        <v>6000</v>
      </c>
      <c r="AV13">
        <f t="shared" si="120"/>
        <v>6000</v>
      </c>
      <c r="AW13">
        <f t="shared" si="120"/>
        <v>6000</v>
      </c>
      <c r="AX13">
        <f t="shared" si="120"/>
        <v>6000</v>
      </c>
      <c r="AY13">
        <f t="shared" si="120"/>
        <v>6000</v>
      </c>
      <c r="AZ13">
        <f t="shared" si="120"/>
        <v>6000</v>
      </c>
      <c r="BA13">
        <f t="shared" si="120"/>
        <v>6000</v>
      </c>
      <c r="BB13">
        <f t="shared" si="120"/>
        <v>6000</v>
      </c>
      <c r="BC13">
        <f t="shared" si="120"/>
        <v>6000</v>
      </c>
      <c r="BD13">
        <f t="shared" si="120"/>
        <v>6000</v>
      </c>
      <c r="BE13">
        <f t="shared" si="120"/>
        <v>6000</v>
      </c>
      <c r="BF13">
        <f t="shared" si="120"/>
        <v>6000</v>
      </c>
      <c r="BG13">
        <f t="shared" si="120"/>
        <v>6000</v>
      </c>
      <c r="BH13">
        <f t="shared" si="120"/>
        <v>6000</v>
      </c>
      <c r="BI13">
        <f t="shared" si="120"/>
        <v>6000</v>
      </c>
      <c r="BJ13">
        <f t="shared" si="120"/>
        <v>6000</v>
      </c>
    </row>
    <row r="15" spans="1:62" ht="34" x14ac:dyDescent="0.2">
      <c r="A15" s="65" t="s">
        <v>210</v>
      </c>
      <c r="B15" s="56"/>
      <c r="C15" s="56">
        <f>(C13*C10*C11)/1000000</f>
        <v>2.64</v>
      </c>
      <c r="D15" s="56">
        <f t="shared" ref="D15:N15" si="121">(D13*D10*D11)/1000000</f>
        <v>2.64</v>
      </c>
      <c r="E15" s="56">
        <f t="shared" si="121"/>
        <v>3.84</v>
      </c>
      <c r="F15" s="56">
        <f t="shared" si="121"/>
        <v>5.52</v>
      </c>
      <c r="G15" s="56">
        <f t="shared" si="121"/>
        <v>6.48</v>
      </c>
      <c r="H15" s="56">
        <f t="shared" si="121"/>
        <v>7.44</v>
      </c>
      <c r="I15" s="56">
        <f t="shared" si="121"/>
        <v>8.64</v>
      </c>
      <c r="J15" s="56">
        <f t="shared" si="121"/>
        <v>10.08</v>
      </c>
      <c r="K15" s="56">
        <f t="shared" si="121"/>
        <v>11.52</v>
      </c>
      <c r="L15" s="56">
        <f t="shared" si="121"/>
        <v>12.96</v>
      </c>
      <c r="M15" s="56">
        <f t="shared" si="121"/>
        <v>14.4</v>
      </c>
      <c r="N15" s="56">
        <f t="shared" si="121"/>
        <v>15.84</v>
      </c>
      <c r="O15" s="56">
        <f t="shared" ref="O15:BJ15" si="122">(O13*O10*O11)/1000000</f>
        <v>16.559999999999999</v>
      </c>
      <c r="P15" s="56">
        <f t="shared" si="122"/>
        <v>17.28</v>
      </c>
      <c r="Q15" s="56">
        <f t="shared" si="122"/>
        <v>18.72</v>
      </c>
      <c r="R15" s="56">
        <f t="shared" si="122"/>
        <v>19.440000000000001</v>
      </c>
      <c r="S15" s="56">
        <f t="shared" si="122"/>
        <v>19.440000000000001</v>
      </c>
      <c r="T15" s="56">
        <f t="shared" si="122"/>
        <v>20.88</v>
      </c>
      <c r="U15" s="56">
        <f t="shared" si="122"/>
        <v>22.32</v>
      </c>
      <c r="V15" s="56">
        <f t="shared" si="122"/>
        <v>22.32</v>
      </c>
      <c r="W15" s="56">
        <f t="shared" si="122"/>
        <v>22.32</v>
      </c>
      <c r="X15" s="56">
        <f t="shared" si="122"/>
        <v>24</v>
      </c>
      <c r="Y15" s="56">
        <f t="shared" si="122"/>
        <v>25.68</v>
      </c>
      <c r="Z15" s="56">
        <f t="shared" si="122"/>
        <v>27.36</v>
      </c>
      <c r="AA15" s="56">
        <f t="shared" si="122"/>
        <v>29.04</v>
      </c>
      <c r="AB15" s="56">
        <f t="shared" si="122"/>
        <v>29.04</v>
      </c>
      <c r="AC15" s="56">
        <f t="shared" si="122"/>
        <v>30.84</v>
      </c>
      <c r="AD15" s="56">
        <f t="shared" si="122"/>
        <v>35.04</v>
      </c>
      <c r="AE15" s="56">
        <f t="shared" si="122"/>
        <v>37.44</v>
      </c>
      <c r="AF15" s="56">
        <f t="shared" si="122"/>
        <v>37.44</v>
      </c>
      <c r="AG15" s="56">
        <f t="shared" si="122"/>
        <v>39.840000000000003</v>
      </c>
      <c r="AH15" s="56">
        <f t="shared" si="122"/>
        <v>44.64</v>
      </c>
      <c r="AI15" s="56">
        <f t="shared" si="122"/>
        <v>51.84</v>
      </c>
      <c r="AJ15" s="56">
        <f t="shared" si="122"/>
        <v>56.64</v>
      </c>
      <c r="AK15" s="56">
        <f t="shared" si="122"/>
        <v>56.64</v>
      </c>
      <c r="AL15" s="56">
        <f t="shared" si="122"/>
        <v>59.04</v>
      </c>
      <c r="AM15" s="56">
        <f t="shared" si="122"/>
        <v>61.44</v>
      </c>
      <c r="AN15" s="56">
        <f t="shared" si="122"/>
        <v>66.239999999999995</v>
      </c>
      <c r="AO15" s="56">
        <f t="shared" si="122"/>
        <v>75.84</v>
      </c>
      <c r="AP15" s="56">
        <f t="shared" si="122"/>
        <v>85.44</v>
      </c>
      <c r="AQ15" s="56">
        <f t="shared" si="122"/>
        <v>90.24</v>
      </c>
      <c r="AR15" s="56">
        <f t="shared" si="122"/>
        <v>90.24</v>
      </c>
      <c r="AS15" s="56">
        <f t="shared" si="122"/>
        <v>97.44</v>
      </c>
      <c r="AT15" s="56">
        <f t="shared" si="122"/>
        <v>111.84</v>
      </c>
      <c r="AU15" s="56">
        <f t="shared" si="122"/>
        <v>123.84</v>
      </c>
      <c r="AV15" s="56">
        <f t="shared" si="122"/>
        <v>128.63999999999999</v>
      </c>
      <c r="AW15" s="56">
        <f t="shared" si="122"/>
        <v>135.84</v>
      </c>
      <c r="AX15" s="56">
        <f t="shared" si="122"/>
        <v>145.44</v>
      </c>
      <c r="AY15" s="56">
        <f t="shared" si="122"/>
        <v>155.04</v>
      </c>
      <c r="AZ15" s="56">
        <f t="shared" si="122"/>
        <v>162.24</v>
      </c>
      <c r="BA15" s="56">
        <f t="shared" si="122"/>
        <v>162.24</v>
      </c>
      <c r="BB15" s="56">
        <f t="shared" si="122"/>
        <v>171.84</v>
      </c>
      <c r="BC15" s="56">
        <f t="shared" si="122"/>
        <v>191.04</v>
      </c>
      <c r="BD15" s="56">
        <f t="shared" si="122"/>
        <v>200.64</v>
      </c>
      <c r="BE15" s="56">
        <f t="shared" si="122"/>
        <v>200.64</v>
      </c>
      <c r="BF15" s="56">
        <f t="shared" si="122"/>
        <v>200.64</v>
      </c>
      <c r="BG15" s="56">
        <f t="shared" si="122"/>
        <v>210.24</v>
      </c>
      <c r="BH15" s="56">
        <f t="shared" si="122"/>
        <v>219.84</v>
      </c>
      <c r="BI15" s="56">
        <f t="shared" si="122"/>
        <v>231.84</v>
      </c>
      <c r="BJ15" s="56">
        <f t="shared" si="122"/>
        <v>243.84</v>
      </c>
    </row>
    <row r="17" spans="1:62" x14ac:dyDescent="0.2">
      <c r="A17" t="s">
        <v>211</v>
      </c>
      <c r="C17" s="5">
        <v>0.05</v>
      </c>
      <c r="D17" s="5">
        <v>0.05</v>
      </c>
      <c r="E17" s="5">
        <v>0.05</v>
      </c>
      <c r="F17" s="5">
        <v>0.05</v>
      </c>
      <c r="G17" s="5">
        <v>0.05</v>
      </c>
      <c r="H17" s="5">
        <v>0.05</v>
      </c>
      <c r="I17" s="5">
        <v>0.05</v>
      </c>
      <c r="J17" s="5">
        <v>0.05</v>
      </c>
      <c r="K17" s="5">
        <v>0.05</v>
      </c>
      <c r="L17" s="5">
        <v>0.05</v>
      </c>
      <c r="M17" s="5">
        <v>0.05</v>
      </c>
      <c r="N17" s="5">
        <v>0.05</v>
      </c>
      <c r="O17" s="5">
        <f>N17</f>
        <v>0.05</v>
      </c>
      <c r="P17" s="5">
        <f t="shared" ref="P17:Z17" si="123">O17</f>
        <v>0.05</v>
      </c>
      <c r="Q17" s="5">
        <f t="shared" si="123"/>
        <v>0.05</v>
      </c>
      <c r="R17" s="5">
        <f t="shared" si="123"/>
        <v>0.05</v>
      </c>
      <c r="S17" s="5">
        <f t="shared" si="123"/>
        <v>0.05</v>
      </c>
      <c r="T17" s="5">
        <f t="shared" si="123"/>
        <v>0.05</v>
      </c>
      <c r="U17" s="5">
        <f t="shared" si="123"/>
        <v>0.05</v>
      </c>
      <c r="V17" s="5">
        <f t="shared" si="123"/>
        <v>0.05</v>
      </c>
      <c r="W17" s="5">
        <f t="shared" si="123"/>
        <v>0.05</v>
      </c>
      <c r="X17" s="5">
        <f t="shared" si="123"/>
        <v>0.05</v>
      </c>
      <c r="Y17" s="5">
        <f t="shared" si="123"/>
        <v>0.05</v>
      </c>
      <c r="Z17" s="5">
        <f t="shared" si="123"/>
        <v>0.05</v>
      </c>
      <c r="AA17" s="5">
        <f>Z17</f>
        <v>0.05</v>
      </c>
      <c r="AB17" s="5">
        <f t="shared" ref="AB17:AL17" si="124">AA17</f>
        <v>0.05</v>
      </c>
      <c r="AC17" s="5">
        <f t="shared" si="124"/>
        <v>0.05</v>
      </c>
      <c r="AD17" s="5">
        <f t="shared" si="124"/>
        <v>0.05</v>
      </c>
      <c r="AE17" s="5">
        <f t="shared" si="124"/>
        <v>0.05</v>
      </c>
      <c r="AF17" s="5">
        <f t="shared" si="124"/>
        <v>0.05</v>
      </c>
      <c r="AG17" s="5">
        <f t="shared" si="124"/>
        <v>0.05</v>
      </c>
      <c r="AH17" s="5">
        <f t="shared" si="124"/>
        <v>0.05</v>
      </c>
      <c r="AI17" s="5">
        <f t="shared" si="124"/>
        <v>0.05</v>
      </c>
      <c r="AJ17" s="5">
        <f t="shared" si="124"/>
        <v>0.05</v>
      </c>
      <c r="AK17" s="5">
        <f t="shared" si="124"/>
        <v>0.05</v>
      </c>
      <c r="AL17" s="5">
        <f t="shared" si="124"/>
        <v>0.05</v>
      </c>
      <c r="AM17" s="5">
        <f>AL17</f>
        <v>0.05</v>
      </c>
      <c r="AN17" s="5">
        <f t="shared" ref="AN17:AX17" si="125">AM17</f>
        <v>0.05</v>
      </c>
      <c r="AO17" s="5">
        <f t="shared" si="125"/>
        <v>0.05</v>
      </c>
      <c r="AP17" s="5">
        <f t="shared" si="125"/>
        <v>0.05</v>
      </c>
      <c r="AQ17" s="5">
        <f t="shared" si="125"/>
        <v>0.05</v>
      </c>
      <c r="AR17" s="5">
        <f t="shared" si="125"/>
        <v>0.05</v>
      </c>
      <c r="AS17" s="5">
        <f t="shared" si="125"/>
        <v>0.05</v>
      </c>
      <c r="AT17" s="5">
        <f t="shared" si="125"/>
        <v>0.05</v>
      </c>
      <c r="AU17" s="5">
        <f t="shared" si="125"/>
        <v>0.05</v>
      </c>
      <c r="AV17" s="5">
        <f t="shared" si="125"/>
        <v>0.05</v>
      </c>
      <c r="AW17" s="5">
        <f t="shared" si="125"/>
        <v>0.05</v>
      </c>
      <c r="AX17" s="5">
        <f t="shared" si="125"/>
        <v>0.05</v>
      </c>
      <c r="AY17" s="5">
        <f>AX17</f>
        <v>0.05</v>
      </c>
      <c r="AZ17" s="5">
        <f t="shared" ref="AZ17:BJ17" si="126">AY17</f>
        <v>0.05</v>
      </c>
      <c r="BA17" s="5">
        <f t="shared" si="126"/>
        <v>0.05</v>
      </c>
      <c r="BB17" s="5">
        <f t="shared" si="126"/>
        <v>0.05</v>
      </c>
      <c r="BC17" s="5">
        <f t="shared" si="126"/>
        <v>0.05</v>
      </c>
      <c r="BD17" s="5">
        <f t="shared" si="126"/>
        <v>0.05</v>
      </c>
      <c r="BE17" s="5">
        <f t="shared" si="126"/>
        <v>0.05</v>
      </c>
      <c r="BF17" s="5">
        <f t="shared" si="126"/>
        <v>0.05</v>
      </c>
      <c r="BG17" s="5">
        <f t="shared" si="126"/>
        <v>0.05</v>
      </c>
      <c r="BH17" s="5">
        <f t="shared" si="126"/>
        <v>0.05</v>
      </c>
      <c r="BI17" s="5">
        <f t="shared" si="126"/>
        <v>0.05</v>
      </c>
      <c r="BJ17" s="5">
        <f t="shared" si="126"/>
        <v>0.05</v>
      </c>
    </row>
    <row r="18" spans="1:62" x14ac:dyDescent="0.2">
      <c r="A18" t="s">
        <v>212</v>
      </c>
      <c r="C18" s="2">
        <f>C17*C15</f>
        <v>0.13200000000000001</v>
      </c>
      <c r="D18" s="2">
        <f t="shared" ref="D18:N18" si="127">D17*D15</f>
        <v>0.13200000000000001</v>
      </c>
      <c r="E18" s="2">
        <f t="shared" si="127"/>
        <v>0.192</v>
      </c>
      <c r="F18" s="2">
        <f t="shared" si="127"/>
        <v>0.27599999999999997</v>
      </c>
      <c r="G18" s="2">
        <f t="shared" si="127"/>
        <v>0.32400000000000007</v>
      </c>
      <c r="H18" s="2">
        <f t="shared" si="127"/>
        <v>0.37200000000000005</v>
      </c>
      <c r="I18" s="2">
        <f t="shared" si="127"/>
        <v>0.43200000000000005</v>
      </c>
      <c r="J18" s="2">
        <f t="shared" si="127"/>
        <v>0.504</v>
      </c>
      <c r="K18" s="2">
        <f t="shared" si="127"/>
        <v>0.57599999999999996</v>
      </c>
      <c r="L18" s="2">
        <f t="shared" si="127"/>
        <v>0.64800000000000013</v>
      </c>
      <c r="M18" s="2">
        <f t="shared" si="127"/>
        <v>0.72000000000000008</v>
      </c>
      <c r="N18" s="2">
        <f t="shared" si="127"/>
        <v>0.79200000000000004</v>
      </c>
      <c r="O18" s="2">
        <f t="shared" ref="O18:BJ18" si="128">O17*O15</f>
        <v>0.82799999999999996</v>
      </c>
      <c r="P18" s="2">
        <f t="shared" si="128"/>
        <v>0.8640000000000001</v>
      </c>
      <c r="Q18" s="2">
        <f t="shared" si="128"/>
        <v>0.93599999999999994</v>
      </c>
      <c r="R18" s="2">
        <f t="shared" si="128"/>
        <v>0.97200000000000009</v>
      </c>
      <c r="S18" s="2">
        <f t="shared" si="128"/>
        <v>0.97200000000000009</v>
      </c>
      <c r="T18" s="2">
        <f t="shared" si="128"/>
        <v>1.044</v>
      </c>
      <c r="U18" s="2">
        <f t="shared" si="128"/>
        <v>1.1160000000000001</v>
      </c>
      <c r="V18" s="2">
        <f t="shared" si="128"/>
        <v>1.1160000000000001</v>
      </c>
      <c r="W18" s="2">
        <f t="shared" si="128"/>
        <v>1.1160000000000001</v>
      </c>
      <c r="X18" s="2">
        <f t="shared" si="128"/>
        <v>1.2000000000000002</v>
      </c>
      <c r="Y18" s="2">
        <f t="shared" si="128"/>
        <v>1.284</v>
      </c>
      <c r="Z18" s="2">
        <f t="shared" si="128"/>
        <v>1.3680000000000001</v>
      </c>
      <c r="AA18" s="2">
        <f t="shared" si="128"/>
        <v>1.452</v>
      </c>
      <c r="AB18" s="2">
        <f t="shared" si="128"/>
        <v>1.452</v>
      </c>
      <c r="AC18" s="2">
        <f t="shared" si="128"/>
        <v>1.542</v>
      </c>
      <c r="AD18" s="2">
        <f t="shared" si="128"/>
        <v>1.752</v>
      </c>
      <c r="AE18" s="2">
        <f t="shared" si="128"/>
        <v>1.8719999999999999</v>
      </c>
      <c r="AF18" s="2">
        <f t="shared" si="128"/>
        <v>1.8719999999999999</v>
      </c>
      <c r="AG18" s="2">
        <f t="shared" si="128"/>
        <v>1.9920000000000002</v>
      </c>
      <c r="AH18" s="2">
        <f t="shared" si="128"/>
        <v>2.2320000000000002</v>
      </c>
      <c r="AI18" s="2">
        <f t="shared" si="128"/>
        <v>2.5920000000000005</v>
      </c>
      <c r="AJ18" s="2">
        <f t="shared" si="128"/>
        <v>2.8320000000000003</v>
      </c>
      <c r="AK18" s="2">
        <f t="shared" si="128"/>
        <v>2.8320000000000003</v>
      </c>
      <c r="AL18" s="2">
        <f t="shared" si="128"/>
        <v>2.952</v>
      </c>
      <c r="AM18" s="2">
        <f t="shared" si="128"/>
        <v>3.0720000000000001</v>
      </c>
      <c r="AN18" s="2">
        <f t="shared" si="128"/>
        <v>3.3119999999999998</v>
      </c>
      <c r="AO18" s="2">
        <f t="shared" si="128"/>
        <v>3.7920000000000003</v>
      </c>
      <c r="AP18" s="2">
        <f t="shared" si="128"/>
        <v>4.2720000000000002</v>
      </c>
      <c r="AQ18" s="2">
        <f t="shared" si="128"/>
        <v>4.5119999999999996</v>
      </c>
      <c r="AR18" s="2">
        <f t="shared" si="128"/>
        <v>4.5119999999999996</v>
      </c>
      <c r="AS18" s="2">
        <f t="shared" si="128"/>
        <v>4.8719999999999999</v>
      </c>
      <c r="AT18" s="2">
        <f t="shared" si="128"/>
        <v>5.5920000000000005</v>
      </c>
      <c r="AU18" s="2">
        <f t="shared" si="128"/>
        <v>6.1920000000000002</v>
      </c>
      <c r="AV18" s="2">
        <f t="shared" si="128"/>
        <v>6.4319999999999995</v>
      </c>
      <c r="AW18" s="2">
        <f t="shared" si="128"/>
        <v>6.7920000000000007</v>
      </c>
      <c r="AX18" s="2">
        <f t="shared" si="128"/>
        <v>7.2720000000000002</v>
      </c>
      <c r="AY18" s="2">
        <f t="shared" si="128"/>
        <v>7.7519999999999998</v>
      </c>
      <c r="AZ18" s="2">
        <f t="shared" si="128"/>
        <v>8.1120000000000001</v>
      </c>
      <c r="BA18" s="2">
        <f t="shared" si="128"/>
        <v>8.1120000000000001</v>
      </c>
      <c r="BB18" s="2">
        <f t="shared" si="128"/>
        <v>8.5920000000000005</v>
      </c>
      <c r="BC18" s="2">
        <f t="shared" si="128"/>
        <v>9.5519999999999996</v>
      </c>
      <c r="BD18" s="2">
        <f t="shared" si="128"/>
        <v>10.032</v>
      </c>
      <c r="BE18" s="2">
        <f t="shared" si="128"/>
        <v>10.032</v>
      </c>
      <c r="BF18" s="2">
        <f t="shared" si="128"/>
        <v>10.032</v>
      </c>
      <c r="BG18" s="2">
        <f t="shared" si="128"/>
        <v>10.512</v>
      </c>
      <c r="BH18" s="2">
        <f t="shared" si="128"/>
        <v>10.992000000000001</v>
      </c>
      <c r="BI18" s="2">
        <f t="shared" si="128"/>
        <v>11.592000000000001</v>
      </c>
      <c r="BJ18" s="2">
        <f t="shared" si="128"/>
        <v>12.192</v>
      </c>
    </row>
    <row r="19" spans="1:62" x14ac:dyDescent="0.2">
      <c r="A19" s="4"/>
    </row>
    <row r="20" spans="1:62" x14ac:dyDescent="0.2">
      <c r="A20" s="4" t="s">
        <v>162</v>
      </c>
    </row>
    <row r="21" spans="1:62" x14ac:dyDescent="0.2">
      <c r="A21" s="4" t="s">
        <v>189</v>
      </c>
      <c r="C21">
        <v>2</v>
      </c>
      <c r="D21">
        <v>2</v>
      </c>
      <c r="E21">
        <v>2</v>
      </c>
      <c r="F21">
        <v>2</v>
      </c>
      <c r="G21">
        <v>2</v>
      </c>
      <c r="H21">
        <v>2</v>
      </c>
      <c r="I21">
        <v>2</v>
      </c>
      <c r="J21">
        <v>2</v>
      </c>
      <c r="K21">
        <v>2</v>
      </c>
      <c r="L21">
        <v>2</v>
      </c>
      <c r="M21">
        <v>2</v>
      </c>
      <c r="N21">
        <v>2</v>
      </c>
      <c r="O21">
        <v>2</v>
      </c>
      <c r="P21">
        <v>2</v>
      </c>
      <c r="Q21">
        <v>2</v>
      </c>
      <c r="R21">
        <v>3</v>
      </c>
      <c r="S21">
        <v>3</v>
      </c>
      <c r="T21">
        <v>3</v>
      </c>
      <c r="U21">
        <v>3</v>
      </c>
      <c r="V21">
        <v>3</v>
      </c>
      <c r="W21">
        <v>3</v>
      </c>
      <c r="X21">
        <v>3</v>
      </c>
      <c r="Y21">
        <v>3</v>
      </c>
      <c r="Z21">
        <v>3</v>
      </c>
      <c r="AA21">
        <v>4</v>
      </c>
      <c r="AB21">
        <v>4</v>
      </c>
      <c r="AC21">
        <v>4</v>
      </c>
      <c r="AD21">
        <v>4</v>
      </c>
      <c r="AE21">
        <v>4</v>
      </c>
      <c r="AF21">
        <v>4</v>
      </c>
      <c r="AG21">
        <v>4</v>
      </c>
      <c r="AH21">
        <v>4</v>
      </c>
      <c r="AI21">
        <v>4</v>
      </c>
      <c r="AJ21">
        <v>4</v>
      </c>
      <c r="AK21">
        <v>4</v>
      </c>
      <c r="AL21">
        <v>4</v>
      </c>
      <c r="AM21">
        <v>5</v>
      </c>
      <c r="AN21">
        <v>5</v>
      </c>
      <c r="AO21">
        <v>5</v>
      </c>
      <c r="AP21">
        <v>5</v>
      </c>
      <c r="AQ21">
        <v>5</v>
      </c>
      <c r="AR21">
        <v>5</v>
      </c>
      <c r="AS21">
        <v>5</v>
      </c>
      <c r="AT21">
        <v>5</v>
      </c>
      <c r="AU21">
        <v>5</v>
      </c>
      <c r="AV21">
        <v>5</v>
      </c>
      <c r="AW21">
        <v>5</v>
      </c>
      <c r="AX21">
        <v>5</v>
      </c>
      <c r="AY21">
        <f>AX21</f>
        <v>5</v>
      </c>
      <c r="AZ21">
        <f t="shared" ref="AZ21:BJ21" si="129">AY21</f>
        <v>5</v>
      </c>
      <c r="BA21">
        <f t="shared" si="129"/>
        <v>5</v>
      </c>
      <c r="BB21">
        <f t="shared" si="129"/>
        <v>5</v>
      </c>
      <c r="BC21">
        <f t="shared" si="129"/>
        <v>5</v>
      </c>
      <c r="BD21">
        <f t="shared" si="129"/>
        <v>5</v>
      </c>
      <c r="BE21">
        <f t="shared" si="129"/>
        <v>5</v>
      </c>
      <c r="BF21">
        <f t="shared" si="129"/>
        <v>5</v>
      </c>
      <c r="BG21">
        <f t="shared" si="129"/>
        <v>5</v>
      </c>
      <c r="BH21">
        <f t="shared" si="129"/>
        <v>5</v>
      </c>
      <c r="BI21">
        <f t="shared" si="129"/>
        <v>5</v>
      </c>
      <c r="BJ21">
        <f t="shared" si="129"/>
        <v>5</v>
      </c>
    </row>
    <row r="22" spans="1:62" x14ac:dyDescent="0.2">
      <c r="A22" t="s">
        <v>188</v>
      </c>
      <c r="C22" s="10">
        <v>3</v>
      </c>
      <c r="D22" s="10">
        <v>3</v>
      </c>
      <c r="E22" s="10">
        <v>3</v>
      </c>
      <c r="F22" s="10">
        <v>3</v>
      </c>
      <c r="G22" s="10">
        <v>3</v>
      </c>
      <c r="H22" s="10">
        <v>3</v>
      </c>
      <c r="I22" s="10">
        <v>3</v>
      </c>
      <c r="J22" s="10">
        <v>3</v>
      </c>
      <c r="K22" s="10">
        <v>3</v>
      </c>
      <c r="L22" s="10">
        <v>3</v>
      </c>
      <c r="M22" s="10">
        <v>3</v>
      </c>
      <c r="N22" s="10">
        <v>3</v>
      </c>
      <c r="O22" s="10">
        <v>3</v>
      </c>
      <c r="P22" s="10">
        <v>3</v>
      </c>
      <c r="Q22" s="10">
        <v>3</v>
      </c>
      <c r="R22" s="10">
        <v>3</v>
      </c>
      <c r="S22" s="10">
        <v>3</v>
      </c>
      <c r="T22" s="10">
        <v>3</v>
      </c>
      <c r="U22" s="10">
        <v>3</v>
      </c>
      <c r="V22" s="10">
        <v>3</v>
      </c>
      <c r="W22" s="10">
        <v>3</v>
      </c>
      <c r="X22" s="10">
        <v>3</v>
      </c>
      <c r="Y22" s="10">
        <v>3</v>
      </c>
      <c r="Z22" s="10">
        <v>3</v>
      </c>
      <c r="AA22" s="10">
        <f>Z22</f>
        <v>3</v>
      </c>
      <c r="AB22" s="10">
        <f t="shared" ref="AB22:AL24" si="130">AA22</f>
        <v>3</v>
      </c>
      <c r="AC22" s="10">
        <f t="shared" si="130"/>
        <v>3</v>
      </c>
      <c r="AD22" s="10">
        <f t="shared" si="130"/>
        <v>3</v>
      </c>
      <c r="AE22" s="10">
        <f t="shared" si="130"/>
        <v>3</v>
      </c>
      <c r="AF22" s="10">
        <f t="shared" si="130"/>
        <v>3</v>
      </c>
      <c r="AG22" s="10">
        <f t="shared" si="130"/>
        <v>3</v>
      </c>
      <c r="AH22" s="10">
        <f t="shared" si="130"/>
        <v>3</v>
      </c>
      <c r="AI22" s="10">
        <f t="shared" si="130"/>
        <v>3</v>
      </c>
      <c r="AJ22" s="10">
        <f t="shared" si="130"/>
        <v>3</v>
      </c>
      <c r="AK22" s="10">
        <f t="shared" si="130"/>
        <v>3</v>
      </c>
      <c r="AL22" s="10">
        <f t="shared" si="130"/>
        <v>3</v>
      </c>
      <c r="AM22" s="10">
        <f t="shared" ref="AM22:AX22" si="131">AL22</f>
        <v>3</v>
      </c>
      <c r="AN22" s="10">
        <f t="shared" si="131"/>
        <v>3</v>
      </c>
      <c r="AO22" s="10">
        <f t="shared" si="131"/>
        <v>3</v>
      </c>
      <c r="AP22" s="10">
        <f t="shared" si="131"/>
        <v>3</v>
      </c>
      <c r="AQ22" s="10">
        <f t="shared" si="131"/>
        <v>3</v>
      </c>
      <c r="AR22" s="10">
        <f t="shared" si="131"/>
        <v>3</v>
      </c>
      <c r="AS22" s="10">
        <f t="shared" si="131"/>
        <v>3</v>
      </c>
      <c r="AT22" s="10">
        <f t="shared" si="131"/>
        <v>3</v>
      </c>
      <c r="AU22" s="10">
        <f t="shared" si="131"/>
        <v>3</v>
      </c>
      <c r="AV22" s="10">
        <f t="shared" si="131"/>
        <v>3</v>
      </c>
      <c r="AW22" s="10">
        <f t="shared" si="131"/>
        <v>3</v>
      </c>
      <c r="AX22" s="10">
        <f t="shared" si="131"/>
        <v>3</v>
      </c>
      <c r="AY22" s="10">
        <f t="shared" ref="AY22:BJ22" si="132">AX22</f>
        <v>3</v>
      </c>
      <c r="AZ22" s="10">
        <f t="shared" si="132"/>
        <v>3</v>
      </c>
      <c r="BA22" s="10">
        <f t="shared" si="132"/>
        <v>3</v>
      </c>
      <c r="BB22" s="10">
        <f t="shared" si="132"/>
        <v>3</v>
      </c>
      <c r="BC22" s="10">
        <f t="shared" si="132"/>
        <v>3</v>
      </c>
      <c r="BD22" s="10">
        <f t="shared" si="132"/>
        <v>3</v>
      </c>
      <c r="BE22" s="10">
        <f t="shared" si="132"/>
        <v>3</v>
      </c>
      <c r="BF22" s="10">
        <f t="shared" si="132"/>
        <v>3</v>
      </c>
      <c r="BG22" s="10">
        <f t="shared" si="132"/>
        <v>3</v>
      </c>
      <c r="BH22" s="10">
        <f t="shared" si="132"/>
        <v>3</v>
      </c>
      <c r="BI22" s="10">
        <f t="shared" si="132"/>
        <v>3</v>
      </c>
      <c r="BJ22" s="10">
        <f t="shared" si="132"/>
        <v>3</v>
      </c>
    </row>
    <row r="23" spans="1:62" x14ac:dyDescent="0.2">
      <c r="A23" s="4" t="s">
        <v>219</v>
      </c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6">
        <v>0.1</v>
      </c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6">
        <v>0.1</v>
      </c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6">
        <v>0.1</v>
      </c>
      <c r="AN23" s="10"/>
      <c r="AO23" s="10"/>
      <c r="AP23" s="10"/>
      <c r="AQ23" s="10"/>
      <c r="AR23" s="10"/>
      <c r="AS23" s="10"/>
      <c r="AT23" s="10"/>
      <c r="AU23" s="6"/>
      <c r="AV23" s="10"/>
      <c r="AW23" s="10"/>
      <c r="AX23" s="10"/>
      <c r="AY23" s="6">
        <v>0.1</v>
      </c>
      <c r="AZ23" s="10"/>
      <c r="BA23" s="10"/>
      <c r="BB23" s="10"/>
      <c r="BC23" s="10"/>
      <c r="BD23" s="10"/>
      <c r="BE23" s="10"/>
      <c r="BF23" s="10"/>
      <c r="BG23" s="10"/>
      <c r="BH23" s="10"/>
      <c r="BI23" s="10"/>
      <c r="BJ23" s="10"/>
    </row>
    <row r="24" spans="1:62" x14ac:dyDescent="0.2">
      <c r="A24" t="s">
        <v>163</v>
      </c>
      <c r="C24">
        <v>60000</v>
      </c>
      <c r="D24">
        <f>C24</f>
        <v>60000</v>
      </c>
      <c r="E24">
        <f t="shared" ref="E24:N24" si="133">D24</f>
        <v>60000</v>
      </c>
      <c r="F24">
        <f t="shared" si="133"/>
        <v>60000</v>
      </c>
      <c r="G24">
        <f t="shared" si="133"/>
        <v>60000</v>
      </c>
      <c r="H24">
        <f t="shared" si="133"/>
        <v>60000</v>
      </c>
      <c r="I24">
        <f t="shared" si="133"/>
        <v>60000</v>
      </c>
      <c r="J24">
        <f t="shared" si="133"/>
        <v>60000</v>
      </c>
      <c r="K24">
        <f t="shared" si="133"/>
        <v>60000</v>
      </c>
      <c r="L24">
        <f t="shared" si="133"/>
        <v>60000</v>
      </c>
      <c r="M24">
        <f t="shared" si="133"/>
        <v>60000</v>
      </c>
      <c r="N24">
        <f t="shared" si="133"/>
        <v>60000</v>
      </c>
      <c r="O24">
        <f>N24*(1+O23)</f>
        <v>66000</v>
      </c>
      <c r="P24">
        <f t="shared" ref="P24" si="134">O24</f>
        <v>66000</v>
      </c>
      <c r="Q24">
        <f t="shared" ref="Q24" si="135">P24</f>
        <v>66000</v>
      </c>
      <c r="R24">
        <f t="shared" ref="R24" si="136">Q24</f>
        <v>66000</v>
      </c>
      <c r="S24">
        <f t="shared" ref="S24" si="137">R24</f>
        <v>66000</v>
      </c>
      <c r="T24">
        <f t="shared" ref="T24" si="138">S24</f>
        <v>66000</v>
      </c>
      <c r="U24">
        <f t="shared" ref="U24" si="139">T24</f>
        <v>66000</v>
      </c>
      <c r="V24">
        <f t="shared" ref="V24" si="140">U24</f>
        <v>66000</v>
      </c>
      <c r="W24">
        <f t="shared" ref="W24" si="141">V24</f>
        <v>66000</v>
      </c>
      <c r="X24">
        <f t="shared" ref="X24" si="142">W24</f>
        <v>66000</v>
      </c>
      <c r="Y24">
        <f t="shared" ref="Y24" si="143">X24</f>
        <v>66000</v>
      </c>
      <c r="Z24">
        <f t="shared" ref="Z24" si="144">Y24</f>
        <v>66000</v>
      </c>
      <c r="AA24">
        <f>Z24*(1+AA23)</f>
        <v>72600</v>
      </c>
      <c r="AB24">
        <f t="shared" si="130"/>
        <v>72600</v>
      </c>
      <c r="AC24">
        <f t="shared" si="130"/>
        <v>72600</v>
      </c>
      <c r="AD24">
        <f t="shared" si="130"/>
        <v>72600</v>
      </c>
      <c r="AE24">
        <f t="shared" si="130"/>
        <v>72600</v>
      </c>
      <c r="AF24">
        <f t="shared" si="130"/>
        <v>72600</v>
      </c>
      <c r="AG24">
        <f t="shared" si="130"/>
        <v>72600</v>
      </c>
      <c r="AH24">
        <f t="shared" si="130"/>
        <v>72600</v>
      </c>
      <c r="AI24">
        <f t="shared" si="130"/>
        <v>72600</v>
      </c>
      <c r="AJ24">
        <f t="shared" si="130"/>
        <v>72600</v>
      </c>
      <c r="AK24">
        <f t="shared" si="130"/>
        <v>72600</v>
      </c>
      <c r="AL24">
        <f t="shared" si="130"/>
        <v>72600</v>
      </c>
      <c r="AM24">
        <f>AL24*(1+AM23)</f>
        <v>79860</v>
      </c>
      <c r="AN24">
        <f t="shared" ref="AN24:AX24" si="145">AM24</f>
        <v>79860</v>
      </c>
      <c r="AO24">
        <f t="shared" si="145"/>
        <v>79860</v>
      </c>
      <c r="AP24">
        <f t="shared" si="145"/>
        <v>79860</v>
      </c>
      <c r="AQ24">
        <f t="shared" si="145"/>
        <v>79860</v>
      </c>
      <c r="AR24">
        <f t="shared" si="145"/>
        <v>79860</v>
      </c>
      <c r="AS24">
        <f t="shared" si="145"/>
        <v>79860</v>
      </c>
      <c r="AT24">
        <f t="shared" si="145"/>
        <v>79860</v>
      </c>
      <c r="AU24">
        <f t="shared" si="145"/>
        <v>79860</v>
      </c>
      <c r="AV24">
        <f t="shared" si="145"/>
        <v>79860</v>
      </c>
      <c r="AW24">
        <f t="shared" si="145"/>
        <v>79860</v>
      </c>
      <c r="AX24">
        <f t="shared" si="145"/>
        <v>79860</v>
      </c>
      <c r="AY24">
        <f>AX24*(1+AY23)</f>
        <v>87846</v>
      </c>
      <c r="AZ24">
        <f t="shared" ref="AZ24:BJ24" si="146">AY24</f>
        <v>87846</v>
      </c>
      <c r="BA24">
        <f t="shared" si="146"/>
        <v>87846</v>
      </c>
      <c r="BB24">
        <f t="shared" si="146"/>
        <v>87846</v>
      </c>
      <c r="BC24">
        <f t="shared" si="146"/>
        <v>87846</v>
      </c>
      <c r="BD24">
        <f t="shared" si="146"/>
        <v>87846</v>
      </c>
      <c r="BE24">
        <f t="shared" si="146"/>
        <v>87846</v>
      </c>
      <c r="BF24">
        <f t="shared" si="146"/>
        <v>87846</v>
      </c>
      <c r="BG24">
        <f t="shared" si="146"/>
        <v>87846</v>
      </c>
      <c r="BH24">
        <f t="shared" si="146"/>
        <v>87846</v>
      </c>
      <c r="BI24">
        <f t="shared" si="146"/>
        <v>87846</v>
      </c>
      <c r="BJ24">
        <f t="shared" si="146"/>
        <v>87846</v>
      </c>
    </row>
    <row r="25" spans="1:62" x14ac:dyDescent="0.2">
      <c r="C25">
        <f>C21*C24*C22</f>
        <v>360000</v>
      </c>
      <c r="D25">
        <f t="shared" ref="D25:N25" si="147">D21*D24*D22</f>
        <v>360000</v>
      </c>
      <c r="E25">
        <f t="shared" si="147"/>
        <v>360000</v>
      </c>
      <c r="F25">
        <f t="shared" si="147"/>
        <v>360000</v>
      </c>
      <c r="G25">
        <f t="shared" si="147"/>
        <v>360000</v>
      </c>
      <c r="H25">
        <f t="shared" si="147"/>
        <v>360000</v>
      </c>
      <c r="I25">
        <f t="shared" si="147"/>
        <v>360000</v>
      </c>
      <c r="J25">
        <f t="shared" si="147"/>
        <v>360000</v>
      </c>
      <c r="K25">
        <f t="shared" si="147"/>
        <v>360000</v>
      </c>
      <c r="L25">
        <f t="shared" si="147"/>
        <v>360000</v>
      </c>
      <c r="M25">
        <f t="shared" si="147"/>
        <v>360000</v>
      </c>
      <c r="N25">
        <f t="shared" si="147"/>
        <v>360000</v>
      </c>
      <c r="O25">
        <f t="shared" ref="O25:Z25" si="148">O21*O24*O22</f>
        <v>396000</v>
      </c>
      <c r="P25">
        <f t="shared" si="148"/>
        <v>396000</v>
      </c>
      <c r="Q25">
        <f t="shared" si="148"/>
        <v>396000</v>
      </c>
      <c r="R25">
        <f t="shared" si="148"/>
        <v>594000</v>
      </c>
      <c r="S25">
        <f t="shared" si="148"/>
        <v>594000</v>
      </c>
      <c r="T25">
        <f t="shared" si="148"/>
        <v>594000</v>
      </c>
      <c r="U25">
        <f t="shared" si="148"/>
        <v>594000</v>
      </c>
      <c r="V25">
        <f t="shared" si="148"/>
        <v>594000</v>
      </c>
      <c r="W25">
        <f t="shared" si="148"/>
        <v>594000</v>
      </c>
      <c r="X25">
        <f t="shared" si="148"/>
        <v>594000</v>
      </c>
      <c r="Y25">
        <f t="shared" si="148"/>
        <v>594000</v>
      </c>
      <c r="Z25">
        <f t="shared" si="148"/>
        <v>594000</v>
      </c>
      <c r="AA25">
        <f t="shared" ref="AA25:AL25" si="149">AA21*AA24*AA22</f>
        <v>871200</v>
      </c>
      <c r="AB25">
        <f t="shared" si="149"/>
        <v>871200</v>
      </c>
      <c r="AC25">
        <f t="shared" si="149"/>
        <v>871200</v>
      </c>
      <c r="AD25">
        <f t="shared" si="149"/>
        <v>871200</v>
      </c>
      <c r="AE25">
        <f t="shared" si="149"/>
        <v>871200</v>
      </c>
      <c r="AF25">
        <f t="shared" si="149"/>
        <v>871200</v>
      </c>
      <c r="AG25">
        <f t="shared" si="149"/>
        <v>871200</v>
      </c>
      <c r="AH25">
        <f t="shared" si="149"/>
        <v>871200</v>
      </c>
      <c r="AI25">
        <f t="shared" si="149"/>
        <v>871200</v>
      </c>
      <c r="AJ25">
        <f t="shared" si="149"/>
        <v>871200</v>
      </c>
      <c r="AK25">
        <f t="shared" si="149"/>
        <v>871200</v>
      </c>
      <c r="AL25">
        <f t="shared" si="149"/>
        <v>871200</v>
      </c>
      <c r="AM25">
        <f t="shared" ref="AM25:AX25" si="150">AM21*AM24*AM22</f>
        <v>1197900</v>
      </c>
      <c r="AN25">
        <f t="shared" si="150"/>
        <v>1197900</v>
      </c>
      <c r="AO25">
        <f t="shared" si="150"/>
        <v>1197900</v>
      </c>
      <c r="AP25">
        <f t="shared" si="150"/>
        <v>1197900</v>
      </c>
      <c r="AQ25">
        <f t="shared" si="150"/>
        <v>1197900</v>
      </c>
      <c r="AR25">
        <f t="shared" si="150"/>
        <v>1197900</v>
      </c>
      <c r="AS25">
        <f t="shared" si="150"/>
        <v>1197900</v>
      </c>
      <c r="AT25">
        <f t="shared" si="150"/>
        <v>1197900</v>
      </c>
      <c r="AU25">
        <f t="shared" si="150"/>
        <v>1197900</v>
      </c>
      <c r="AV25">
        <f t="shared" si="150"/>
        <v>1197900</v>
      </c>
      <c r="AW25">
        <f t="shared" si="150"/>
        <v>1197900</v>
      </c>
      <c r="AX25">
        <f t="shared" si="150"/>
        <v>1197900</v>
      </c>
      <c r="AY25">
        <f t="shared" ref="AY25:BJ25" si="151">AY21*AY24*AY22</f>
        <v>1317690</v>
      </c>
      <c r="AZ25">
        <f t="shared" si="151"/>
        <v>1317690</v>
      </c>
      <c r="BA25">
        <f t="shared" si="151"/>
        <v>1317690</v>
      </c>
      <c r="BB25">
        <f t="shared" si="151"/>
        <v>1317690</v>
      </c>
      <c r="BC25">
        <f t="shared" si="151"/>
        <v>1317690</v>
      </c>
      <c r="BD25">
        <f t="shared" si="151"/>
        <v>1317690</v>
      </c>
      <c r="BE25">
        <f t="shared" si="151"/>
        <v>1317690</v>
      </c>
      <c r="BF25">
        <f t="shared" si="151"/>
        <v>1317690</v>
      </c>
      <c r="BG25">
        <f t="shared" si="151"/>
        <v>1317690</v>
      </c>
      <c r="BH25">
        <f t="shared" si="151"/>
        <v>1317690</v>
      </c>
      <c r="BI25">
        <f t="shared" si="151"/>
        <v>1317690</v>
      </c>
      <c r="BJ25">
        <f t="shared" si="151"/>
        <v>1317690</v>
      </c>
    </row>
    <row r="26" spans="1:62" x14ac:dyDescent="0.2">
      <c r="A26" s="57" t="s">
        <v>193</v>
      </c>
    </row>
    <row r="27" spans="1:62" x14ac:dyDescent="0.2">
      <c r="A27" s="4" t="s">
        <v>190</v>
      </c>
      <c r="C27">
        <v>2</v>
      </c>
      <c r="D27">
        <v>2</v>
      </c>
      <c r="E27">
        <v>2</v>
      </c>
      <c r="F27">
        <v>2</v>
      </c>
      <c r="G27">
        <v>2</v>
      </c>
      <c r="H27">
        <v>2</v>
      </c>
      <c r="I27">
        <v>2</v>
      </c>
      <c r="J27">
        <v>2</v>
      </c>
      <c r="K27">
        <v>2</v>
      </c>
      <c r="L27">
        <v>2</v>
      </c>
      <c r="M27">
        <v>2</v>
      </c>
      <c r="N27">
        <v>2</v>
      </c>
      <c r="O27">
        <v>2</v>
      </c>
      <c r="P27">
        <v>2</v>
      </c>
      <c r="Q27">
        <v>2</v>
      </c>
      <c r="R27">
        <v>2</v>
      </c>
      <c r="S27">
        <v>2</v>
      </c>
      <c r="T27">
        <v>2</v>
      </c>
      <c r="U27">
        <v>2</v>
      </c>
      <c r="V27">
        <v>2</v>
      </c>
      <c r="W27">
        <v>2</v>
      </c>
      <c r="X27">
        <v>3</v>
      </c>
      <c r="Y27">
        <v>3</v>
      </c>
      <c r="Z27">
        <v>3</v>
      </c>
      <c r="AA27">
        <v>3</v>
      </c>
      <c r="AB27">
        <v>3</v>
      </c>
      <c r="AC27">
        <v>3</v>
      </c>
      <c r="AD27">
        <v>4</v>
      </c>
      <c r="AE27">
        <v>4</v>
      </c>
      <c r="AF27">
        <v>4</v>
      </c>
      <c r="AG27">
        <v>4</v>
      </c>
      <c r="AH27">
        <v>4</v>
      </c>
      <c r="AI27">
        <v>4</v>
      </c>
      <c r="AJ27">
        <v>4</v>
      </c>
      <c r="AK27">
        <v>4</v>
      </c>
      <c r="AL27">
        <v>4</v>
      </c>
      <c r="AM27">
        <v>5</v>
      </c>
      <c r="AN27">
        <v>5</v>
      </c>
      <c r="AO27">
        <v>5</v>
      </c>
      <c r="AP27">
        <v>5</v>
      </c>
      <c r="AQ27">
        <v>5</v>
      </c>
      <c r="AR27">
        <v>5</v>
      </c>
      <c r="AS27">
        <v>5</v>
      </c>
      <c r="AT27">
        <v>5</v>
      </c>
      <c r="AU27">
        <v>5</v>
      </c>
      <c r="AV27">
        <v>5</v>
      </c>
      <c r="AW27">
        <v>5</v>
      </c>
      <c r="AX27">
        <v>5</v>
      </c>
      <c r="AY27">
        <v>6</v>
      </c>
      <c r="AZ27">
        <v>6</v>
      </c>
      <c r="BA27">
        <v>6</v>
      </c>
      <c r="BB27">
        <v>6</v>
      </c>
      <c r="BC27">
        <v>6</v>
      </c>
      <c r="BD27">
        <v>6</v>
      </c>
      <c r="BE27">
        <v>7</v>
      </c>
      <c r="BF27">
        <v>7</v>
      </c>
      <c r="BG27">
        <v>7</v>
      </c>
      <c r="BH27">
        <v>7</v>
      </c>
      <c r="BI27">
        <v>7</v>
      </c>
      <c r="BJ27">
        <v>7</v>
      </c>
    </row>
    <row r="28" spans="1:62" x14ac:dyDescent="0.2">
      <c r="A28" t="s">
        <v>191</v>
      </c>
      <c r="C28" s="10">
        <v>3</v>
      </c>
      <c r="D28" s="10">
        <v>3</v>
      </c>
      <c r="E28" s="10">
        <v>3</v>
      </c>
      <c r="F28" s="10">
        <v>3</v>
      </c>
      <c r="G28" s="10">
        <v>3</v>
      </c>
      <c r="H28" s="10">
        <v>3</v>
      </c>
      <c r="I28" s="10">
        <v>3</v>
      </c>
      <c r="J28" s="10">
        <v>3</v>
      </c>
      <c r="K28" s="10">
        <v>3</v>
      </c>
      <c r="L28" s="10">
        <v>3</v>
      </c>
      <c r="M28" s="10">
        <v>3</v>
      </c>
      <c r="N28" s="10">
        <v>3</v>
      </c>
      <c r="O28" s="10">
        <v>3</v>
      </c>
      <c r="P28" s="10">
        <v>3</v>
      </c>
      <c r="Q28" s="10">
        <v>3</v>
      </c>
      <c r="R28" s="10">
        <v>3</v>
      </c>
      <c r="S28" s="10">
        <v>3</v>
      </c>
      <c r="T28" s="10">
        <v>3</v>
      </c>
      <c r="U28" s="10">
        <v>3</v>
      </c>
      <c r="V28" s="10">
        <v>3</v>
      </c>
      <c r="W28" s="10">
        <v>3</v>
      </c>
      <c r="X28" s="10">
        <v>3</v>
      </c>
      <c r="Y28" s="10">
        <v>3</v>
      </c>
      <c r="Z28" s="10">
        <v>3</v>
      </c>
      <c r="AA28" s="10">
        <v>3</v>
      </c>
      <c r="AB28" s="10">
        <v>3</v>
      </c>
      <c r="AC28" s="10">
        <v>3</v>
      </c>
      <c r="AD28" s="10">
        <v>3</v>
      </c>
      <c r="AE28" s="10">
        <v>3</v>
      </c>
      <c r="AF28" s="10">
        <v>3</v>
      </c>
      <c r="AG28" s="10">
        <v>3</v>
      </c>
      <c r="AH28" s="10">
        <v>3</v>
      </c>
      <c r="AI28" s="10">
        <v>3</v>
      </c>
      <c r="AJ28" s="10">
        <v>3</v>
      </c>
      <c r="AK28" s="10">
        <v>3</v>
      </c>
      <c r="AL28" s="10">
        <v>3</v>
      </c>
      <c r="AM28" s="10">
        <v>3</v>
      </c>
      <c r="AN28" s="10">
        <v>3</v>
      </c>
      <c r="AO28" s="10">
        <v>3</v>
      </c>
      <c r="AP28" s="10">
        <v>3</v>
      </c>
      <c r="AQ28" s="10">
        <v>3</v>
      </c>
      <c r="AR28" s="10">
        <v>3</v>
      </c>
      <c r="AS28" s="10">
        <v>3</v>
      </c>
      <c r="AT28" s="10">
        <v>3</v>
      </c>
      <c r="AU28" s="10">
        <v>3</v>
      </c>
      <c r="AV28" s="10">
        <v>3</v>
      </c>
      <c r="AW28" s="10">
        <v>3</v>
      </c>
      <c r="AX28" s="10">
        <v>3</v>
      </c>
      <c r="AY28" s="10">
        <f>AX28</f>
        <v>3</v>
      </c>
      <c r="AZ28" s="10">
        <f t="shared" ref="AZ28:BJ28" si="152">AY28</f>
        <v>3</v>
      </c>
      <c r="BA28" s="10">
        <f t="shared" si="152"/>
        <v>3</v>
      </c>
      <c r="BB28" s="10">
        <f t="shared" si="152"/>
        <v>3</v>
      </c>
      <c r="BC28" s="10">
        <f t="shared" si="152"/>
        <v>3</v>
      </c>
      <c r="BD28" s="10">
        <f t="shared" si="152"/>
        <v>3</v>
      </c>
      <c r="BE28" s="10">
        <f t="shared" si="152"/>
        <v>3</v>
      </c>
      <c r="BF28" s="10">
        <f t="shared" si="152"/>
        <v>3</v>
      </c>
      <c r="BG28" s="10">
        <f t="shared" si="152"/>
        <v>3</v>
      </c>
      <c r="BH28" s="10">
        <f t="shared" si="152"/>
        <v>3</v>
      </c>
      <c r="BI28" s="10">
        <f t="shared" si="152"/>
        <v>3</v>
      </c>
      <c r="BJ28" s="10">
        <f t="shared" si="152"/>
        <v>3</v>
      </c>
    </row>
    <row r="29" spans="1:62" x14ac:dyDescent="0.2"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6">
        <v>0.1</v>
      </c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6">
        <v>0.1</v>
      </c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6">
        <v>0.1</v>
      </c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6">
        <v>0.1</v>
      </c>
      <c r="AZ29" s="10"/>
      <c r="BA29" s="10"/>
      <c r="BB29" s="10"/>
      <c r="BC29" s="10"/>
      <c r="BD29" s="10"/>
      <c r="BE29" s="10"/>
      <c r="BF29" s="10"/>
      <c r="BG29" s="10"/>
      <c r="BH29" s="10"/>
      <c r="BI29" s="10"/>
      <c r="BJ29" s="10"/>
    </row>
    <row r="30" spans="1:62" x14ac:dyDescent="0.2">
      <c r="A30" t="s">
        <v>192</v>
      </c>
      <c r="C30">
        <v>40000</v>
      </c>
      <c r="D30">
        <f>C30</f>
        <v>40000</v>
      </c>
      <c r="E30">
        <f t="shared" ref="E30" si="153">D30</f>
        <v>40000</v>
      </c>
      <c r="F30">
        <f t="shared" ref="F30" si="154">E30</f>
        <v>40000</v>
      </c>
      <c r="G30">
        <f t="shared" ref="G30" si="155">F30</f>
        <v>40000</v>
      </c>
      <c r="H30">
        <f t="shared" ref="H30" si="156">G30</f>
        <v>40000</v>
      </c>
      <c r="I30">
        <f t="shared" ref="I30" si="157">H30</f>
        <v>40000</v>
      </c>
      <c r="J30">
        <f t="shared" ref="J30" si="158">I30</f>
        <v>40000</v>
      </c>
      <c r="K30">
        <f t="shared" ref="K30" si="159">J30</f>
        <v>40000</v>
      </c>
      <c r="L30">
        <f t="shared" ref="L30" si="160">K30</f>
        <v>40000</v>
      </c>
      <c r="M30">
        <f t="shared" ref="M30" si="161">L30</f>
        <v>40000</v>
      </c>
      <c r="N30">
        <f t="shared" ref="N30" si="162">M30</f>
        <v>40000</v>
      </c>
      <c r="O30">
        <f>N30*(1+O29)</f>
        <v>44000</v>
      </c>
      <c r="P30">
        <f t="shared" ref="P30" si="163">O30</f>
        <v>44000</v>
      </c>
      <c r="Q30">
        <f t="shared" ref="Q30" si="164">P30</f>
        <v>44000</v>
      </c>
      <c r="R30">
        <f t="shared" ref="R30" si="165">Q30</f>
        <v>44000</v>
      </c>
      <c r="S30">
        <f t="shared" ref="S30" si="166">R30</f>
        <v>44000</v>
      </c>
      <c r="T30">
        <f t="shared" ref="T30" si="167">S30</f>
        <v>44000</v>
      </c>
      <c r="U30">
        <f t="shared" ref="U30" si="168">T30</f>
        <v>44000</v>
      </c>
      <c r="V30">
        <f t="shared" ref="V30" si="169">U30</f>
        <v>44000</v>
      </c>
      <c r="W30">
        <f t="shared" ref="W30" si="170">V30</f>
        <v>44000</v>
      </c>
      <c r="X30">
        <f t="shared" ref="X30" si="171">W30</f>
        <v>44000</v>
      </c>
      <c r="Y30">
        <f t="shared" ref="Y30" si="172">X30</f>
        <v>44000</v>
      </c>
      <c r="Z30">
        <f t="shared" ref="Z30" si="173">Y30</f>
        <v>44000</v>
      </c>
      <c r="AA30">
        <f>Z30*(1+AA29)</f>
        <v>48400.000000000007</v>
      </c>
      <c r="AB30">
        <f t="shared" ref="AB30" si="174">AA30</f>
        <v>48400.000000000007</v>
      </c>
      <c r="AC30">
        <f t="shared" ref="AC30" si="175">AB30</f>
        <v>48400.000000000007</v>
      </c>
      <c r="AD30">
        <f t="shared" ref="AD30" si="176">AC30</f>
        <v>48400.000000000007</v>
      </c>
      <c r="AE30">
        <f t="shared" ref="AE30" si="177">AD30</f>
        <v>48400.000000000007</v>
      </c>
      <c r="AF30">
        <f t="shared" ref="AF30" si="178">AE30</f>
        <v>48400.000000000007</v>
      </c>
      <c r="AG30">
        <f t="shared" ref="AG30" si="179">AF30</f>
        <v>48400.000000000007</v>
      </c>
      <c r="AH30">
        <f t="shared" ref="AH30" si="180">AG30</f>
        <v>48400.000000000007</v>
      </c>
      <c r="AI30">
        <f t="shared" ref="AI30" si="181">AH30</f>
        <v>48400.000000000007</v>
      </c>
      <c r="AJ30">
        <f t="shared" ref="AJ30" si="182">AI30</f>
        <v>48400.000000000007</v>
      </c>
      <c r="AK30">
        <f t="shared" ref="AK30" si="183">AJ30</f>
        <v>48400.000000000007</v>
      </c>
      <c r="AL30">
        <f t="shared" ref="AL30" si="184">AK30</f>
        <v>48400.000000000007</v>
      </c>
      <c r="AM30">
        <f>AL30*(1+AM29)</f>
        <v>53240.000000000015</v>
      </c>
      <c r="AN30">
        <f t="shared" ref="AN30" si="185">AM30</f>
        <v>53240.000000000015</v>
      </c>
      <c r="AO30">
        <f t="shared" ref="AO30" si="186">AN30</f>
        <v>53240.000000000015</v>
      </c>
      <c r="AP30">
        <f t="shared" ref="AP30" si="187">AO30</f>
        <v>53240.000000000015</v>
      </c>
      <c r="AQ30">
        <f t="shared" ref="AQ30" si="188">AP30</f>
        <v>53240.000000000015</v>
      </c>
      <c r="AR30">
        <f t="shared" ref="AR30" si="189">AQ30</f>
        <v>53240.000000000015</v>
      </c>
      <c r="AS30">
        <f t="shared" ref="AS30" si="190">AR30</f>
        <v>53240.000000000015</v>
      </c>
      <c r="AT30">
        <f t="shared" ref="AT30" si="191">AS30</f>
        <v>53240.000000000015</v>
      </c>
      <c r="AU30">
        <f t="shared" ref="AU30" si="192">AT30</f>
        <v>53240.000000000015</v>
      </c>
      <c r="AV30">
        <f t="shared" ref="AV30" si="193">AU30</f>
        <v>53240.000000000015</v>
      </c>
      <c r="AW30">
        <f t="shared" ref="AW30" si="194">AV30</f>
        <v>53240.000000000015</v>
      </c>
      <c r="AX30">
        <f t="shared" ref="AX30" si="195">AW30</f>
        <v>53240.000000000015</v>
      </c>
      <c r="AY30">
        <f>AX30*(1+AY29)</f>
        <v>58564.000000000022</v>
      </c>
      <c r="AZ30">
        <f t="shared" ref="AZ30" si="196">AY30</f>
        <v>58564.000000000022</v>
      </c>
      <c r="BA30">
        <f t="shared" ref="BA30" si="197">AZ30</f>
        <v>58564.000000000022</v>
      </c>
      <c r="BB30">
        <f t="shared" ref="BB30" si="198">BA30</f>
        <v>58564.000000000022</v>
      </c>
      <c r="BC30">
        <f t="shared" ref="BC30" si="199">BB30</f>
        <v>58564.000000000022</v>
      </c>
      <c r="BD30">
        <f t="shared" ref="BD30" si="200">BC30</f>
        <v>58564.000000000022</v>
      </c>
      <c r="BE30">
        <f t="shared" ref="BE30" si="201">BD30</f>
        <v>58564.000000000022</v>
      </c>
      <c r="BF30">
        <f t="shared" ref="BF30" si="202">BE30</f>
        <v>58564.000000000022</v>
      </c>
      <c r="BG30">
        <f t="shared" ref="BG30" si="203">BF30</f>
        <v>58564.000000000022</v>
      </c>
      <c r="BH30">
        <f t="shared" ref="BH30" si="204">BG30</f>
        <v>58564.000000000022</v>
      </c>
      <c r="BI30">
        <f t="shared" ref="BI30" si="205">BH30</f>
        <v>58564.000000000022</v>
      </c>
      <c r="BJ30">
        <f t="shared" ref="BJ30" si="206">BI30</f>
        <v>58564.000000000022</v>
      </c>
    </row>
    <row r="31" spans="1:62" x14ac:dyDescent="0.2">
      <c r="A31" t="s">
        <v>166</v>
      </c>
      <c r="C31">
        <f>C27*C30*C28</f>
        <v>240000</v>
      </c>
      <c r="D31">
        <f t="shared" ref="D31" si="207">D27*D30*D28</f>
        <v>240000</v>
      </c>
      <c r="E31">
        <f t="shared" ref="E31" si="208">E27*E30*E28</f>
        <v>240000</v>
      </c>
      <c r="F31">
        <f t="shared" ref="F31" si="209">F27*F30*F28</f>
        <v>240000</v>
      </c>
      <c r="G31">
        <f t="shared" ref="G31" si="210">G27*G30*G28</f>
        <v>240000</v>
      </c>
      <c r="H31">
        <f t="shared" ref="H31" si="211">H27*H30*H28</f>
        <v>240000</v>
      </c>
      <c r="I31">
        <f t="shared" ref="I31" si="212">I27*I30*I28</f>
        <v>240000</v>
      </c>
      <c r="J31">
        <f t="shared" ref="J31" si="213">J27*J30*J28</f>
        <v>240000</v>
      </c>
      <c r="K31">
        <f t="shared" ref="K31" si="214">K27*K30*K28</f>
        <v>240000</v>
      </c>
      <c r="L31">
        <f t="shared" ref="L31" si="215">L27*L30*L28</f>
        <v>240000</v>
      </c>
      <c r="M31">
        <f t="shared" ref="M31" si="216">M27*M30*M28</f>
        <v>240000</v>
      </c>
      <c r="N31">
        <f t="shared" ref="N31:Z31" si="217">N27*N30*N28</f>
        <v>240000</v>
      </c>
      <c r="O31">
        <f t="shared" si="217"/>
        <v>264000</v>
      </c>
      <c r="P31">
        <f t="shared" si="217"/>
        <v>264000</v>
      </c>
      <c r="Q31">
        <f t="shared" si="217"/>
        <v>264000</v>
      </c>
      <c r="R31">
        <f t="shared" si="217"/>
        <v>264000</v>
      </c>
      <c r="S31">
        <f t="shared" si="217"/>
        <v>264000</v>
      </c>
      <c r="T31">
        <f t="shared" si="217"/>
        <v>264000</v>
      </c>
      <c r="U31">
        <f t="shared" si="217"/>
        <v>264000</v>
      </c>
      <c r="V31">
        <f t="shared" si="217"/>
        <v>264000</v>
      </c>
      <c r="W31">
        <f t="shared" si="217"/>
        <v>264000</v>
      </c>
      <c r="X31">
        <f t="shared" si="217"/>
        <v>396000</v>
      </c>
      <c r="Y31">
        <f t="shared" si="217"/>
        <v>396000</v>
      </c>
      <c r="Z31">
        <f t="shared" si="217"/>
        <v>396000</v>
      </c>
      <c r="AA31">
        <f t="shared" ref="AA31:AL31" si="218">AA27*AA30*AA28</f>
        <v>435600.00000000012</v>
      </c>
      <c r="AB31">
        <f t="shared" si="218"/>
        <v>435600.00000000012</v>
      </c>
      <c r="AC31">
        <f t="shared" si="218"/>
        <v>435600.00000000012</v>
      </c>
      <c r="AD31">
        <f t="shared" si="218"/>
        <v>580800.00000000012</v>
      </c>
      <c r="AE31">
        <f t="shared" si="218"/>
        <v>580800.00000000012</v>
      </c>
      <c r="AF31">
        <f t="shared" si="218"/>
        <v>580800.00000000012</v>
      </c>
      <c r="AG31">
        <f t="shared" si="218"/>
        <v>580800.00000000012</v>
      </c>
      <c r="AH31">
        <f t="shared" si="218"/>
        <v>580800.00000000012</v>
      </c>
      <c r="AI31">
        <f t="shared" si="218"/>
        <v>580800.00000000012</v>
      </c>
      <c r="AJ31">
        <f t="shared" si="218"/>
        <v>580800.00000000012</v>
      </c>
      <c r="AK31">
        <f t="shared" si="218"/>
        <v>580800.00000000012</v>
      </c>
      <c r="AL31">
        <f t="shared" si="218"/>
        <v>580800.00000000012</v>
      </c>
      <c r="AM31">
        <f t="shared" ref="AM31:AX31" si="219">AM27*AM30*AM28</f>
        <v>798600.00000000023</v>
      </c>
      <c r="AN31">
        <f t="shared" si="219"/>
        <v>798600.00000000023</v>
      </c>
      <c r="AO31">
        <f t="shared" si="219"/>
        <v>798600.00000000023</v>
      </c>
      <c r="AP31">
        <f t="shared" si="219"/>
        <v>798600.00000000023</v>
      </c>
      <c r="AQ31">
        <f t="shared" si="219"/>
        <v>798600.00000000023</v>
      </c>
      <c r="AR31">
        <f t="shared" si="219"/>
        <v>798600.00000000023</v>
      </c>
      <c r="AS31">
        <f t="shared" si="219"/>
        <v>798600.00000000023</v>
      </c>
      <c r="AT31">
        <f t="shared" si="219"/>
        <v>798600.00000000023</v>
      </c>
      <c r="AU31">
        <f t="shared" si="219"/>
        <v>798600.00000000023</v>
      </c>
      <c r="AV31">
        <f t="shared" si="219"/>
        <v>798600.00000000023</v>
      </c>
      <c r="AW31">
        <f t="shared" si="219"/>
        <v>798600.00000000023</v>
      </c>
      <c r="AX31">
        <f t="shared" si="219"/>
        <v>798600.00000000023</v>
      </c>
      <c r="AY31">
        <f t="shared" ref="AY31:BJ31" si="220">AY27*AY30*AY28</f>
        <v>1054152.0000000005</v>
      </c>
      <c r="AZ31">
        <f t="shared" si="220"/>
        <v>1054152.0000000005</v>
      </c>
      <c r="BA31">
        <f t="shared" si="220"/>
        <v>1054152.0000000005</v>
      </c>
      <c r="BB31">
        <f t="shared" si="220"/>
        <v>1054152.0000000005</v>
      </c>
      <c r="BC31">
        <f t="shared" si="220"/>
        <v>1054152.0000000005</v>
      </c>
      <c r="BD31">
        <f t="shared" si="220"/>
        <v>1054152.0000000005</v>
      </c>
      <c r="BE31">
        <f t="shared" si="220"/>
        <v>1229844.0000000005</v>
      </c>
      <c r="BF31">
        <f t="shared" si="220"/>
        <v>1229844.0000000005</v>
      </c>
      <c r="BG31">
        <f t="shared" si="220"/>
        <v>1229844.0000000005</v>
      </c>
      <c r="BH31">
        <f t="shared" si="220"/>
        <v>1229844.0000000005</v>
      </c>
      <c r="BI31">
        <f t="shared" si="220"/>
        <v>1229844.0000000005</v>
      </c>
      <c r="BJ31">
        <f t="shared" si="220"/>
        <v>1229844.0000000005</v>
      </c>
    </row>
    <row r="33" spans="1:62" x14ac:dyDescent="0.2">
      <c r="A33" s="57" t="s">
        <v>194</v>
      </c>
    </row>
    <row r="34" spans="1:62" x14ac:dyDescent="0.2">
      <c r="A34" s="4" t="s">
        <v>190</v>
      </c>
      <c r="C34">
        <v>2</v>
      </c>
      <c r="D34">
        <v>2</v>
      </c>
      <c r="E34">
        <v>2</v>
      </c>
      <c r="F34">
        <v>2</v>
      </c>
      <c r="G34">
        <v>2</v>
      </c>
      <c r="H34">
        <v>2</v>
      </c>
      <c r="I34">
        <v>2</v>
      </c>
      <c r="J34">
        <v>2</v>
      </c>
      <c r="K34">
        <v>2</v>
      </c>
      <c r="L34">
        <v>2</v>
      </c>
      <c r="M34">
        <v>2</v>
      </c>
      <c r="N34">
        <v>2</v>
      </c>
      <c r="O34">
        <f>N34</f>
        <v>2</v>
      </c>
      <c r="P34">
        <f t="shared" ref="P34:AE37" si="221">O34</f>
        <v>2</v>
      </c>
      <c r="Q34">
        <f t="shared" si="221"/>
        <v>2</v>
      </c>
      <c r="R34">
        <f t="shared" si="221"/>
        <v>2</v>
      </c>
      <c r="S34">
        <v>3</v>
      </c>
      <c r="T34">
        <v>3</v>
      </c>
      <c r="U34">
        <v>3</v>
      </c>
      <c r="V34">
        <v>3</v>
      </c>
      <c r="W34">
        <v>3</v>
      </c>
      <c r="X34">
        <v>3</v>
      </c>
      <c r="Y34">
        <v>3</v>
      </c>
      <c r="Z34">
        <v>3</v>
      </c>
      <c r="AA34">
        <v>4</v>
      </c>
      <c r="AB34">
        <v>4</v>
      </c>
      <c r="AC34">
        <v>4</v>
      </c>
      <c r="AD34">
        <v>4</v>
      </c>
      <c r="AE34">
        <v>4</v>
      </c>
      <c r="AF34">
        <v>4</v>
      </c>
      <c r="AG34">
        <v>4</v>
      </c>
      <c r="AH34">
        <v>4</v>
      </c>
      <c r="AI34">
        <v>4</v>
      </c>
      <c r="AJ34">
        <v>4</v>
      </c>
      <c r="AK34">
        <v>4</v>
      </c>
      <c r="AL34">
        <v>4</v>
      </c>
      <c r="AM34">
        <v>5</v>
      </c>
      <c r="AN34">
        <v>5</v>
      </c>
      <c r="AO34">
        <v>5</v>
      </c>
      <c r="AP34">
        <v>5</v>
      </c>
      <c r="AQ34">
        <v>5</v>
      </c>
      <c r="AR34">
        <v>5</v>
      </c>
      <c r="AS34">
        <v>5</v>
      </c>
      <c r="AT34">
        <v>5</v>
      </c>
      <c r="AU34">
        <v>5</v>
      </c>
      <c r="AV34">
        <v>5</v>
      </c>
      <c r="AW34">
        <v>5</v>
      </c>
      <c r="AX34">
        <v>5</v>
      </c>
      <c r="AY34">
        <v>6</v>
      </c>
      <c r="AZ34">
        <v>6</v>
      </c>
      <c r="BA34">
        <v>6</v>
      </c>
      <c r="BB34">
        <v>6</v>
      </c>
      <c r="BC34">
        <v>6</v>
      </c>
      <c r="BD34">
        <v>6</v>
      </c>
      <c r="BE34">
        <v>6</v>
      </c>
      <c r="BF34">
        <v>6</v>
      </c>
      <c r="BG34">
        <v>6</v>
      </c>
      <c r="BH34">
        <v>6</v>
      </c>
      <c r="BI34">
        <v>6</v>
      </c>
      <c r="BJ34">
        <v>6</v>
      </c>
    </row>
    <row r="35" spans="1:62" x14ac:dyDescent="0.2">
      <c r="A35" t="s">
        <v>191</v>
      </c>
      <c r="C35" s="10">
        <v>2</v>
      </c>
      <c r="D35" s="10">
        <f>C35</f>
        <v>2</v>
      </c>
      <c r="E35" s="10">
        <f t="shared" ref="E35:N35" si="222">D35</f>
        <v>2</v>
      </c>
      <c r="F35" s="10">
        <f t="shared" si="222"/>
        <v>2</v>
      </c>
      <c r="G35" s="10">
        <f t="shared" si="222"/>
        <v>2</v>
      </c>
      <c r="H35" s="10">
        <f t="shared" si="222"/>
        <v>2</v>
      </c>
      <c r="I35" s="10">
        <f t="shared" si="222"/>
        <v>2</v>
      </c>
      <c r="J35" s="10">
        <f t="shared" si="222"/>
        <v>2</v>
      </c>
      <c r="K35" s="10">
        <f t="shared" si="222"/>
        <v>2</v>
      </c>
      <c r="L35" s="10">
        <f t="shared" si="222"/>
        <v>2</v>
      </c>
      <c r="M35" s="10">
        <f t="shared" si="222"/>
        <v>2</v>
      </c>
      <c r="N35" s="10">
        <f t="shared" si="222"/>
        <v>2</v>
      </c>
      <c r="O35" s="10">
        <f t="shared" ref="O35" si="223">N35</f>
        <v>2</v>
      </c>
      <c r="P35" s="10">
        <f t="shared" si="221"/>
        <v>2</v>
      </c>
      <c r="Q35" s="10">
        <f t="shared" si="221"/>
        <v>2</v>
      </c>
      <c r="R35" s="10">
        <f t="shared" si="221"/>
        <v>2</v>
      </c>
      <c r="S35" s="10">
        <f t="shared" si="221"/>
        <v>2</v>
      </c>
      <c r="T35" s="10">
        <f t="shared" si="221"/>
        <v>2</v>
      </c>
      <c r="U35" s="10">
        <f t="shared" si="221"/>
        <v>2</v>
      </c>
      <c r="V35" s="10">
        <f t="shared" si="221"/>
        <v>2</v>
      </c>
      <c r="W35" s="10">
        <f t="shared" si="221"/>
        <v>2</v>
      </c>
      <c r="X35" s="10">
        <f t="shared" si="221"/>
        <v>2</v>
      </c>
      <c r="Y35" s="10">
        <f t="shared" si="221"/>
        <v>2</v>
      </c>
      <c r="Z35" s="10">
        <f t="shared" si="221"/>
        <v>2</v>
      </c>
      <c r="AA35" s="10">
        <f t="shared" si="221"/>
        <v>2</v>
      </c>
      <c r="AB35" s="10">
        <f t="shared" si="221"/>
        <v>2</v>
      </c>
      <c r="AC35" s="10">
        <f t="shared" si="221"/>
        <v>2</v>
      </c>
      <c r="AD35" s="10">
        <f t="shared" si="221"/>
        <v>2</v>
      </c>
      <c r="AE35" s="10">
        <f t="shared" si="221"/>
        <v>2</v>
      </c>
      <c r="AF35" s="10">
        <f t="shared" ref="AF35:AL35" si="224">AE35</f>
        <v>2</v>
      </c>
      <c r="AG35" s="10">
        <f t="shared" si="224"/>
        <v>2</v>
      </c>
      <c r="AH35" s="10">
        <f t="shared" si="224"/>
        <v>2</v>
      </c>
      <c r="AI35" s="10">
        <f t="shared" si="224"/>
        <v>2</v>
      </c>
      <c r="AJ35" s="10">
        <f t="shared" si="224"/>
        <v>2</v>
      </c>
      <c r="AK35" s="10">
        <f t="shared" si="224"/>
        <v>2</v>
      </c>
      <c r="AL35" s="10">
        <f t="shared" si="224"/>
        <v>2</v>
      </c>
      <c r="AM35">
        <v>2</v>
      </c>
      <c r="AN35">
        <v>2</v>
      </c>
      <c r="AO35">
        <v>2</v>
      </c>
      <c r="AP35">
        <v>2</v>
      </c>
      <c r="AQ35">
        <v>2</v>
      </c>
      <c r="AR35">
        <v>2</v>
      </c>
      <c r="AS35">
        <v>2</v>
      </c>
      <c r="AT35">
        <v>2</v>
      </c>
      <c r="AU35">
        <v>2</v>
      </c>
      <c r="AV35">
        <v>2</v>
      </c>
      <c r="AW35">
        <v>2</v>
      </c>
      <c r="AX35">
        <v>2</v>
      </c>
      <c r="AY35">
        <f>AX35</f>
        <v>2</v>
      </c>
      <c r="AZ35">
        <f t="shared" ref="AZ35:BJ35" si="225">AY35</f>
        <v>2</v>
      </c>
      <c r="BA35">
        <f t="shared" si="225"/>
        <v>2</v>
      </c>
      <c r="BB35">
        <f t="shared" si="225"/>
        <v>2</v>
      </c>
      <c r="BC35">
        <f t="shared" si="225"/>
        <v>2</v>
      </c>
      <c r="BD35">
        <f t="shared" si="225"/>
        <v>2</v>
      </c>
      <c r="BE35">
        <f t="shared" si="225"/>
        <v>2</v>
      </c>
      <c r="BF35">
        <f t="shared" si="225"/>
        <v>2</v>
      </c>
      <c r="BG35">
        <f t="shared" si="225"/>
        <v>2</v>
      </c>
      <c r="BH35">
        <f t="shared" si="225"/>
        <v>2</v>
      </c>
      <c r="BI35">
        <f t="shared" si="225"/>
        <v>2</v>
      </c>
      <c r="BJ35">
        <f t="shared" si="225"/>
        <v>2</v>
      </c>
    </row>
    <row r="36" spans="1:62" x14ac:dyDescent="0.2">
      <c r="A36" t="s">
        <v>219</v>
      </c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6">
        <v>0.1</v>
      </c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6">
        <v>0.1</v>
      </c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6">
        <f>10%</f>
        <v>0.1</v>
      </c>
      <c r="AY36" s="5">
        <v>0.1</v>
      </c>
    </row>
    <row r="37" spans="1:62" x14ac:dyDescent="0.2">
      <c r="A37" t="s">
        <v>192</v>
      </c>
      <c r="C37">
        <v>25000</v>
      </c>
      <c r="D37">
        <f>C37</f>
        <v>25000</v>
      </c>
      <c r="E37">
        <f t="shared" ref="E37" si="226">D37</f>
        <v>25000</v>
      </c>
      <c r="F37">
        <f t="shared" ref="F37" si="227">E37</f>
        <v>25000</v>
      </c>
      <c r="G37">
        <f t="shared" ref="G37" si="228">F37</f>
        <v>25000</v>
      </c>
      <c r="H37">
        <f t="shared" ref="H37" si="229">G37</f>
        <v>25000</v>
      </c>
      <c r="I37">
        <f t="shared" ref="I37" si="230">H37</f>
        <v>25000</v>
      </c>
      <c r="J37">
        <f t="shared" ref="J37" si="231">I37</f>
        <v>25000</v>
      </c>
      <c r="K37">
        <f t="shared" ref="K37" si="232">J37</f>
        <v>25000</v>
      </c>
      <c r="L37">
        <f t="shared" ref="L37" si="233">K37</f>
        <v>25000</v>
      </c>
      <c r="M37">
        <f t="shared" ref="M37" si="234">L37</f>
        <v>25000</v>
      </c>
      <c r="N37">
        <f t="shared" ref="N37" si="235">M37</f>
        <v>25000</v>
      </c>
      <c r="O37">
        <f>N37*(1+O36)</f>
        <v>27500.000000000004</v>
      </c>
      <c r="P37">
        <f t="shared" si="221"/>
        <v>27500.000000000004</v>
      </c>
      <c r="Q37">
        <f t="shared" si="221"/>
        <v>27500.000000000004</v>
      </c>
      <c r="R37">
        <f t="shared" si="221"/>
        <v>27500.000000000004</v>
      </c>
      <c r="S37">
        <f t="shared" si="221"/>
        <v>27500.000000000004</v>
      </c>
      <c r="T37">
        <f t="shared" si="221"/>
        <v>27500.000000000004</v>
      </c>
      <c r="U37">
        <f t="shared" si="221"/>
        <v>27500.000000000004</v>
      </c>
      <c r="V37">
        <f t="shared" si="221"/>
        <v>27500.000000000004</v>
      </c>
      <c r="W37">
        <f t="shared" si="221"/>
        <v>27500.000000000004</v>
      </c>
      <c r="X37">
        <f t="shared" si="221"/>
        <v>27500.000000000004</v>
      </c>
      <c r="Y37">
        <f t="shared" si="221"/>
        <v>27500.000000000004</v>
      </c>
      <c r="Z37">
        <f t="shared" si="221"/>
        <v>27500.000000000004</v>
      </c>
      <c r="AA37">
        <f>Z37*(1+AA36)</f>
        <v>30250.000000000007</v>
      </c>
      <c r="AB37">
        <f t="shared" ref="AB37:AL37" si="236">AA37</f>
        <v>30250.000000000007</v>
      </c>
      <c r="AC37">
        <f t="shared" si="236"/>
        <v>30250.000000000007</v>
      </c>
      <c r="AD37">
        <f t="shared" si="236"/>
        <v>30250.000000000007</v>
      </c>
      <c r="AE37">
        <f t="shared" si="236"/>
        <v>30250.000000000007</v>
      </c>
      <c r="AF37">
        <f t="shared" si="236"/>
        <v>30250.000000000007</v>
      </c>
      <c r="AG37">
        <f t="shared" si="236"/>
        <v>30250.000000000007</v>
      </c>
      <c r="AH37">
        <f t="shared" si="236"/>
        <v>30250.000000000007</v>
      </c>
      <c r="AI37">
        <f t="shared" si="236"/>
        <v>30250.000000000007</v>
      </c>
      <c r="AJ37">
        <f t="shared" si="236"/>
        <v>30250.000000000007</v>
      </c>
      <c r="AK37">
        <f t="shared" si="236"/>
        <v>30250.000000000007</v>
      </c>
      <c r="AL37">
        <f t="shared" si="236"/>
        <v>30250.000000000007</v>
      </c>
      <c r="AM37">
        <f>AL37*(1+AM36)</f>
        <v>33275.000000000007</v>
      </c>
      <c r="AN37">
        <f t="shared" ref="AN37:AX37" si="237">AM37</f>
        <v>33275.000000000007</v>
      </c>
      <c r="AO37">
        <f t="shared" si="237"/>
        <v>33275.000000000007</v>
      </c>
      <c r="AP37">
        <f t="shared" si="237"/>
        <v>33275.000000000007</v>
      </c>
      <c r="AQ37">
        <f t="shared" si="237"/>
        <v>33275.000000000007</v>
      </c>
      <c r="AR37">
        <f t="shared" si="237"/>
        <v>33275.000000000007</v>
      </c>
      <c r="AS37">
        <f t="shared" si="237"/>
        <v>33275.000000000007</v>
      </c>
      <c r="AT37">
        <f t="shared" si="237"/>
        <v>33275.000000000007</v>
      </c>
      <c r="AU37">
        <f t="shared" si="237"/>
        <v>33275.000000000007</v>
      </c>
      <c r="AV37">
        <f t="shared" si="237"/>
        <v>33275.000000000007</v>
      </c>
      <c r="AW37">
        <f t="shared" si="237"/>
        <v>33275.000000000007</v>
      </c>
      <c r="AX37">
        <f t="shared" si="237"/>
        <v>33275.000000000007</v>
      </c>
      <c r="AY37" s="10">
        <f>AX37*(1+AY36)</f>
        <v>36602.500000000015</v>
      </c>
      <c r="AZ37" s="10">
        <f t="shared" ref="AZ37:BJ37" si="238">AY37</f>
        <v>36602.500000000015</v>
      </c>
      <c r="BA37" s="10">
        <f t="shared" si="238"/>
        <v>36602.500000000015</v>
      </c>
      <c r="BB37" s="10">
        <f t="shared" si="238"/>
        <v>36602.500000000015</v>
      </c>
      <c r="BC37" s="10">
        <f t="shared" si="238"/>
        <v>36602.500000000015</v>
      </c>
      <c r="BD37" s="10">
        <f t="shared" si="238"/>
        <v>36602.500000000015</v>
      </c>
      <c r="BE37" s="10">
        <f t="shared" si="238"/>
        <v>36602.500000000015</v>
      </c>
      <c r="BF37" s="10">
        <f t="shared" si="238"/>
        <v>36602.500000000015</v>
      </c>
      <c r="BG37" s="10">
        <f t="shared" si="238"/>
        <v>36602.500000000015</v>
      </c>
      <c r="BH37" s="10">
        <f t="shared" si="238"/>
        <v>36602.500000000015</v>
      </c>
      <c r="BI37" s="10">
        <f t="shared" si="238"/>
        <v>36602.500000000015</v>
      </c>
      <c r="BJ37" s="10">
        <f t="shared" si="238"/>
        <v>36602.500000000015</v>
      </c>
    </row>
    <row r="38" spans="1:62" x14ac:dyDescent="0.2">
      <c r="A38" t="s">
        <v>166</v>
      </c>
      <c r="C38">
        <f>C34*C37*C35</f>
        <v>100000</v>
      </c>
      <c r="D38">
        <f t="shared" ref="D38" si="239">D34*D37*D35</f>
        <v>100000</v>
      </c>
      <c r="E38">
        <f t="shared" ref="E38" si="240">E34*E37*E35</f>
        <v>100000</v>
      </c>
      <c r="F38">
        <f t="shared" ref="F38" si="241">F34*F37*F35</f>
        <v>100000</v>
      </c>
      <c r="G38">
        <f t="shared" ref="G38" si="242">G34*G37*G35</f>
        <v>100000</v>
      </c>
      <c r="H38">
        <f t="shared" ref="H38" si="243">H34*H37*H35</f>
        <v>100000</v>
      </c>
      <c r="I38">
        <f t="shared" ref="I38" si="244">I34*I37*I35</f>
        <v>100000</v>
      </c>
      <c r="J38">
        <f t="shared" ref="J38" si="245">J34*J37*J35</f>
        <v>100000</v>
      </c>
      <c r="K38">
        <f t="shared" ref="K38" si="246">K34*K37*K35</f>
        <v>100000</v>
      </c>
      <c r="L38">
        <f t="shared" ref="L38" si="247">L34*L37*L35</f>
        <v>100000</v>
      </c>
      <c r="M38">
        <f t="shared" ref="M38" si="248">M34*M37*M35</f>
        <v>100000</v>
      </c>
      <c r="N38">
        <f t="shared" ref="N38:Z38" si="249">N34*N37*N35</f>
        <v>100000</v>
      </c>
      <c r="O38">
        <f t="shared" si="249"/>
        <v>110000.00000000001</v>
      </c>
      <c r="P38">
        <f t="shared" si="249"/>
        <v>110000.00000000001</v>
      </c>
      <c r="Q38">
        <f t="shared" si="249"/>
        <v>110000.00000000001</v>
      </c>
      <c r="R38">
        <f t="shared" si="249"/>
        <v>110000.00000000001</v>
      </c>
      <c r="S38">
        <f t="shared" si="249"/>
        <v>165000.00000000003</v>
      </c>
      <c r="T38">
        <f t="shared" si="249"/>
        <v>165000.00000000003</v>
      </c>
      <c r="U38">
        <f t="shared" si="249"/>
        <v>165000.00000000003</v>
      </c>
      <c r="V38">
        <f t="shared" si="249"/>
        <v>165000.00000000003</v>
      </c>
      <c r="W38">
        <f t="shared" si="249"/>
        <v>165000.00000000003</v>
      </c>
      <c r="X38">
        <f t="shared" si="249"/>
        <v>165000.00000000003</v>
      </c>
      <c r="Y38">
        <f t="shared" si="249"/>
        <v>165000.00000000003</v>
      </c>
      <c r="Z38">
        <f t="shared" si="249"/>
        <v>165000.00000000003</v>
      </c>
      <c r="AA38">
        <f t="shared" ref="AA38:AL38" si="250">AA34*AA37*AA35</f>
        <v>242000.00000000006</v>
      </c>
      <c r="AB38">
        <f t="shared" si="250"/>
        <v>242000.00000000006</v>
      </c>
      <c r="AC38">
        <f t="shared" si="250"/>
        <v>242000.00000000006</v>
      </c>
      <c r="AD38">
        <f t="shared" si="250"/>
        <v>242000.00000000006</v>
      </c>
      <c r="AE38">
        <f t="shared" si="250"/>
        <v>242000.00000000006</v>
      </c>
      <c r="AF38">
        <f t="shared" si="250"/>
        <v>242000.00000000006</v>
      </c>
      <c r="AG38">
        <f t="shared" si="250"/>
        <v>242000.00000000006</v>
      </c>
      <c r="AH38">
        <f t="shared" si="250"/>
        <v>242000.00000000006</v>
      </c>
      <c r="AI38">
        <f t="shared" si="250"/>
        <v>242000.00000000006</v>
      </c>
      <c r="AJ38">
        <f t="shared" si="250"/>
        <v>242000.00000000006</v>
      </c>
      <c r="AK38">
        <f t="shared" si="250"/>
        <v>242000.00000000006</v>
      </c>
      <c r="AL38">
        <f t="shared" si="250"/>
        <v>242000.00000000006</v>
      </c>
      <c r="AM38">
        <f t="shared" ref="AM38:AX38" si="251">AM34*AM37*AM35</f>
        <v>332750.00000000006</v>
      </c>
      <c r="AN38">
        <f t="shared" si="251"/>
        <v>332750.00000000006</v>
      </c>
      <c r="AO38">
        <f t="shared" si="251"/>
        <v>332750.00000000006</v>
      </c>
      <c r="AP38">
        <f t="shared" si="251"/>
        <v>332750.00000000006</v>
      </c>
      <c r="AQ38">
        <f t="shared" si="251"/>
        <v>332750.00000000006</v>
      </c>
      <c r="AR38">
        <f t="shared" si="251"/>
        <v>332750.00000000006</v>
      </c>
      <c r="AS38">
        <f t="shared" si="251"/>
        <v>332750.00000000006</v>
      </c>
      <c r="AT38">
        <f t="shared" si="251"/>
        <v>332750.00000000006</v>
      </c>
      <c r="AU38">
        <f t="shared" si="251"/>
        <v>332750.00000000006</v>
      </c>
      <c r="AV38">
        <f t="shared" si="251"/>
        <v>332750.00000000006</v>
      </c>
      <c r="AW38">
        <f t="shared" si="251"/>
        <v>332750.00000000006</v>
      </c>
      <c r="AX38">
        <f t="shared" si="251"/>
        <v>332750.00000000006</v>
      </c>
      <c r="AY38">
        <f t="shared" ref="AY38:BJ38" si="252">AY34*AY37*AY35</f>
        <v>439230.00000000017</v>
      </c>
      <c r="AZ38">
        <f t="shared" si="252"/>
        <v>439230.00000000017</v>
      </c>
      <c r="BA38">
        <f t="shared" si="252"/>
        <v>439230.00000000017</v>
      </c>
      <c r="BB38">
        <f t="shared" si="252"/>
        <v>439230.00000000017</v>
      </c>
      <c r="BC38">
        <f t="shared" si="252"/>
        <v>439230.00000000017</v>
      </c>
      <c r="BD38">
        <f t="shared" si="252"/>
        <v>439230.00000000017</v>
      </c>
      <c r="BE38">
        <f t="shared" si="252"/>
        <v>439230.00000000017</v>
      </c>
      <c r="BF38">
        <f t="shared" si="252"/>
        <v>439230.00000000017</v>
      </c>
      <c r="BG38">
        <f t="shared" si="252"/>
        <v>439230.00000000017</v>
      </c>
      <c r="BH38">
        <f t="shared" si="252"/>
        <v>439230.00000000017</v>
      </c>
      <c r="BI38">
        <f t="shared" si="252"/>
        <v>439230.00000000017</v>
      </c>
      <c r="BJ38">
        <f t="shared" si="252"/>
        <v>439230.00000000017</v>
      </c>
    </row>
    <row r="41" spans="1:62" x14ac:dyDescent="0.2">
      <c r="A41" t="s">
        <v>167</v>
      </c>
      <c r="C41" s="10">
        <f>(C22*C21)+(C27*C28)+(C34*C35)</f>
        <v>16</v>
      </c>
      <c r="D41" s="10">
        <f t="shared" ref="D41:N41" si="253">(D22*D21)+(D27*D28)+(D34*D35)</f>
        <v>16</v>
      </c>
      <c r="E41" s="10">
        <f t="shared" si="253"/>
        <v>16</v>
      </c>
      <c r="F41" s="10">
        <f t="shared" si="253"/>
        <v>16</v>
      </c>
      <c r="G41" s="10">
        <f t="shared" si="253"/>
        <v>16</v>
      </c>
      <c r="H41" s="10">
        <f t="shared" si="253"/>
        <v>16</v>
      </c>
      <c r="I41" s="10">
        <f t="shared" si="253"/>
        <v>16</v>
      </c>
      <c r="J41" s="10">
        <f t="shared" si="253"/>
        <v>16</v>
      </c>
      <c r="K41" s="10">
        <f t="shared" si="253"/>
        <v>16</v>
      </c>
      <c r="L41" s="10">
        <f t="shared" si="253"/>
        <v>16</v>
      </c>
      <c r="M41" s="10">
        <f t="shared" si="253"/>
        <v>16</v>
      </c>
      <c r="N41" s="10">
        <f t="shared" si="253"/>
        <v>16</v>
      </c>
      <c r="O41" s="10">
        <f t="shared" ref="O41:Z41" si="254">(O22*O21)+(O27*O28)+(O34*O35)</f>
        <v>16</v>
      </c>
      <c r="P41" s="10">
        <f t="shared" si="254"/>
        <v>16</v>
      </c>
      <c r="Q41" s="10">
        <f t="shared" si="254"/>
        <v>16</v>
      </c>
      <c r="R41" s="10">
        <f t="shared" si="254"/>
        <v>19</v>
      </c>
      <c r="S41" s="10">
        <f t="shared" si="254"/>
        <v>21</v>
      </c>
      <c r="T41" s="10">
        <f t="shared" si="254"/>
        <v>21</v>
      </c>
      <c r="U41" s="10">
        <f t="shared" si="254"/>
        <v>21</v>
      </c>
      <c r="V41" s="10">
        <f t="shared" si="254"/>
        <v>21</v>
      </c>
      <c r="W41" s="10">
        <f t="shared" si="254"/>
        <v>21</v>
      </c>
      <c r="X41" s="10">
        <f t="shared" si="254"/>
        <v>24</v>
      </c>
      <c r="Y41" s="10">
        <f t="shared" si="254"/>
        <v>24</v>
      </c>
      <c r="Z41" s="10">
        <f t="shared" si="254"/>
        <v>24</v>
      </c>
      <c r="AA41" s="10">
        <f t="shared" ref="AA41:AL41" si="255">(AA22*AA21)+(AA27*AA28)+(AA34*AA35)</f>
        <v>29</v>
      </c>
      <c r="AB41" s="10">
        <f t="shared" si="255"/>
        <v>29</v>
      </c>
      <c r="AC41" s="10">
        <f t="shared" si="255"/>
        <v>29</v>
      </c>
      <c r="AD41" s="10">
        <f t="shared" si="255"/>
        <v>32</v>
      </c>
      <c r="AE41" s="10">
        <f t="shared" si="255"/>
        <v>32</v>
      </c>
      <c r="AF41" s="10">
        <f t="shared" si="255"/>
        <v>32</v>
      </c>
      <c r="AG41" s="10">
        <f t="shared" si="255"/>
        <v>32</v>
      </c>
      <c r="AH41" s="10">
        <f t="shared" si="255"/>
        <v>32</v>
      </c>
      <c r="AI41" s="10">
        <f t="shared" si="255"/>
        <v>32</v>
      </c>
      <c r="AJ41" s="10">
        <f t="shared" si="255"/>
        <v>32</v>
      </c>
      <c r="AK41" s="10">
        <f t="shared" si="255"/>
        <v>32</v>
      </c>
      <c r="AL41" s="10">
        <f t="shared" si="255"/>
        <v>32</v>
      </c>
      <c r="AM41" s="10">
        <f t="shared" ref="AM41:AX41" si="256">(AM22*AM21)+(AM27*AM28)+(AM34*AM35)</f>
        <v>40</v>
      </c>
      <c r="AN41" s="10">
        <f t="shared" si="256"/>
        <v>40</v>
      </c>
      <c r="AO41" s="10">
        <f t="shared" si="256"/>
        <v>40</v>
      </c>
      <c r="AP41" s="10">
        <f t="shared" si="256"/>
        <v>40</v>
      </c>
      <c r="AQ41" s="10">
        <f t="shared" si="256"/>
        <v>40</v>
      </c>
      <c r="AR41" s="10">
        <f t="shared" si="256"/>
        <v>40</v>
      </c>
      <c r="AS41" s="10">
        <f t="shared" si="256"/>
        <v>40</v>
      </c>
      <c r="AT41" s="10">
        <f t="shared" si="256"/>
        <v>40</v>
      </c>
      <c r="AU41" s="10">
        <f t="shared" si="256"/>
        <v>40</v>
      </c>
      <c r="AV41" s="10">
        <f t="shared" si="256"/>
        <v>40</v>
      </c>
      <c r="AW41" s="10">
        <f t="shared" si="256"/>
        <v>40</v>
      </c>
      <c r="AX41" s="10">
        <f t="shared" si="256"/>
        <v>40</v>
      </c>
      <c r="AY41" s="10">
        <f t="shared" ref="AY41:BJ41" si="257">(AY22*AY21)+(AY27*AY28)+(AY34*AY35)</f>
        <v>45</v>
      </c>
      <c r="AZ41" s="10">
        <f t="shared" si="257"/>
        <v>45</v>
      </c>
      <c r="BA41" s="10">
        <f t="shared" si="257"/>
        <v>45</v>
      </c>
      <c r="BB41" s="10">
        <f t="shared" si="257"/>
        <v>45</v>
      </c>
      <c r="BC41" s="10">
        <f t="shared" si="257"/>
        <v>45</v>
      </c>
      <c r="BD41" s="10">
        <f t="shared" si="257"/>
        <v>45</v>
      </c>
      <c r="BE41" s="10">
        <f t="shared" si="257"/>
        <v>48</v>
      </c>
      <c r="BF41" s="10">
        <f t="shared" si="257"/>
        <v>48</v>
      </c>
      <c r="BG41" s="10">
        <f t="shared" si="257"/>
        <v>48</v>
      </c>
      <c r="BH41" s="10">
        <f t="shared" si="257"/>
        <v>48</v>
      </c>
      <c r="BI41" s="10">
        <f t="shared" si="257"/>
        <v>48</v>
      </c>
      <c r="BJ41" s="10">
        <f t="shared" si="257"/>
        <v>48</v>
      </c>
    </row>
    <row r="42" spans="1:62" x14ac:dyDescent="0.2">
      <c r="A42" t="s">
        <v>166</v>
      </c>
      <c r="C42">
        <f>C25+C31+C38</f>
        <v>700000</v>
      </c>
      <c r="D42">
        <f t="shared" ref="D42:N42" si="258">D25+D31+D38</f>
        <v>700000</v>
      </c>
      <c r="E42">
        <f t="shared" si="258"/>
        <v>700000</v>
      </c>
      <c r="F42">
        <f t="shared" si="258"/>
        <v>700000</v>
      </c>
      <c r="G42">
        <f t="shared" si="258"/>
        <v>700000</v>
      </c>
      <c r="H42">
        <f t="shared" si="258"/>
        <v>700000</v>
      </c>
      <c r="I42">
        <f t="shared" si="258"/>
        <v>700000</v>
      </c>
      <c r="J42">
        <f t="shared" si="258"/>
        <v>700000</v>
      </c>
      <c r="K42">
        <f t="shared" si="258"/>
        <v>700000</v>
      </c>
      <c r="L42">
        <f t="shared" si="258"/>
        <v>700000</v>
      </c>
      <c r="M42">
        <f t="shared" si="258"/>
        <v>700000</v>
      </c>
      <c r="N42">
        <f t="shared" si="258"/>
        <v>700000</v>
      </c>
      <c r="O42">
        <f t="shared" ref="O42:Z42" si="259">O25+O31+O38</f>
        <v>770000</v>
      </c>
      <c r="P42">
        <f t="shared" si="259"/>
        <v>770000</v>
      </c>
      <c r="Q42">
        <f t="shared" si="259"/>
        <v>770000</v>
      </c>
      <c r="R42">
        <f t="shared" si="259"/>
        <v>968000</v>
      </c>
      <c r="S42">
        <f t="shared" si="259"/>
        <v>1023000</v>
      </c>
      <c r="T42">
        <f t="shared" si="259"/>
        <v>1023000</v>
      </c>
      <c r="U42">
        <f t="shared" si="259"/>
        <v>1023000</v>
      </c>
      <c r="V42">
        <f t="shared" si="259"/>
        <v>1023000</v>
      </c>
      <c r="W42">
        <f t="shared" si="259"/>
        <v>1023000</v>
      </c>
      <c r="X42">
        <f t="shared" si="259"/>
        <v>1155000</v>
      </c>
      <c r="Y42">
        <f t="shared" si="259"/>
        <v>1155000</v>
      </c>
      <c r="Z42">
        <f t="shared" si="259"/>
        <v>1155000</v>
      </c>
      <c r="AA42">
        <f t="shared" ref="AA42:AL42" si="260">AA25+AA31+AA38</f>
        <v>1548800</v>
      </c>
      <c r="AB42">
        <f t="shared" si="260"/>
        <v>1548800</v>
      </c>
      <c r="AC42">
        <f t="shared" si="260"/>
        <v>1548800</v>
      </c>
      <c r="AD42">
        <f t="shared" si="260"/>
        <v>1694000</v>
      </c>
      <c r="AE42">
        <f t="shared" si="260"/>
        <v>1694000</v>
      </c>
      <c r="AF42">
        <f t="shared" si="260"/>
        <v>1694000</v>
      </c>
      <c r="AG42">
        <f t="shared" si="260"/>
        <v>1694000</v>
      </c>
      <c r="AH42">
        <f t="shared" si="260"/>
        <v>1694000</v>
      </c>
      <c r="AI42">
        <f t="shared" si="260"/>
        <v>1694000</v>
      </c>
      <c r="AJ42">
        <f t="shared" si="260"/>
        <v>1694000</v>
      </c>
      <c r="AK42">
        <f t="shared" si="260"/>
        <v>1694000</v>
      </c>
      <c r="AL42">
        <f t="shared" si="260"/>
        <v>1694000</v>
      </c>
      <c r="AM42">
        <f t="shared" ref="AM42:AX42" si="261">AM25+AM31+AM38</f>
        <v>2329250.0000000005</v>
      </c>
      <c r="AN42">
        <f t="shared" si="261"/>
        <v>2329250.0000000005</v>
      </c>
      <c r="AO42">
        <f t="shared" si="261"/>
        <v>2329250.0000000005</v>
      </c>
      <c r="AP42">
        <f t="shared" si="261"/>
        <v>2329250.0000000005</v>
      </c>
      <c r="AQ42">
        <f t="shared" si="261"/>
        <v>2329250.0000000005</v>
      </c>
      <c r="AR42">
        <f t="shared" si="261"/>
        <v>2329250.0000000005</v>
      </c>
      <c r="AS42">
        <f t="shared" si="261"/>
        <v>2329250.0000000005</v>
      </c>
      <c r="AT42">
        <f t="shared" si="261"/>
        <v>2329250.0000000005</v>
      </c>
      <c r="AU42">
        <f t="shared" si="261"/>
        <v>2329250.0000000005</v>
      </c>
      <c r="AV42">
        <f t="shared" si="261"/>
        <v>2329250.0000000005</v>
      </c>
      <c r="AW42">
        <f t="shared" si="261"/>
        <v>2329250.0000000005</v>
      </c>
      <c r="AX42">
        <f t="shared" si="261"/>
        <v>2329250.0000000005</v>
      </c>
      <c r="AY42">
        <f t="shared" ref="AY42:BJ42" si="262">AY25+AY31+AY38</f>
        <v>2811072.0000000005</v>
      </c>
      <c r="AZ42">
        <f t="shared" si="262"/>
        <v>2811072.0000000005</v>
      </c>
      <c r="BA42">
        <f t="shared" si="262"/>
        <v>2811072.0000000005</v>
      </c>
      <c r="BB42">
        <f t="shared" si="262"/>
        <v>2811072.0000000005</v>
      </c>
      <c r="BC42">
        <f t="shared" si="262"/>
        <v>2811072.0000000005</v>
      </c>
      <c r="BD42">
        <f t="shared" si="262"/>
        <v>2811072.0000000005</v>
      </c>
      <c r="BE42">
        <f t="shared" si="262"/>
        <v>2986764.0000000005</v>
      </c>
      <c r="BF42">
        <f t="shared" si="262"/>
        <v>2986764.0000000005</v>
      </c>
      <c r="BG42">
        <f t="shared" si="262"/>
        <v>2986764.0000000005</v>
      </c>
      <c r="BH42">
        <f t="shared" si="262"/>
        <v>2986764.0000000005</v>
      </c>
      <c r="BI42">
        <f t="shared" si="262"/>
        <v>2986764.0000000005</v>
      </c>
      <c r="BJ42">
        <f t="shared" si="262"/>
        <v>2986764.0000000005</v>
      </c>
    </row>
    <row r="44" spans="1:62" x14ac:dyDescent="0.2">
      <c r="A44" t="s">
        <v>170</v>
      </c>
      <c r="C44" s="5">
        <v>0.1</v>
      </c>
      <c r="D44" s="5">
        <f>C44</f>
        <v>0.1</v>
      </c>
      <c r="E44" s="5">
        <f t="shared" ref="E44:N44" si="263">D44</f>
        <v>0.1</v>
      </c>
      <c r="F44" s="5">
        <f t="shared" si="263"/>
        <v>0.1</v>
      </c>
      <c r="G44" s="5">
        <f t="shared" si="263"/>
        <v>0.1</v>
      </c>
      <c r="H44" s="5">
        <f t="shared" si="263"/>
        <v>0.1</v>
      </c>
      <c r="I44" s="5">
        <f t="shared" si="263"/>
        <v>0.1</v>
      </c>
      <c r="J44" s="5">
        <f t="shared" si="263"/>
        <v>0.1</v>
      </c>
      <c r="K44" s="5">
        <f t="shared" si="263"/>
        <v>0.1</v>
      </c>
      <c r="L44" s="5">
        <f t="shared" si="263"/>
        <v>0.1</v>
      </c>
      <c r="M44" s="5">
        <f t="shared" si="263"/>
        <v>0.1</v>
      </c>
      <c r="N44" s="5">
        <f t="shared" si="263"/>
        <v>0.1</v>
      </c>
      <c r="O44" s="5">
        <f t="shared" ref="O44" si="264">N44</f>
        <v>0.1</v>
      </c>
      <c r="P44" s="5">
        <f t="shared" ref="P44" si="265">O44</f>
        <v>0.1</v>
      </c>
      <c r="Q44" s="5">
        <f t="shared" ref="Q44" si="266">P44</f>
        <v>0.1</v>
      </c>
      <c r="R44" s="5">
        <f t="shared" ref="R44" si="267">Q44</f>
        <v>0.1</v>
      </c>
      <c r="S44" s="5">
        <f t="shared" ref="S44" si="268">R44</f>
        <v>0.1</v>
      </c>
      <c r="T44" s="5">
        <f t="shared" ref="T44" si="269">S44</f>
        <v>0.1</v>
      </c>
      <c r="U44" s="5">
        <f t="shared" ref="U44" si="270">T44</f>
        <v>0.1</v>
      </c>
      <c r="V44" s="5">
        <f t="shared" ref="V44" si="271">U44</f>
        <v>0.1</v>
      </c>
      <c r="W44" s="5">
        <f t="shared" ref="W44" si="272">V44</f>
        <v>0.1</v>
      </c>
      <c r="X44" s="5">
        <f t="shared" ref="X44" si="273">W44</f>
        <v>0.1</v>
      </c>
      <c r="Y44" s="5">
        <f t="shared" ref="Y44" si="274">X44</f>
        <v>0.1</v>
      </c>
      <c r="Z44" s="5">
        <f t="shared" ref="Z44" si="275">Y44</f>
        <v>0.1</v>
      </c>
      <c r="AA44" s="5">
        <f t="shared" ref="AA44" si="276">Z44</f>
        <v>0.1</v>
      </c>
      <c r="AB44" s="5">
        <f t="shared" ref="AB44" si="277">AA44</f>
        <v>0.1</v>
      </c>
      <c r="AC44" s="5">
        <f t="shared" ref="AC44" si="278">AB44</f>
        <v>0.1</v>
      </c>
      <c r="AD44" s="5">
        <f t="shared" ref="AD44" si="279">AC44</f>
        <v>0.1</v>
      </c>
      <c r="AE44" s="5">
        <f t="shared" ref="AE44" si="280">AD44</f>
        <v>0.1</v>
      </c>
      <c r="AF44" s="5">
        <f t="shared" ref="AF44" si="281">AE44</f>
        <v>0.1</v>
      </c>
      <c r="AG44" s="5">
        <f t="shared" ref="AG44" si="282">AF44</f>
        <v>0.1</v>
      </c>
      <c r="AH44" s="5">
        <f t="shared" ref="AH44" si="283">AG44</f>
        <v>0.1</v>
      </c>
      <c r="AI44" s="5">
        <f t="shared" ref="AI44" si="284">AH44</f>
        <v>0.1</v>
      </c>
      <c r="AJ44" s="5">
        <f t="shared" ref="AJ44" si="285">AI44</f>
        <v>0.1</v>
      </c>
      <c r="AK44" s="5">
        <f t="shared" ref="AK44" si="286">AJ44</f>
        <v>0.1</v>
      </c>
      <c r="AL44" s="5">
        <f t="shared" ref="AL44" si="287">AK44</f>
        <v>0.1</v>
      </c>
      <c r="AM44" s="5">
        <f t="shared" ref="AM44" si="288">AL44</f>
        <v>0.1</v>
      </c>
      <c r="AN44" s="5">
        <f t="shared" ref="AN44" si="289">AM44</f>
        <v>0.1</v>
      </c>
      <c r="AO44" s="5">
        <f t="shared" ref="AO44" si="290">AN44</f>
        <v>0.1</v>
      </c>
      <c r="AP44" s="5">
        <f t="shared" ref="AP44" si="291">AO44</f>
        <v>0.1</v>
      </c>
      <c r="AQ44" s="5">
        <f t="shared" ref="AQ44" si="292">AP44</f>
        <v>0.1</v>
      </c>
      <c r="AR44" s="5">
        <f t="shared" ref="AR44" si="293">AQ44</f>
        <v>0.1</v>
      </c>
      <c r="AS44" s="5">
        <f t="shared" ref="AS44" si="294">AR44</f>
        <v>0.1</v>
      </c>
      <c r="AT44" s="5">
        <f t="shared" ref="AT44" si="295">AS44</f>
        <v>0.1</v>
      </c>
      <c r="AU44" s="5">
        <f t="shared" ref="AU44" si="296">AT44</f>
        <v>0.1</v>
      </c>
      <c r="AV44" s="5">
        <f t="shared" ref="AV44" si="297">AU44</f>
        <v>0.1</v>
      </c>
      <c r="AW44" s="5">
        <f t="shared" ref="AW44" si="298">AV44</f>
        <v>0.1</v>
      </c>
      <c r="AX44" s="5">
        <f t="shared" ref="AX44" si="299">AW44</f>
        <v>0.1</v>
      </c>
      <c r="AY44" s="5">
        <f>AX44</f>
        <v>0.1</v>
      </c>
      <c r="AZ44" s="5">
        <f t="shared" ref="AZ44:BJ44" si="300">AY44</f>
        <v>0.1</v>
      </c>
      <c r="BA44" s="5">
        <f t="shared" si="300"/>
        <v>0.1</v>
      </c>
      <c r="BB44" s="5">
        <f t="shared" si="300"/>
        <v>0.1</v>
      </c>
      <c r="BC44" s="5">
        <f t="shared" si="300"/>
        <v>0.1</v>
      </c>
      <c r="BD44" s="5">
        <f t="shared" si="300"/>
        <v>0.1</v>
      </c>
      <c r="BE44" s="5">
        <f t="shared" si="300"/>
        <v>0.1</v>
      </c>
      <c r="BF44" s="5">
        <f t="shared" si="300"/>
        <v>0.1</v>
      </c>
      <c r="BG44" s="5">
        <f t="shared" si="300"/>
        <v>0.1</v>
      </c>
      <c r="BH44" s="5">
        <f t="shared" si="300"/>
        <v>0.1</v>
      </c>
      <c r="BI44" s="5">
        <f t="shared" si="300"/>
        <v>0.1</v>
      </c>
      <c r="BJ44" s="5">
        <f t="shared" si="300"/>
        <v>0.1</v>
      </c>
    </row>
    <row r="45" spans="1:62" x14ac:dyDescent="0.2">
      <c r="A45" t="s">
        <v>169</v>
      </c>
      <c r="C45">
        <f t="shared" ref="C45:N45" si="301">C44*C42</f>
        <v>70000</v>
      </c>
      <c r="D45">
        <f t="shared" si="301"/>
        <v>70000</v>
      </c>
      <c r="E45">
        <f t="shared" si="301"/>
        <v>70000</v>
      </c>
      <c r="F45">
        <f t="shared" si="301"/>
        <v>70000</v>
      </c>
      <c r="G45">
        <f t="shared" si="301"/>
        <v>70000</v>
      </c>
      <c r="H45">
        <f t="shared" si="301"/>
        <v>70000</v>
      </c>
      <c r="I45">
        <f t="shared" si="301"/>
        <v>70000</v>
      </c>
      <c r="J45">
        <f t="shared" si="301"/>
        <v>70000</v>
      </c>
      <c r="K45">
        <f t="shared" si="301"/>
        <v>70000</v>
      </c>
      <c r="L45">
        <f t="shared" si="301"/>
        <v>70000</v>
      </c>
      <c r="M45">
        <f t="shared" si="301"/>
        <v>70000</v>
      </c>
      <c r="N45">
        <f t="shared" si="301"/>
        <v>70000</v>
      </c>
      <c r="O45">
        <f t="shared" ref="O45" si="302">O44*O42</f>
        <v>77000</v>
      </c>
      <c r="P45">
        <f t="shared" ref="P45" si="303">P44*P42</f>
        <v>77000</v>
      </c>
      <c r="Q45">
        <f t="shared" ref="Q45" si="304">Q44*Q42</f>
        <v>77000</v>
      </c>
      <c r="R45">
        <f t="shared" ref="R45" si="305">R44*R42</f>
        <v>96800</v>
      </c>
      <c r="S45">
        <f t="shared" ref="S45" si="306">S44*S42</f>
        <v>102300</v>
      </c>
      <c r="T45">
        <f t="shared" ref="T45" si="307">T44*T42</f>
        <v>102300</v>
      </c>
      <c r="U45">
        <f t="shared" ref="U45" si="308">U44*U42</f>
        <v>102300</v>
      </c>
      <c r="V45">
        <f t="shared" ref="V45" si="309">V44*V42</f>
        <v>102300</v>
      </c>
      <c r="W45">
        <f t="shared" ref="W45" si="310">W44*W42</f>
        <v>102300</v>
      </c>
      <c r="X45">
        <f t="shared" ref="X45" si="311">X44*X42</f>
        <v>115500</v>
      </c>
      <c r="Y45">
        <f t="shared" ref="Y45" si="312">Y44*Y42</f>
        <v>115500</v>
      </c>
      <c r="Z45">
        <f t="shared" ref="Z45" si="313">Z44*Z42</f>
        <v>115500</v>
      </c>
      <c r="AA45">
        <f t="shared" ref="AA45" si="314">AA44*AA42</f>
        <v>154880</v>
      </c>
      <c r="AB45">
        <f t="shared" ref="AB45" si="315">AB44*AB42</f>
        <v>154880</v>
      </c>
      <c r="AC45">
        <f t="shared" ref="AC45" si="316">AC44*AC42</f>
        <v>154880</v>
      </c>
      <c r="AD45">
        <f t="shared" ref="AD45" si="317">AD44*AD42</f>
        <v>169400</v>
      </c>
      <c r="AE45">
        <f t="shared" ref="AE45" si="318">AE44*AE42</f>
        <v>169400</v>
      </c>
      <c r="AF45">
        <f t="shared" ref="AF45" si="319">AF44*AF42</f>
        <v>169400</v>
      </c>
      <c r="AG45">
        <f t="shared" ref="AG45" si="320">AG44*AG42</f>
        <v>169400</v>
      </c>
      <c r="AH45">
        <f t="shared" ref="AH45" si="321">AH44*AH42</f>
        <v>169400</v>
      </c>
      <c r="AI45">
        <f t="shared" ref="AI45" si="322">AI44*AI42</f>
        <v>169400</v>
      </c>
      <c r="AJ45">
        <f t="shared" ref="AJ45" si="323">AJ44*AJ42</f>
        <v>169400</v>
      </c>
      <c r="AK45">
        <f t="shared" ref="AK45" si="324">AK44*AK42</f>
        <v>169400</v>
      </c>
      <c r="AL45">
        <f t="shared" ref="AL45" si="325">AL44*AL42</f>
        <v>169400</v>
      </c>
      <c r="AM45">
        <f t="shared" ref="AM45" si="326">AM44*AM42</f>
        <v>232925.00000000006</v>
      </c>
      <c r="AN45">
        <f t="shared" ref="AN45" si="327">AN44*AN42</f>
        <v>232925.00000000006</v>
      </c>
      <c r="AO45">
        <f t="shared" ref="AO45" si="328">AO44*AO42</f>
        <v>232925.00000000006</v>
      </c>
      <c r="AP45">
        <f t="shared" ref="AP45" si="329">AP44*AP42</f>
        <v>232925.00000000006</v>
      </c>
      <c r="AQ45">
        <f t="shared" ref="AQ45" si="330">AQ44*AQ42</f>
        <v>232925.00000000006</v>
      </c>
      <c r="AR45">
        <f t="shared" ref="AR45" si="331">AR44*AR42</f>
        <v>232925.00000000006</v>
      </c>
      <c r="AS45">
        <f t="shared" ref="AS45" si="332">AS44*AS42</f>
        <v>232925.00000000006</v>
      </c>
      <c r="AT45">
        <f t="shared" ref="AT45" si="333">AT44*AT42</f>
        <v>232925.00000000006</v>
      </c>
      <c r="AU45">
        <f t="shared" ref="AU45" si="334">AU44*AU42</f>
        <v>232925.00000000006</v>
      </c>
      <c r="AV45">
        <f t="shared" ref="AV45" si="335">AV44*AV42</f>
        <v>232925.00000000006</v>
      </c>
      <c r="AW45">
        <f t="shared" ref="AW45" si="336">AW44*AW42</f>
        <v>232925.00000000006</v>
      </c>
      <c r="AX45">
        <f t="shared" ref="AX45" si="337">AX44*AX42</f>
        <v>232925.00000000006</v>
      </c>
      <c r="AY45">
        <f t="shared" ref="AY45" si="338">AY44*AY42</f>
        <v>281107.20000000007</v>
      </c>
      <c r="AZ45">
        <f t="shared" ref="AZ45" si="339">AZ44*AZ42</f>
        <v>281107.20000000007</v>
      </c>
      <c r="BA45">
        <f t="shared" ref="BA45" si="340">BA44*BA42</f>
        <v>281107.20000000007</v>
      </c>
      <c r="BB45">
        <f t="shared" ref="BB45" si="341">BB44*BB42</f>
        <v>281107.20000000007</v>
      </c>
      <c r="BC45">
        <f t="shared" ref="BC45" si="342">BC44*BC42</f>
        <v>281107.20000000007</v>
      </c>
      <c r="BD45">
        <f t="shared" ref="BD45" si="343">BD44*BD42</f>
        <v>281107.20000000007</v>
      </c>
      <c r="BE45">
        <f t="shared" ref="BE45" si="344">BE44*BE42</f>
        <v>298676.40000000008</v>
      </c>
      <c r="BF45">
        <f t="shared" ref="BF45" si="345">BF44*BF42</f>
        <v>298676.40000000008</v>
      </c>
      <c r="BG45">
        <f t="shared" ref="BG45" si="346">BG44*BG42</f>
        <v>298676.40000000008</v>
      </c>
      <c r="BH45">
        <f t="shared" ref="BH45" si="347">BH44*BH42</f>
        <v>298676.40000000008</v>
      </c>
      <c r="BI45">
        <f t="shared" ref="BI45" si="348">BI44*BI42</f>
        <v>298676.40000000008</v>
      </c>
      <c r="BJ45">
        <f t="shared" ref="BJ45" si="349">BJ44*BJ42</f>
        <v>298676.40000000008</v>
      </c>
    </row>
    <row r="46" spans="1:62" x14ac:dyDescent="0.2">
      <c r="A46" t="s">
        <v>182</v>
      </c>
      <c r="C46">
        <f>C42+C45</f>
        <v>770000</v>
      </c>
      <c r="D46">
        <f t="shared" ref="D46:N46" si="350">D42+D45</f>
        <v>770000</v>
      </c>
      <c r="E46">
        <f t="shared" si="350"/>
        <v>770000</v>
      </c>
      <c r="F46">
        <f t="shared" si="350"/>
        <v>770000</v>
      </c>
      <c r="G46">
        <f t="shared" si="350"/>
        <v>770000</v>
      </c>
      <c r="H46">
        <f t="shared" si="350"/>
        <v>770000</v>
      </c>
      <c r="I46">
        <f t="shared" si="350"/>
        <v>770000</v>
      </c>
      <c r="J46">
        <f t="shared" si="350"/>
        <v>770000</v>
      </c>
      <c r="K46">
        <f t="shared" si="350"/>
        <v>770000</v>
      </c>
      <c r="L46">
        <f t="shared" si="350"/>
        <v>770000</v>
      </c>
      <c r="M46">
        <f t="shared" si="350"/>
        <v>770000</v>
      </c>
      <c r="N46">
        <f t="shared" si="350"/>
        <v>770000</v>
      </c>
      <c r="O46">
        <f t="shared" ref="O46:Z46" si="351">O42+O45</f>
        <v>847000</v>
      </c>
      <c r="P46">
        <f t="shared" si="351"/>
        <v>847000</v>
      </c>
      <c r="Q46">
        <f t="shared" si="351"/>
        <v>847000</v>
      </c>
      <c r="R46">
        <f t="shared" si="351"/>
        <v>1064800</v>
      </c>
      <c r="S46">
        <f t="shared" si="351"/>
        <v>1125300</v>
      </c>
      <c r="T46">
        <f t="shared" si="351"/>
        <v>1125300</v>
      </c>
      <c r="U46">
        <f t="shared" si="351"/>
        <v>1125300</v>
      </c>
      <c r="V46">
        <f t="shared" si="351"/>
        <v>1125300</v>
      </c>
      <c r="W46">
        <f t="shared" si="351"/>
        <v>1125300</v>
      </c>
      <c r="X46">
        <f t="shared" si="351"/>
        <v>1270500</v>
      </c>
      <c r="Y46">
        <f t="shared" si="351"/>
        <v>1270500</v>
      </c>
      <c r="Z46">
        <f t="shared" si="351"/>
        <v>1270500</v>
      </c>
      <c r="AA46">
        <f t="shared" ref="AA46:AL46" si="352">AA42+AA45</f>
        <v>1703680</v>
      </c>
      <c r="AB46">
        <f t="shared" si="352"/>
        <v>1703680</v>
      </c>
      <c r="AC46">
        <f t="shared" si="352"/>
        <v>1703680</v>
      </c>
      <c r="AD46">
        <f t="shared" si="352"/>
        <v>1863400</v>
      </c>
      <c r="AE46">
        <f t="shared" si="352"/>
        <v>1863400</v>
      </c>
      <c r="AF46">
        <f t="shared" si="352"/>
        <v>1863400</v>
      </c>
      <c r="AG46">
        <f t="shared" si="352"/>
        <v>1863400</v>
      </c>
      <c r="AH46">
        <f t="shared" si="352"/>
        <v>1863400</v>
      </c>
      <c r="AI46">
        <f t="shared" si="352"/>
        <v>1863400</v>
      </c>
      <c r="AJ46">
        <f t="shared" si="352"/>
        <v>1863400</v>
      </c>
      <c r="AK46">
        <f t="shared" si="352"/>
        <v>1863400</v>
      </c>
      <c r="AL46">
        <f t="shared" si="352"/>
        <v>1863400</v>
      </c>
      <c r="AM46">
        <f t="shared" ref="AM46:AX46" si="353">AM42+AM45</f>
        <v>2562175.0000000005</v>
      </c>
      <c r="AN46">
        <f t="shared" si="353"/>
        <v>2562175.0000000005</v>
      </c>
      <c r="AO46">
        <f t="shared" si="353"/>
        <v>2562175.0000000005</v>
      </c>
      <c r="AP46">
        <f t="shared" si="353"/>
        <v>2562175.0000000005</v>
      </c>
      <c r="AQ46">
        <f t="shared" si="353"/>
        <v>2562175.0000000005</v>
      </c>
      <c r="AR46">
        <f t="shared" si="353"/>
        <v>2562175.0000000005</v>
      </c>
      <c r="AS46">
        <f t="shared" si="353"/>
        <v>2562175.0000000005</v>
      </c>
      <c r="AT46">
        <f t="shared" si="353"/>
        <v>2562175.0000000005</v>
      </c>
      <c r="AU46">
        <f t="shared" si="353"/>
        <v>2562175.0000000005</v>
      </c>
      <c r="AV46">
        <f t="shared" si="353"/>
        <v>2562175.0000000005</v>
      </c>
      <c r="AW46">
        <f t="shared" si="353"/>
        <v>2562175.0000000005</v>
      </c>
      <c r="AX46">
        <f t="shared" si="353"/>
        <v>2562175.0000000005</v>
      </c>
      <c r="AY46">
        <f t="shared" ref="AY46:BJ46" si="354">AY42+AY45</f>
        <v>3092179.2000000007</v>
      </c>
      <c r="AZ46">
        <f t="shared" si="354"/>
        <v>3092179.2000000007</v>
      </c>
      <c r="BA46">
        <f t="shared" si="354"/>
        <v>3092179.2000000007</v>
      </c>
      <c r="BB46">
        <f t="shared" si="354"/>
        <v>3092179.2000000007</v>
      </c>
      <c r="BC46">
        <f t="shared" si="354"/>
        <v>3092179.2000000007</v>
      </c>
      <c r="BD46">
        <f t="shared" si="354"/>
        <v>3092179.2000000007</v>
      </c>
      <c r="BE46">
        <f t="shared" si="354"/>
        <v>3285440.4000000004</v>
      </c>
      <c r="BF46">
        <f t="shared" si="354"/>
        <v>3285440.4000000004</v>
      </c>
      <c r="BG46">
        <f t="shared" si="354"/>
        <v>3285440.4000000004</v>
      </c>
      <c r="BH46">
        <f t="shared" si="354"/>
        <v>3285440.4000000004</v>
      </c>
      <c r="BI46">
        <f t="shared" si="354"/>
        <v>3285440.4000000004</v>
      </c>
      <c r="BJ46">
        <f t="shared" si="354"/>
        <v>3285440.4000000004</v>
      </c>
    </row>
    <row r="48" spans="1:62" x14ac:dyDescent="0.2">
      <c r="A48" t="s">
        <v>171</v>
      </c>
    </row>
    <row r="49" spans="1:62" x14ac:dyDescent="0.2">
      <c r="A49" t="s">
        <v>183</v>
      </c>
      <c r="C49">
        <v>25000</v>
      </c>
      <c r="D49">
        <f>C49</f>
        <v>25000</v>
      </c>
      <c r="E49">
        <f t="shared" ref="E49:N49" si="355">D49</f>
        <v>25000</v>
      </c>
      <c r="F49">
        <f t="shared" si="355"/>
        <v>25000</v>
      </c>
      <c r="G49">
        <f t="shared" si="355"/>
        <v>25000</v>
      </c>
      <c r="H49">
        <f t="shared" si="355"/>
        <v>25000</v>
      </c>
      <c r="I49">
        <f t="shared" si="355"/>
        <v>25000</v>
      </c>
      <c r="J49">
        <f t="shared" si="355"/>
        <v>25000</v>
      </c>
      <c r="K49">
        <f t="shared" si="355"/>
        <v>25000</v>
      </c>
      <c r="L49">
        <f t="shared" si="355"/>
        <v>25000</v>
      </c>
      <c r="M49">
        <f t="shared" si="355"/>
        <v>25000</v>
      </c>
      <c r="N49">
        <f t="shared" si="355"/>
        <v>25000</v>
      </c>
      <c r="O49">
        <f t="shared" ref="O49" si="356">N49</f>
        <v>25000</v>
      </c>
      <c r="P49">
        <f t="shared" ref="P49" si="357">O49</f>
        <v>25000</v>
      </c>
      <c r="Q49">
        <f t="shared" ref="Q49" si="358">P49</f>
        <v>25000</v>
      </c>
      <c r="R49">
        <f t="shared" ref="R49" si="359">Q49</f>
        <v>25000</v>
      </c>
      <c r="S49">
        <f t="shared" ref="S49" si="360">R49</f>
        <v>25000</v>
      </c>
      <c r="T49">
        <f t="shared" ref="T49" si="361">S49</f>
        <v>25000</v>
      </c>
      <c r="U49">
        <f t="shared" ref="U49" si="362">T49</f>
        <v>25000</v>
      </c>
      <c r="V49">
        <f t="shared" ref="V49" si="363">U49</f>
        <v>25000</v>
      </c>
      <c r="W49">
        <f t="shared" ref="W49" si="364">V49</f>
        <v>25000</v>
      </c>
      <c r="X49">
        <f t="shared" ref="X49" si="365">W49</f>
        <v>25000</v>
      </c>
      <c r="Y49">
        <f t="shared" ref="Y49" si="366">X49</f>
        <v>25000</v>
      </c>
      <c r="Z49">
        <f t="shared" ref="Z49" si="367">Y49</f>
        <v>25000</v>
      </c>
      <c r="AA49">
        <f t="shared" ref="AA49" si="368">Z49</f>
        <v>25000</v>
      </c>
      <c r="AB49">
        <f t="shared" ref="AB49" si="369">AA49</f>
        <v>25000</v>
      </c>
      <c r="AC49">
        <f t="shared" ref="AC49" si="370">AB49</f>
        <v>25000</v>
      </c>
      <c r="AD49">
        <f t="shared" ref="AD49" si="371">AC49</f>
        <v>25000</v>
      </c>
      <c r="AE49">
        <f t="shared" ref="AE49" si="372">AD49</f>
        <v>25000</v>
      </c>
      <c r="AF49">
        <f t="shared" ref="AF49" si="373">AE49</f>
        <v>25000</v>
      </c>
      <c r="AG49">
        <f t="shared" ref="AG49" si="374">AF49</f>
        <v>25000</v>
      </c>
      <c r="AH49">
        <f t="shared" ref="AH49" si="375">AG49</f>
        <v>25000</v>
      </c>
      <c r="AI49">
        <f t="shared" ref="AI49" si="376">AH49</f>
        <v>25000</v>
      </c>
      <c r="AJ49">
        <f t="shared" ref="AJ49" si="377">AI49</f>
        <v>25000</v>
      </c>
      <c r="AK49">
        <f t="shared" ref="AK49" si="378">AJ49</f>
        <v>25000</v>
      </c>
      <c r="AL49">
        <f t="shared" ref="AL49" si="379">AK49</f>
        <v>25000</v>
      </c>
      <c r="AM49">
        <f t="shared" ref="AM49" si="380">AL49</f>
        <v>25000</v>
      </c>
      <c r="AN49">
        <f t="shared" ref="AN49" si="381">AM49</f>
        <v>25000</v>
      </c>
      <c r="AO49">
        <f t="shared" ref="AO49" si="382">AN49</f>
        <v>25000</v>
      </c>
      <c r="AP49">
        <f t="shared" ref="AP49" si="383">AO49</f>
        <v>25000</v>
      </c>
      <c r="AQ49">
        <f t="shared" ref="AQ49" si="384">AP49</f>
        <v>25000</v>
      </c>
      <c r="AR49">
        <f t="shared" ref="AR49" si="385">AQ49</f>
        <v>25000</v>
      </c>
      <c r="AS49">
        <f t="shared" ref="AS49" si="386">AR49</f>
        <v>25000</v>
      </c>
      <c r="AT49">
        <f t="shared" ref="AT49" si="387">AS49</f>
        <v>25000</v>
      </c>
      <c r="AU49">
        <f t="shared" ref="AU49" si="388">AT49</f>
        <v>25000</v>
      </c>
      <c r="AV49">
        <f t="shared" ref="AV49" si="389">AU49</f>
        <v>25000</v>
      </c>
      <c r="AW49">
        <f t="shared" ref="AW49" si="390">AV49</f>
        <v>25000</v>
      </c>
      <c r="AX49">
        <f t="shared" ref="AX49" si="391">AW49</f>
        <v>25000</v>
      </c>
      <c r="AY49">
        <f t="shared" ref="AY49" si="392">AX49</f>
        <v>25000</v>
      </c>
      <c r="AZ49">
        <f t="shared" ref="AZ49" si="393">AY49</f>
        <v>25000</v>
      </c>
      <c r="BA49">
        <f t="shared" ref="BA49" si="394">AZ49</f>
        <v>25000</v>
      </c>
      <c r="BB49">
        <f t="shared" ref="BB49" si="395">BA49</f>
        <v>25000</v>
      </c>
      <c r="BC49">
        <f t="shared" ref="BC49" si="396">BB49</f>
        <v>25000</v>
      </c>
      <c r="BD49">
        <f t="shared" ref="BD49" si="397">BC49</f>
        <v>25000</v>
      </c>
      <c r="BE49">
        <f t="shared" ref="BE49" si="398">BD49</f>
        <v>25000</v>
      </c>
      <c r="BF49">
        <f t="shared" ref="BF49" si="399">BE49</f>
        <v>25000</v>
      </c>
      <c r="BG49">
        <f t="shared" ref="BG49" si="400">BF49</f>
        <v>25000</v>
      </c>
      <c r="BH49">
        <f t="shared" ref="BH49" si="401">BG49</f>
        <v>25000</v>
      </c>
      <c r="BI49">
        <f t="shared" ref="BI49" si="402">BH49</f>
        <v>25000</v>
      </c>
      <c r="BJ49">
        <f t="shared" ref="BJ49" si="403">BI49</f>
        <v>25000</v>
      </c>
    </row>
    <row r="50" spans="1:62" x14ac:dyDescent="0.2">
      <c r="A50" t="s">
        <v>184</v>
      </c>
    </row>
    <row r="51" spans="1:62" x14ac:dyDescent="0.2">
      <c r="A51" t="s">
        <v>178</v>
      </c>
      <c r="C51">
        <f t="shared" ref="C51:N51" si="404">SUM(C49:C50)</f>
        <v>25000</v>
      </c>
      <c r="D51">
        <f t="shared" si="404"/>
        <v>25000</v>
      </c>
      <c r="E51">
        <f t="shared" si="404"/>
        <v>25000</v>
      </c>
      <c r="F51">
        <f t="shared" si="404"/>
        <v>25000</v>
      </c>
      <c r="G51">
        <f t="shared" si="404"/>
        <v>25000</v>
      </c>
      <c r="H51">
        <f t="shared" si="404"/>
        <v>25000</v>
      </c>
      <c r="I51">
        <f t="shared" si="404"/>
        <v>25000</v>
      </c>
      <c r="J51">
        <f t="shared" si="404"/>
        <v>25000</v>
      </c>
      <c r="K51">
        <f t="shared" si="404"/>
        <v>25000</v>
      </c>
      <c r="L51">
        <f t="shared" si="404"/>
        <v>25000</v>
      </c>
      <c r="M51">
        <f t="shared" si="404"/>
        <v>25000</v>
      </c>
      <c r="N51">
        <f t="shared" si="404"/>
        <v>25000</v>
      </c>
      <c r="O51">
        <f t="shared" ref="O51:Z51" si="405">SUM(O49:O50)</f>
        <v>25000</v>
      </c>
      <c r="P51">
        <f t="shared" si="405"/>
        <v>25000</v>
      </c>
      <c r="Q51">
        <f t="shared" si="405"/>
        <v>25000</v>
      </c>
      <c r="R51">
        <f t="shared" si="405"/>
        <v>25000</v>
      </c>
      <c r="S51">
        <f t="shared" si="405"/>
        <v>25000</v>
      </c>
      <c r="T51">
        <f t="shared" si="405"/>
        <v>25000</v>
      </c>
      <c r="U51">
        <f t="shared" si="405"/>
        <v>25000</v>
      </c>
      <c r="V51">
        <f t="shared" si="405"/>
        <v>25000</v>
      </c>
      <c r="W51">
        <f t="shared" si="405"/>
        <v>25000</v>
      </c>
      <c r="X51">
        <f t="shared" si="405"/>
        <v>25000</v>
      </c>
      <c r="Y51">
        <f t="shared" si="405"/>
        <v>25000</v>
      </c>
      <c r="Z51">
        <f t="shared" si="405"/>
        <v>25000</v>
      </c>
      <c r="AA51">
        <f t="shared" ref="AA51:AL51" si="406">SUM(AA49:AA50)</f>
        <v>25000</v>
      </c>
      <c r="AB51">
        <f t="shared" si="406"/>
        <v>25000</v>
      </c>
      <c r="AC51">
        <f t="shared" si="406"/>
        <v>25000</v>
      </c>
      <c r="AD51">
        <f t="shared" si="406"/>
        <v>25000</v>
      </c>
      <c r="AE51">
        <f t="shared" si="406"/>
        <v>25000</v>
      </c>
      <c r="AF51">
        <f t="shared" si="406"/>
        <v>25000</v>
      </c>
      <c r="AG51">
        <f t="shared" si="406"/>
        <v>25000</v>
      </c>
      <c r="AH51">
        <f t="shared" si="406"/>
        <v>25000</v>
      </c>
      <c r="AI51">
        <f t="shared" si="406"/>
        <v>25000</v>
      </c>
      <c r="AJ51">
        <f t="shared" si="406"/>
        <v>25000</v>
      </c>
      <c r="AK51">
        <f t="shared" si="406"/>
        <v>25000</v>
      </c>
      <c r="AL51">
        <f t="shared" si="406"/>
        <v>25000</v>
      </c>
      <c r="AM51">
        <f t="shared" ref="AM51:AX51" si="407">SUM(AM49:AM50)</f>
        <v>25000</v>
      </c>
      <c r="AN51">
        <f t="shared" si="407"/>
        <v>25000</v>
      </c>
      <c r="AO51">
        <f t="shared" si="407"/>
        <v>25000</v>
      </c>
      <c r="AP51">
        <f t="shared" si="407"/>
        <v>25000</v>
      </c>
      <c r="AQ51">
        <f t="shared" si="407"/>
        <v>25000</v>
      </c>
      <c r="AR51">
        <f t="shared" si="407"/>
        <v>25000</v>
      </c>
      <c r="AS51">
        <f t="shared" si="407"/>
        <v>25000</v>
      </c>
      <c r="AT51">
        <f t="shared" si="407"/>
        <v>25000</v>
      </c>
      <c r="AU51">
        <f t="shared" si="407"/>
        <v>25000</v>
      </c>
      <c r="AV51">
        <f t="shared" si="407"/>
        <v>25000</v>
      </c>
      <c r="AW51">
        <f t="shared" si="407"/>
        <v>25000</v>
      </c>
      <c r="AX51">
        <f t="shared" si="407"/>
        <v>25000</v>
      </c>
      <c r="AY51">
        <f t="shared" ref="AY51:BJ51" si="408">SUM(AY49:AY50)</f>
        <v>25000</v>
      </c>
      <c r="AZ51">
        <f t="shared" si="408"/>
        <v>25000</v>
      </c>
      <c r="BA51">
        <f t="shared" si="408"/>
        <v>25000</v>
      </c>
      <c r="BB51">
        <f t="shared" si="408"/>
        <v>25000</v>
      </c>
      <c r="BC51">
        <f t="shared" si="408"/>
        <v>25000</v>
      </c>
      <c r="BD51">
        <f t="shared" si="408"/>
        <v>25000</v>
      </c>
      <c r="BE51">
        <f t="shared" si="408"/>
        <v>25000</v>
      </c>
      <c r="BF51">
        <f t="shared" si="408"/>
        <v>25000</v>
      </c>
      <c r="BG51">
        <f t="shared" si="408"/>
        <v>25000</v>
      </c>
      <c r="BH51">
        <f t="shared" si="408"/>
        <v>25000</v>
      </c>
      <c r="BI51">
        <f t="shared" si="408"/>
        <v>25000</v>
      </c>
      <c r="BJ51">
        <f t="shared" si="408"/>
        <v>25000</v>
      </c>
    </row>
    <row r="53" spans="1:62" x14ac:dyDescent="0.2">
      <c r="A53" t="s">
        <v>179</v>
      </c>
      <c r="C53">
        <v>2000</v>
      </c>
      <c r="D53">
        <v>2000</v>
      </c>
      <c r="E53">
        <v>2000</v>
      </c>
      <c r="F53">
        <v>2000</v>
      </c>
      <c r="G53">
        <v>2000</v>
      </c>
      <c r="H53">
        <v>2000</v>
      </c>
      <c r="I53">
        <v>2000</v>
      </c>
      <c r="J53">
        <v>2000</v>
      </c>
      <c r="K53">
        <v>2000</v>
      </c>
      <c r="L53">
        <v>2000</v>
      </c>
      <c r="M53">
        <v>2000</v>
      </c>
      <c r="N53">
        <v>2000</v>
      </c>
      <c r="O53">
        <v>2000</v>
      </c>
      <c r="P53">
        <v>2000</v>
      </c>
      <c r="Q53">
        <v>2000</v>
      </c>
      <c r="R53">
        <v>2000</v>
      </c>
      <c r="S53">
        <v>2000</v>
      </c>
      <c r="T53">
        <v>2000</v>
      </c>
      <c r="U53">
        <v>2000</v>
      </c>
      <c r="V53">
        <v>2000</v>
      </c>
      <c r="W53">
        <v>2000</v>
      </c>
      <c r="X53">
        <v>2000</v>
      </c>
      <c r="Y53">
        <v>2000</v>
      </c>
      <c r="Z53">
        <v>2000</v>
      </c>
      <c r="AA53">
        <v>2001</v>
      </c>
      <c r="AB53">
        <v>2002</v>
      </c>
      <c r="AC53">
        <v>2003</v>
      </c>
      <c r="AD53">
        <v>2004</v>
      </c>
      <c r="AE53">
        <v>2005</v>
      </c>
      <c r="AF53">
        <v>2006</v>
      </c>
      <c r="AG53">
        <v>2007</v>
      </c>
      <c r="AH53">
        <v>2008</v>
      </c>
      <c r="AI53">
        <v>2009</v>
      </c>
      <c r="AJ53">
        <v>2010</v>
      </c>
      <c r="AK53">
        <v>2011</v>
      </c>
      <c r="AL53">
        <v>2012</v>
      </c>
      <c r="AM53">
        <v>2013</v>
      </c>
      <c r="AN53">
        <v>2014</v>
      </c>
      <c r="AO53">
        <v>2015</v>
      </c>
      <c r="AP53">
        <v>2016</v>
      </c>
      <c r="AQ53">
        <v>2017</v>
      </c>
      <c r="AR53">
        <v>2018</v>
      </c>
      <c r="AS53">
        <v>2019</v>
      </c>
      <c r="AT53">
        <v>2020</v>
      </c>
      <c r="AU53">
        <v>2021</v>
      </c>
      <c r="AV53">
        <v>2022</v>
      </c>
      <c r="AW53">
        <v>2023</v>
      </c>
      <c r="AX53">
        <v>2024</v>
      </c>
      <c r="AY53">
        <v>2025</v>
      </c>
      <c r="AZ53">
        <v>2026</v>
      </c>
      <c r="BA53">
        <v>2027</v>
      </c>
      <c r="BB53">
        <v>2028</v>
      </c>
      <c r="BC53">
        <v>2029</v>
      </c>
      <c r="BD53">
        <v>2030</v>
      </c>
      <c r="BE53">
        <v>2031</v>
      </c>
      <c r="BF53">
        <v>2032</v>
      </c>
      <c r="BG53">
        <v>2033</v>
      </c>
      <c r="BH53">
        <v>2034</v>
      </c>
      <c r="BI53">
        <v>2035</v>
      </c>
      <c r="BJ53">
        <v>2036</v>
      </c>
    </row>
    <row r="55" spans="1:62" x14ac:dyDescent="0.2">
      <c r="A55" s="56" t="s">
        <v>200</v>
      </c>
      <c r="B55" s="56"/>
      <c r="C55" s="66">
        <f t="shared" ref="C55:AL55" si="409">(C46+C51+C53+C61)/1000000</f>
        <v>0.79700000000000004</v>
      </c>
      <c r="D55" s="66">
        <f t="shared" si="409"/>
        <v>0.79700000000000004</v>
      </c>
      <c r="E55" s="66">
        <f t="shared" si="409"/>
        <v>0.79700000000000004</v>
      </c>
      <c r="F55" s="66">
        <f t="shared" si="409"/>
        <v>0.79700000000000004</v>
      </c>
      <c r="G55" s="66">
        <f t="shared" si="409"/>
        <v>0.79700000000000004</v>
      </c>
      <c r="H55" s="66">
        <f t="shared" si="409"/>
        <v>0.79700000000000004</v>
      </c>
      <c r="I55" s="66">
        <f t="shared" si="409"/>
        <v>0.79700000000000004</v>
      </c>
      <c r="J55" s="66">
        <f t="shared" si="409"/>
        <v>0.79700000000000004</v>
      </c>
      <c r="K55" s="66">
        <f t="shared" si="409"/>
        <v>0.79700000000000004</v>
      </c>
      <c r="L55" s="66">
        <f t="shared" si="409"/>
        <v>0.79700000000000004</v>
      </c>
      <c r="M55" s="66">
        <f t="shared" si="409"/>
        <v>0.79700000000000004</v>
      </c>
      <c r="N55" s="66">
        <f t="shared" si="409"/>
        <v>0.79700000000000004</v>
      </c>
      <c r="O55" s="66">
        <f t="shared" si="409"/>
        <v>0.874</v>
      </c>
      <c r="P55" s="66">
        <f t="shared" si="409"/>
        <v>0.874</v>
      </c>
      <c r="Q55" s="66">
        <f t="shared" si="409"/>
        <v>0.874</v>
      </c>
      <c r="R55" s="66">
        <f t="shared" si="409"/>
        <v>1.0918000000000001</v>
      </c>
      <c r="S55" s="66">
        <f t="shared" si="409"/>
        <v>1.1523000000000001</v>
      </c>
      <c r="T55" s="66">
        <f t="shared" si="409"/>
        <v>1.1523000000000001</v>
      </c>
      <c r="U55" s="66">
        <f t="shared" si="409"/>
        <v>1.1523000000000001</v>
      </c>
      <c r="V55" s="66">
        <f t="shared" si="409"/>
        <v>1.1523000000000001</v>
      </c>
      <c r="W55" s="66">
        <f t="shared" si="409"/>
        <v>1.1523000000000001</v>
      </c>
      <c r="X55" s="66">
        <f t="shared" si="409"/>
        <v>1.2975000000000001</v>
      </c>
      <c r="Y55" s="66">
        <f t="shared" si="409"/>
        <v>1.2975000000000001</v>
      </c>
      <c r="Z55" s="66">
        <f t="shared" si="409"/>
        <v>1.2975000000000001</v>
      </c>
      <c r="AA55" s="66">
        <f t="shared" si="409"/>
        <v>1.7306809999999999</v>
      </c>
      <c r="AB55" s="66">
        <f t="shared" si="409"/>
        <v>1.7306820000000001</v>
      </c>
      <c r="AC55" s="66">
        <f t="shared" si="409"/>
        <v>1.730683</v>
      </c>
      <c r="AD55" s="66">
        <f t="shared" si="409"/>
        <v>1.890404</v>
      </c>
      <c r="AE55" s="66">
        <f t="shared" si="409"/>
        <v>1.8904049999999999</v>
      </c>
      <c r="AF55" s="66">
        <f t="shared" si="409"/>
        <v>1.890406</v>
      </c>
      <c r="AG55" s="66">
        <f t="shared" si="409"/>
        <v>1.8904069999999999</v>
      </c>
      <c r="AH55" s="66">
        <f t="shared" si="409"/>
        <v>1.8904080000000001</v>
      </c>
      <c r="AI55" s="66">
        <f t="shared" si="409"/>
        <v>1.890409</v>
      </c>
      <c r="AJ55" s="66">
        <f t="shared" si="409"/>
        <v>1.8904099999999999</v>
      </c>
      <c r="AK55" s="66">
        <f t="shared" si="409"/>
        <v>1.8904110000000001</v>
      </c>
      <c r="AL55" s="66">
        <f t="shared" si="409"/>
        <v>1.890412</v>
      </c>
      <c r="AM55" s="66">
        <f t="shared" ref="AM55:AX55" si="410">(AM46+AM51+AM53+AM61)/1000000</f>
        <v>2.5891880000000005</v>
      </c>
      <c r="AN55" s="66">
        <f t="shared" si="410"/>
        <v>2.5891890000000006</v>
      </c>
      <c r="AO55" s="66">
        <f t="shared" si="410"/>
        <v>2.5891900000000003</v>
      </c>
      <c r="AP55" s="66">
        <f t="shared" si="410"/>
        <v>2.5891910000000005</v>
      </c>
      <c r="AQ55" s="66">
        <f t="shared" si="410"/>
        <v>2.5891920000000006</v>
      </c>
      <c r="AR55" s="66">
        <f t="shared" si="410"/>
        <v>2.5891930000000003</v>
      </c>
      <c r="AS55" s="66">
        <f t="shared" si="410"/>
        <v>2.5891940000000004</v>
      </c>
      <c r="AT55" s="66">
        <f t="shared" si="410"/>
        <v>2.5891950000000006</v>
      </c>
      <c r="AU55" s="66">
        <f t="shared" si="410"/>
        <v>2.5891960000000003</v>
      </c>
      <c r="AV55" s="66">
        <f t="shared" si="410"/>
        <v>2.5891970000000004</v>
      </c>
      <c r="AW55" s="66">
        <f t="shared" si="410"/>
        <v>2.5891980000000006</v>
      </c>
      <c r="AX55" s="66">
        <f t="shared" si="410"/>
        <v>2.5891990000000003</v>
      </c>
      <c r="AY55" s="66">
        <f t="shared" ref="AY55:BJ55" si="411">(AY46+AY51+AY53+AY61)/1000000</f>
        <v>3.1192042000000009</v>
      </c>
      <c r="AZ55" s="66">
        <f t="shared" si="411"/>
        <v>3.1192052000000006</v>
      </c>
      <c r="BA55" s="66">
        <f t="shared" si="411"/>
        <v>3.1192062000000007</v>
      </c>
      <c r="BB55" s="66">
        <f t="shared" si="411"/>
        <v>3.1192072000000008</v>
      </c>
      <c r="BC55" s="66">
        <f t="shared" si="411"/>
        <v>3.1192082000000005</v>
      </c>
      <c r="BD55" s="66">
        <f t="shared" si="411"/>
        <v>3.1192092000000007</v>
      </c>
      <c r="BE55" s="66">
        <f t="shared" si="411"/>
        <v>3.3124714000000002</v>
      </c>
      <c r="BF55" s="66">
        <f t="shared" si="411"/>
        <v>3.3124724000000003</v>
      </c>
      <c r="BG55" s="66">
        <f t="shared" si="411"/>
        <v>3.3124734000000005</v>
      </c>
      <c r="BH55" s="66">
        <f t="shared" si="411"/>
        <v>3.3124744000000002</v>
      </c>
      <c r="BI55" s="66">
        <f t="shared" si="411"/>
        <v>3.3124754000000003</v>
      </c>
      <c r="BJ55" s="66">
        <f t="shared" si="411"/>
        <v>3.3124764000000004</v>
      </c>
    </row>
    <row r="57" spans="1:62" x14ac:dyDescent="0.2">
      <c r="A57" s="56" t="s">
        <v>213</v>
      </c>
      <c r="B57" s="56"/>
      <c r="C57" s="66">
        <f t="shared" ref="C57:AL57" si="412">C18-C55</f>
        <v>-0.66500000000000004</v>
      </c>
      <c r="D57" s="66">
        <f t="shared" si="412"/>
        <v>-0.66500000000000004</v>
      </c>
      <c r="E57" s="66">
        <f t="shared" si="412"/>
        <v>-0.60499999999999998</v>
      </c>
      <c r="F57" s="66">
        <f t="shared" si="412"/>
        <v>-0.52100000000000013</v>
      </c>
      <c r="G57" s="66">
        <f t="shared" si="412"/>
        <v>-0.47299999999999998</v>
      </c>
      <c r="H57" s="66">
        <f t="shared" si="412"/>
        <v>-0.42499999999999999</v>
      </c>
      <c r="I57" s="66">
        <f t="shared" si="412"/>
        <v>-0.36499999999999999</v>
      </c>
      <c r="J57" s="66">
        <f t="shared" si="412"/>
        <v>-0.29300000000000004</v>
      </c>
      <c r="K57" s="66">
        <f t="shared" si="412"/>
        <v>-0.22100000000000009</v>
      </c>
      <c r="L57" s="66">
        <f t="shared" si="412"/>
        <v>-0.14899999999999991</v>
      </c>
      <c r="M57" s="66">
        <f t="shared" si="412"/>
        <v>-7.6999999999999957E-2</v>
      </c>
      <c r="N57" s="66">
        <f t="shared" si="412"/>
        <v>-5.0000000000000044E-3</v>
      </c>
      <c r="O57" s="66">
        <f t="shared" si="412"/>
        <v>-4.6000000000000041E-2</v>
      </c>
      <c r="P57" s="66">
        <f t="shared" si="412"/>
        <v>-9.9999999999998979E-3</v>
      </c>
      <c r="Q57" s="66">
        <f t="shared" si="412"/>
        <v>6.1999999999999944E-2</v>
      </c>
      <c r="R57" s="66">
        <f t="shared" si="412"/>
        <v>-0.11980000000000002</v>
      </c>
      <c r="S57" s="66">
        <f t="shared" si="412"/>
        <v>-0.18030000000000002</v>
      </c>
      <c r="T57" s="66">
        <f t="shared" si="412"/>
        <v>-0.10830000000000006</v>
      </c>
      <c r="U57" s="66">
        <f t="shared" si="412"/>
        <v>-3.6299999999999999E-2</v>
      </c>
      <c r="V57" s="66">
        <f t="shared" si="412"/>
        <v>-3.6299999999999999E-2</v>
      </c>
      <c r="W57" s="66">
        <f t="shared" si="412"/>
        <v>-3.6299999999999999E-2</v>
      </c>
      <c r="X57" s="66">
        <f t="shared" si="412"/>
        <v>-9.749999999999992E-2</v>
      </c>
      <c r="Y57" s="66">
        <f t="shared" si="412"/>
        <v>-1.3500000000000068E-2</v>
      </c>
      <c r="Z57" s="66">
        <f t="shared" si="412"/>
        <v>7.0500000000000007E-2</v>
      </c>
      <c r="AA57" s="66">
        <f t="shared" si="412"/>
        <v>-0.27868099999999996</v>
      </c>
      <c r="AB57" s="66">
        <f t="shared" si="412"/>
        <v>-0.2786820000000001</v>
      </c>
      <c r="AC57" s="66">
        <f t="shared" si="412"/>
        <v>-0.18868299999999993</v>
      </c>
      <c r="AD57" s="66">
        <f t="shared" si="412"/>
        <v>-0.13840399999999997</v>
      </c>
      <c r="AE57" s="66">
        <f t="shared" si="412"/>
        <v>-1.8405000000000005E-2</v>
      </c>
      <c r="AF57" s="66">
        <f t="shared" si="412"/>
        <v>-1.8406000000000144E-2</v>
      </c>
      <c r="AG57" s="66">
        <f t="shared" si="412"/>
        <v>0.10159300000000027</v>
      </c>
      <c r="AH57" s="66">
        <f t="shared" si="412"/>
        <v>0.34159200000000012</v>
      </c>
      <c r="AI57" s="66">
        <f t="shared" si="412"/>
        <v>0.70159100000000052</v>
      </c>
      <c r="AJ57" s="66">
        <f t="shared" si="412"/>
        <v>0.94159000000000037</v>
      </c>
      <c r="AK57" s="66">
        <f t="shared" si="412"/>
        <v>0.94158900000000023</v>
      </c>
      <c r="AL57" s="66">
        <f t="shared" si="412"/>
        <v>1.061588</v>
      </c>
      <c r="AM57" s="66">
        <f t="shared" ref="AM57:AX57" si="413">AM18-AM55</f>
        <v>0.48281199999999957</v>
      </c>
      <c r="AN57" s="66">
        <f t="shared" si="413"/>
        <v>0.7228109999999992</v>
      </c>
      <c r="AO57" s="66">
        <f t="shared" si="413"/>
        <v>1.2028099999999999</v>
      </c>
      <c r="AP57" s="66">
        <f t="shared" si="413"/>
        <v>1.6828089999999998</v>
      </c>
      <c r="AQ57" s="66">
        <f t="shared" si="413"/>
        <v>1.922807999999999</v>
      </c>
      <c r="AR57" s="66">
        <f t="shared" si="413"/>
        <v>1.9228069999999993</v>
      </c>
      <c r="AS57" s="66">
        <f t="shared" si="413"/>
        <v>2.2828059999999994</v>
      </c>
      <c r="AT57" s="66">
        <f t="shared" si="413"/>
        <v>3.0028049999999999</v>
      </c>
      <c r="AU57" s="66">
        <f t="shared" si="413"/>
        <v>3.6028039999999999</v>
      </c>
      <c r="AV57" s="66">
        <f t="shared" si="413"/>
        <v>3.8428029999999991</v>
      </c>
      <c r="AW57" s="66">
        <f t="shared" si="413"/>
        <v>4.2028020000000001</v>
      </c>
      <c r="AX57" s="66">
        <f t="shared" si="413"/>
        <v>4.6828009999999995</v>
      </c>
      <c r="AY57" s="66">
        <f t="shared" ref="AY57:BJ57" si="414">AY18-AY55</f>
        <v>4.6327957999999985</v>
      </c>
      <c r="AZ57" s="66">
        <f t="shared" si="414"/>
        <v>4.9927947999999995</v>
      </c>
      <c r="BA57" s="66">
        <f t="shared" si="414"/>
        <v>4.9927937999999994</v>
      </c>
      <c r="BB57" s="66">
        <f t="shared" si="414"/>
        <v>5.4727927999999997</v>
      </c>
      <c r="BC57" s="66">
        <f t="shared" si="414"/>
        <v>6.4327917999999986</v>
      </c>
      <c r="BD57" s="66">
        <f t="shared" si="414"/>
        <v>6.9127907999999998</v>
      </c>
      <c r="BE57" s="66">
        <f t="shared" si="414"/>
        <v>6.7195286000000003</v>
      </c>
      <c r="BF57" s="66">
        <f t="shared" si="414"/>
        <v>6.7195275999999993</v>
      </c>
      <c r="BG57" s="66">
        <f t="shared" si="414"/>
        <v>7.1995266000000004</v>
      </c>
      <c r="BH57" s="66">
        <f t="shared" si="414"/>
        <v>7.6795256000000007</v>
      </c>
      <c r="BI57" s="66">
        <f t="shared" si="414"/>
        <v>8.2795246000000002</v>
      </c>
      <c r="BJ57" s="66">
        <f t="shared" si="414"/>
        <v>8.8795235999999989</v>
      </c>
    </row>
    <row r="59" spans="1:62" x14ac:dyDescent="0.2">
      <c r="A59" s="58" t="s">
        <v>218</v>
      </c>
      <c r="B59" s="58"/>
      <c r="C59" s="67">
        <f>(C8*C7)/1000000</f>
        <v>0</v>
      </c>
      <c r="D59" s="67">
        <f t="shared" ref="D59:AX59" si="415">(D8*D7)/1000000</f>
        <v>0</v>
      </c>
      <c r="E59" s="67">
        <f t="shared" si="415"/>
        <v>5</v>
      </c>
      <c r="F59" s="67">
        <f t="shared" si="415"/>
        <v>2</v>
      </c>
      <c r="G59" s="67">
        <f t="shared" si="415"/>
        <v>2</v>
      </c>
      <c r="H59" s="67">
        <f t="shared" si="415"/>
        <v>2</v>
      </c>
      <c r="I59" s="67">
        <f t="shared" si="415"/>
        <v>3</v>
      </c>
      <c r="J59" s="67">
        <f t="shared" si="415"/>
        <v>3</v>
      </c>
      <c r="K59" s="67">
        <f t="shared" si="415"/>
        <v>3</v>
      </c>
      <c r="L59" s="67">
        <f t="shared" si="415"/>
        <v>3</v>
      </c>
      <c r="M59" s="67">
        <f t="shared" si="415"/>
        <v>3</v>
      </c>
      <c r="N59" s="67">
        <f t="shared" si="415"/>
        <v>3</v>
      </c>
      <c r="O59" s="67">
        <f t="shared" si="415"/>
        <v>0</v>
      </c>
      <c r="P59" s="67">
        <f t="shared" si="415"/>
        <v>3</v>
      </c>
      <c r="Q59" s="67">
        <f t="shared" si="415"/>
        <v>3</v>
      </c>
      <c r="R59" s="67">
        <f t="shared" si="415"/>
        <v>0</v>
      </c>
      <c r="S59" s="67">
        <f t="shared" si="415"/>
        <v>0</v>
      </c>
      <c r="T59" s="67">
        <f t="shared" si="415"/>
        <v>6</v>
      </c>
      <c r="U59" s="67">
        <f t="shared" si="415"/>
        <v>0</v>
      </c>
      <c r="V59" s="67">
        <f t="shared" si="415"/>
        <v>0</v>
      </c>
      <c r="W59" s="67">
        <f t="shared" si="415"/>
        <v>0</v>
      </c>
      <c r="X59" s="67">
        <f t="shared" si="415"/>
        <v>7</v>
      </c>
      <c r="Y59" s="67">
        <f t="shared" si="415"/>
        <v>0</v>
      </c>
      <c r="Z59" s="67">
        <f t="shared" si="415"/>
        <v>7</v>
      </c>
      <c r="AA59" s="67">
        <f t="shared" si="415"/>
        <v>0</v>
      </c>
      <c r="AB59" s="67">
        <f t="shared" si="415"/>
        <v>0</v>
      </c>
      <c r="AC59" s="67">
        <f t="shared" si="415"/>
        <v>7.5</v>
      </c>
      <c r="AD59" s="67">
        <f t="shared" si="415"/>
        <v>10</v>
      </c>
      <c r="AE59" s="67">
        <f t="shared" si="415"/>
        <v>0</v>
      </c>
      <c r="AF59" s="67">
        <f t="shared" si="415"/>
        <v>0</v>
      </c>
      <c r="AG59" s="67">
        <f t="shared" si="415"/>
        <v>10</v>
      </c>
      <c r="AH59" s="67">
        <f t="shared" si="415"/>
        <v>10</v>
      </c>
      <c r="AI59" s="67">
        <f t="shared" si="415"/>
        <v>20</v>
      </c>
      <c r="AJ59" s="67">
        <f t="shared" si="415"/>
        <v>0</v>
      </c>
      <c r="AK59" s="67">
        <f t="shared" si="415"/>
        <v>0</v>
      </c>
      <c r="AL59" s="67">
        <f t="shared" si="415"/>
        <v>10</v>
      </c>
      <c r="AM59" s="67">
        <f t="shared" si="415"/>
        <v>0</v>
      </c>
      <c r="AN59" s="67">
        <f t="shared" si="415"/>
        <v>20</v>
      </c>
      <c r="AO59" s="67">
        <f t="shared" si="415"/>
        <v>20</v>
      </c>
      <c r="AP59" s="67">
        <f t="shared" si="415"/>
        <v>20</v>
      </c>
      <c r="AQ59" s="67">
        <f t="shared" si="415"/>
        <v>0</v>
      </c>
      <c r="AR59" s="67">
        <f t="shared" si="415"/>
        <v>0</v>
      </c>
      <c r="AS59" s="67">
        <f t="shared" si="415"/>
        <v>30</v>
      </c>
      <c r="AT59" s="67">
        <f t="shared" si="415"/>
        <v>30</v>
      </c>
      <c r="AU59" s="67">
        <f t="shared" si="415"/>
        <v>20</v>
      </c>
      <c r="AV59" s="67">
        <f t="shared" si="415"/>
        <v>0</v>
      </c>
      <c r="AW59" s="67">
        <f t="shared" si="415"/>
        <v>30</v>
      </c>
      <c r="AX59" s="67">
        <f t="shared" si="415"/>
        <v>10</v>
      </c>
      <c r="AY59" s="67">
        <f t="shared" ref="AY59:BJ59" si="416">(AY8*AY7)/1000000</f>
        <v>30</v>
      </c>
      <c r="AZ59" s="67">
        <f t="shared" si="416"/>
        <v>0</v>
      </c>
      <c r="BA59" s="67">
        <f t="shared" si="416"/>
        <v>0</v>
      </c>
      <c r="BB59" s="67">
        <f t="shared" si="416"/>
        <v>40</v>
      </c>
      <c r="BC59" s="67">
        <f t="shared" si="416"/>
        <v>40</v>
      </c>
      <c r="BD59" s="67">
        <f t="shared" si="416"/>
        <v>0</v>
      </c>
      <c r="BE59" s="67">
        <f t="shared" si="416"/>
        <v>0</v>
      </c>
      <c r="BF59" s="67">
        <f t="shared" si="416"/>
        <v>0</v>
      </c>
      <c r="BG59" s="67">
        <f t="shared" si="416"/>
        <v>40</v>
      </c>
      <c r="BH59" s="67">
        <f t="shared" si="416"/>
        <v>0</v>
      </c>
      <c r="BI59" s="67">
        <f t="shared" si="416"/>
        <v>50</v>
      </c>
      <c r="BJ59" s="67">
        <f t="shared" si="416"/>
        <v>0</v>
      </c>
    </row>
    <row r="60" spans="1:62" x14ac:dyDescent="0.2">
      <c r="A60" s="58" t="s">
        <v>214</v>
      </c>
      <c r="B60" s="58"/>
      <c r="C60" s="67">
        <f t="shared" ref="C60:D60" si="417">(B60+C59)</f>
        <v>0</v>
      </c>
      <c r="D60" s="67">
        <f t="shared" si="417"/>
        <v>0</v>
      </c>
      <c r="E60" s="59">
        <f>(D60+E59)</f>
        <v>5</v>
      </c>
      <c r="F60" s="59">
        <f t="shared" ref="F60:AX60" si="418">(E60+F59)</f>
        <v>7</v>
      </c>
      <c r="G60" s="59">
        <f t="shared" si="418"/>
        <v>9</v>
      </c>
      <c r="H60" s="59">
        <f t="shared" si="418"/>
        <v>11</v>
      </c>
      <c r="I60" s="59">
        <f t="shared" si="418"/>
        <v>14</v>
      </c>
      <c r="J60" s="59">
        <f t="shared" si="418"/>
        <v>17</v>
      </c>
      <c r="K60" s="59">
        <f t="shared" si="418"/>
        <v>20</v>
      </c>
      <c r="L60" s="59">
        <f t="shared" si="418"/>
        <v>23</v>
      </c>
      <c r="M60" s="59">
        <f t="shared" si="418"/>
        <v>26</v>
      </c>
      <c r="N60" s="59">
        <f t="shared" si="418"/>
        <v>29</v>
      </c>
      <c r="O60" s="59">
        <f t="shared" si="418"/>
        <v>29</v>
      </c>
      <c r="P60" s="59">
        <f t="shared" si="418"/>
        <v>32</v>
      </c>
      <c r="Q60" s="59">
        <f t="shared" si="418"/>
        <v>35</v>
      </c>
      <c r="R60" s="59">
        <f t="shared" si="418"/>
        <v>35</v>
      </c>
      <c r="S60" s="59">
        <f t="shared" si="418"/>
        <v>35</v>
      </c>
      <c r="T60" s="59">
        <f t="shared" si="418"/>
        <v>41</v>
      </c>
      <c r="U60" s="59">
        <f t="shared" si="418"/>
        <v>41</v>
      </c>
      <c r="V60" s="59">
        <f t="shared" si="418"/>
        <v>41</v>
      </c>
      <c r="W60" s="59">
        <f t="shared" si="418"/>
        <v>41</v>
      </c>
      <c r="X60" s="59">
        <f t="shared" si="418"/>
        <v>48</v>
      </c>
      <c r="Y60" s="59">
        <f t="shared" si="418"/>
        <v>48</v>
      </c>
      <c r="Z60" s="59">
        <f t="shared" si="418"/>
        <v>55</v>
      </c>
      <c r="AA60" s="59">
        <f t="shared" si="418"/>
        <v>55</v>
      </c>
      <c r="AB60" s="59">
        <f t="shared" si="418"/>
        <v>55</v>
      </c>
      <c r="AC60" s="59">
        <f t="shared" si="418"/>
        <v>62.5</v>
      </c>
      <c r="AD60" s="59">
        <f t="shared" si="418"/>
        <v>72.5</v>
      </c>
      <c r="AE60" s="59">
        <f t="shared" si="418"/>
        <v>72.5</v>
      </c>
      <c r="AF60" s="59">
        <f t="shared" si="418"/>
        <v>72.5</v>
      </c>
      <c r="AG60" s="59">
        <f t="shared" si="418"/>
        <v>82.5</v>
      </c>
      <c r="AH60" s="59">
        <f t="shared" si="418"/>
        <v>92.5</v>
      </c>
      <c r="AI60" s="59">
        <f t="shared" si="418"/>
        <v>112.5</v>
      </c>
      <c r="AJ60" s="59">
        <f t="shared" si="418"/>
        <v>112.5</v>
      </c>
      <c r="AK60" s="59">
        <f t="shared" si="418"/>
        <v>112.5</v>
      </c>
      <c r="AL60" s="59">
        <f t="shared" si="418"/>
        <v>122.5</v>
      </c>
      <c r="AM60" s="59">
        <f t="shared" si="418"/>
        <v>122.5</v>
      </c>
      <c r="AN60" s="59">
        <f t="shared" si="418"/>
        <v>142.5</v>
      </c>
      <c r="AO60" s="59">
        <f t="shared" si="418"/>
        <v>162.5</v>
      </c>
      <c r="AP60" s="59">
        <f t="shared" si="418"/>
        <v>182.5</v>
      </c>
      <c r="AQ60" s="59">
        <f t="shared" si="418"/>
        <v>182.5</v>
      </c>
      <c r="AR60" s="59">
        <f t="shared" si="418"/>
        <v>182.5</v>
      </c>
      <c r="AS60" s="59">
        <f t="shared" si="418"/>
        <v>212.5</v>
      </c>
      <c r="AT60" s="59">
        <f t="shared" si="418"/>
        <v>242.5</v>
      </c>
      <c r="AU60" s="59">
        <f t="shared" si="418"/>
        <v>262.5</v>
      </c>
      <c r="AV60" s="59">
        <f t="shared" si="418"/>
        <v>262.5</v>
      </c>
      <c r="AW60" s="59">
        <f t="shared" si="418"/>
        <v>292.5</v>
      </c>
      <c r="AX60" s="59">
        <f t="shared" si="418"/>
        <v>302.5</v>
      </c>
      <c r="AY60" s="59">
        <f t="shared" ref="AY60" si="419">(AX60+AY59)</f>
        <v>332.5</v>
      </c>
      <c r="AZ60" s="59">
        <f t="shared" ref="AZ60" si="420">(AY60+AZ59)</f>
        <v>332.5</v>
      </c>
      <c r="BA60" s="59">
        <f t="shared" ref="BA60" si="421">(AZ60+BA59)</f>
        <v>332.5</v>
      </c>
      <c r="BB60" s="59">
        <f t="shared" ref="BB60" si="422">(BA60+BB59)</f>
        <v>372.5</v>
      </c>
      <c r="BC60" s="59">
        <f t="shared" ref="BC60" si="423">(BB60+BC59)</f>
        <v>412.5</v>
      </c>
      <c r="BD60" s="59">
        <f t="shared" ref="BD60" si="424">(BC60+BD59)</f>
        <v>412.5</v>
      </c>
      <c r="BE60" s="59">
        <f t="shared" ref="BE60" si="425">(BD60+BE59)</f>
        <v>412.5</v>
      </c>
      <c r="BF60" s="59">
        <f t="shared" ref="BF60" si="426">(BE60+BF59)</f>
        <v>412.5</v>
      </c>
      <c r="BG60" s="59">
        <f t="shared" ref="BG60" si="427">(BF60+BG59)</f>
        <v>452.5</v>
      </c>
      <c r="BH60" s="59">
        <f t="shared" ref="BH60" si="428">(BG60+BH59)</f>
        <v>452.5</v>
      </c>
      <c r="BI60" s="59">
        <f t="shared" ref="BI60" si="429">(BH60+BI59)</f>
        <v>502.5</v>
      </c>
      <c r="BJ60" s="59">
        <f t="shared" ref="BJ60" si="430">(BI60+BJ59)</f>
        <v>502.5</v>
      </c>
    </row>
    <row r="61" spans="1:62" x14ac:dyDescent="0.2">
      <c r="A61" s="58" t="s">
        <v>185</v>
      </c>
      <c r="B61" s="58"/>
      <c r="C61" s="60"/>
      <c r="D61" s="60"/>
      <c r="E61" s="60"/>
      <c r="F61" s="60"/>
      <c r="G61" s="60"/>
      <c r="H61" s="60"/>
      <c r="I61" s="60"/>
      <c r="J61" s="60"/>
      <c r="K61" s="60"/>
      <c r="L61" s="60"/>
      <c r="M61" s="60"/>
      <c r="N61" s="60"/>
      <c r="O61" s="60"/>
      <c r="P61" s="60"/>
      <c r="Q61" s="60"/>
      <c r="R61" s="60"/>
      <c r="S61" s="60"/>
      <c r="T61" s="60"/>
      <c r="U61" s="60"/>
      <c r="V61" s="60"/>
      <c r="W61" s="60"/>
      <c r="X61" s="60"/>
      <c r="Y61" s="60"/>
      <c r="Z61" s="60"/>
      <c r="AA61" s="60"/>
      <c r="AB61" s="60"/>
      <c r="AC61" s="60"/>
      <c r="AD61" s="60"/>
      <c r="AE61" s="60"/>
      <c r="AF61" s="60"/>
      <c r="AG61" s="60"/>
      <c r="AH61" s="60"/>
      <c r="AI61" s="60"/>
      <c r="AJ61" s="60"/>
      <c r="AK61" s="60"/>
      <c r="AL61" s="60"/>
      <c r="AM61" s="60"/>
      <c r="AN61" s="60"/>
      <c r="AO61" s="60"/>
      <c r="AP61" s="60"/>
      <c r="AQ61" s="60"/>
      <c r="AR61" s="60"/>
      <c r="AS61" s="60"/>
      <c r="AT61" s="60"/>
      <c r="AU61" s="60"/>
      <c r="AV61" s="60"/>
      <c r="AW61" s="60"/>
      <c r="AX61" s="60"/>
      <c r="AY61" s="60"/>
      <c r="AZ61" s="60"/>
      <c r="BA61" s="60"/>
      <c r="BB61" s="60"/>
      <c r="BC61" s="60"/>
      <c r="BD61" s="60"/>
      <c r="BE61" s="60"/>
      <c r="BF61" s="60"/>
      <c r="BG61" s="60"/>
      <c r="BH61" s="60"/>
      <c r="BI61" s="60"/>
      <c r="BJ61" s="60"/>
    </row>
  </sheetData>
  <mergeCells count="5">
    <mergeCell ref="C4:N4"/>
    <mergeCell ref="O4:Z4"/>
    <mergeCell ref="AA4:AL4"/>
    <mergeCell ref="AM4:AX4"/>
    <mergeCell ref="AY4:BJ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FF522-804E-1241-8A45-7EDDFAF5BF24}">
  <dimension ref="A1:BJ61"/>
  <sheetViews>
    <sheetView workbookViewId="0">
      <selection activeCell="B14" sqref="B14"/>
    </sheetView>
  </sheetViews>
  <sheetFormatPr baseColWidth="10" defaultRowHeight="16" x14ac:dyDescent="0.2"/>
  <cols>
    <col min="1" max="1" width="40.33203125" bestFit="1" customWidth="1"/>
    <col min="3" max="4" width="8" bestFit="1" customWidth="1"/>
    <col min="5" max="14" width="11.6640625" bestFit="1" customWidth="1"/>
    <col min="15" max="15" width="9.1640625" bestFit="1" customWidth="1"/>
    <col min="16" max="17" width="11.6640625" bestFit="1" customWidth="1"/>
    <col min="18" max="19" width="9.1640625" bestFit="1" customWidth="1"/>
    <col min="20" max="20" width="11.6640625" bestFit="1" customWidth="1"/>
    <col min="21" max="23" width="9.1640625" bestFit="1" customWidth="1"/>
    <col min="24" max="24" width="11.6640625" bestFit="1" customWidth="1"/>
    <col min="25" max="25" width="9.1640625" bestFit="1" customWidth="1"/>
    <col min="26" max="26" width="11.6640625" bestFit="1" customWidth="1"/>
    <col min="27" max="28" width="9.1640625" bestFit="1" customWidth="1"/>
    <col min="29" max="29" width="11.6640625" bestFit="1" customWidth="1"/>
    <col min="30" max="30" width="13.1640625" bestFit="1" customWidth="1"/>
    <col min="31" max="32" width="9.1640625" bestFit="1" customWidth="1"/>
    <col min="33" max="35" width="13.1640625" bestFit="1" customWidth="1"/>
    <col min="36" max="37" width="9.1640625" bestFit="1" customWidth="1"/>
    <col min="38" max="38" width="13.1640625" bestFit="1" customWidth="1"/>
    <col min="39" max="39" width="9.1640625" bestFit="1" customWidth="1"/>
    <col min="40" max="42" width="13.1640625" bestFit="1" customWidth="1"/>
    <col min="43" max="44" width="9.1640625" bestFit="1" customWidth="1"/>
    <col min="45" max="47" width="13.1640625" bestFit="1" customWidth="1"/>
    <col min="48" max="48" width="9.1640625" bestFit="1" customWidth="1"/>
    <col min="49" max="50" width="13.1640625" bestFit="1" customWidth="1"/>
    <col min="51" max="62" width="9.1640625" bestFit="1" customWidth="1"/>
  </cols>
  <sheetData>
    <row r="1" spans="1:62" x14ac:dyDescent="0.2">
      <c r="A1" s="82" t="s">
        <v>238</v>
      </c>
      <c r="B1" s="82"/>
    </row>
    <row r="2" spans="1:62" x14ac:dyDescent="0.2">
      <c r="A2" s="82"/>
      <c r="B2" s="82"/>
    </row>
    <row r="4" spans="1:62" x14ac:dyDescent="0.2">
      <c r="C4" s="76" t="s">
        <v>186</v>
      </c>
      <c r="D4" s="76"/>
      <c r="E4" s="76"/>
      <c r="F4" s="76"/>
      <c r="G4" s="76"/>
      <c r="H4" s="76"/>
      <c r="I4" s="76"/>
      <c r="J4" s="76"/>
      <c r="K4" s="76"/>
      <c r="L4" s="76"/>
      <c r="M4" s="76"/>
      <c r="N4" s="76"/>
      <c r="O4" s="77" t="s">
        <v>187</v>
      </c>
      <c r="P4" s="77"/>
      <c r="Q4" s="77"/>
      <c r="R4" s="77"/>
      <c r="S4" s="77"/>
      <c r="T4" s="77"/>
      <c r="U4" s="77"/>
      <c r="V4" s="77"/>
      <c r="W4" s="77"/>
      <c r="X4" s="77"/>
      <c r="Y4" s="77"/>
      <c r="Z4" s="77"/>
      <c r="AA4" s="81" t="s">
        <v>202</v>
      </c>
      <c r="AB4" s="81"/>
      <c r="AC4" s="81"/>
      <c r="AD4" s="81"/>
      <c r="AE4" s="81"/>
      <c r="AF4" s="81"/>
      <c r="AG4" s="81"/>
      <c r="AH4" s="81"/>
      <c r="AI4" s="81"/>
      <c r="AJ4" s="81"/>
      <c r="AK4" s="81"/>
      <c r="AL4" s="81"/>
      <c r="AM4" s="79" t="s">
        <v>203</v>
      </c>
      <c r="AN4" s="79"/>
      <c r="AO4" s="79"/>
      <c r="AP4" s="79"/>
      <c r="AQ4" s="79"/>
      <c r="AR4" s="79"/>
      <c r="AS4" s="79"/>
      <c r="AT4" s="79"/>
      <c r="AU4" s="79"/>
      <c r="AV4" s="79"/>
      <c r="AW4" s="79"/>
      <c r="AX4" s="79"/>
      <c r="AY4" s="80" t="s">
        <v>204</v>
      </c>
      <c r="AZ4" s="80"/>
      <c r="BA4" s="80"/>
      <c r="BB4" s="80"/>
      <c r="BC4" s="80"/>
      <c r="BD4" s="80"/>
      <c r="BE4" s="80"/>
      <c r="BF4" s="80"/>
      <c r="BG4" s="80"/>
      <c r="BH4" s="80"/>
      <c r="BI4" s="80"/>
      <c r="BJ4" s="80"/>
    </row>
    <row r="5" spans="1:62" x14ac:dyDescent="0.2">
      <c r="C5" s="54" t="s">
        <v>98</v>
      </c>
      <c r="D5" s="54" t="s">
        <v>99</v>
      </c>
      <c r="E5" s="54" t="s">
        <v>100</v>
      </c>
      <c r="F5" s="54" t="s">
        <v>101</v>
      </c>
      <c r="G5" s="54" t="s">
        <v>102</v>
      </c>
      <c r="H5" s="54" t="s">
        <v>103</v>
      </c>
      <c r="I5" s="54" t="s">
        <v>104</v>
      </c>
      <c r="J5" s="54" t="s">
        <v>105</v>
      </c>
      <c r="K5" s="54" t="s">
        <v>106</v>
      </c>
      <c r="L5" s="54" t="s">
        <v>107</v>
      </c>
      <c r="M5" s="54" t="s">
        <v>108</v>
      </c>
      <c r="N5" s="54" t="s">
        <v>109</v>
      </c>
      <c r="O5" s="54" t="s">
        <v>110</v>
      </c>
      <c r="P5" s="54" t="s">
        <v>111</v>
      </c>
      <c r="Q5" s="54" t="s">
        <v>112</v>
      </c>
      <c r="R5" s="54" t="s">
        <v>113</v>
      </c>
      <c r="S5" s="54" t="s">
        <v>114</v>
      </c>
      <c r="T5" s="54" t="s">
        <v>115</v>
      </c>
      <c r="U5" s="54" t="s">
        <v>116</v>
      </c>
      <c r="V5" s="54" t="s">
        <v>117</v>
      </c>
      <c r="W5" s="54" t="s">
        <v>118</v>
      </c>
      <c r="X5" s="54" t="s">
        <v>119</v>
      </c>
      <c r="Y5" s="54" t="s">
        <v>120</v>
      </c>
      <c r="Z5" s="54" t="s">
        <v>121</v>
      </c>
      <c r="AA5" s="54" t="s">
        <v>122</v>
      </c>
      <c r="AB5" s="54" t="s">
        <v>123</v>
      </c>
      <c r="AC5" s="54" t="s">
        <v>124</v>
      </c>
      <c r="AD5" s="54" t="s">
        <v>125</v>
      </c>
      <c r="AE5" s="54" t="s">
        <v>126</v>
      </c>
      <c r="AF5" s="54" t="s">
        <v>127</v>
      </c>
      <c r="AG5" s="54" t="s">
        <v>128</v>
      </c>
      <c r="AH5" s="54" t="s">
        <v>129</v>
      </c>
      <c r="AI5" s="54" t="s">
        <v>130</v>
      </c>
      <c r="AJ5" s="54" t="s">
        <v>131</v>
      </c>
      <c r="AK5" s="54" t="s">
        <v>132</v>
      </c>
      <c r="AL5" s="54" t="s">
        <v>133</v>
      </c>
      <c r="AM5" s="54" t="s">
        <v>134</v>
      </c>
      <c r="AN5" s="54" t="s">
        <v>135</v>
      </c>
      <c r="AO5" s="54" t="s">
        <v>136</v>
      </c>
      <c r="AP5" s="54" t="s">
        <v>137</v>
      </c>
      <c r="AQ5" s="54" t="s">
        <v>138</v>
      </c>
      <c r="AR5" s="54" t="s">
        <v>139</v>
      </c>
      <c r="AS5" s="54" t="s">
        <v>140</v>
      </c>
      <c r="AT5" s="54" t="s">
        <v>141</v>
      </c>
      <c r="AU5" s="54" t="s">
        <v>142</v>
      </c>
      <c r="AV5" s="54" t="s">
        <v>143</v>
      </c>
      <c r="AW5" s="54" t="s">
        <v>144</v>
      </c>
      <c r="AX5" s="54" t="s">
        <v>145</v>
      </c>
      <c r="AY5" s="54" t="s">
        <v>146</v>
      </c>
      <c r="AZ5" s="54" t="s">
        <v>147</v>
      </c>
      <c r="BA5" s="54" t="s">
        <v>148</v>
      </c>
      <c r="BB5" s="54" t="s">
        <v>149</v>
      </c>
      <c r="BC5" s="54" t="s">
        <v>150</v>
      </c>
      <c r="BD5" s="54" t="s">
        <v>151</v>
      </c>
      <c r="BE5" s="54" t="s">
        <v>152</v>
      </c>
      <c r="BF5" s="54" t="s">
        <v>153</v>
      </c>
      <c r="BG5" s="54" t="s">
        <v>154</v>
      </c>
      <c r="BH5" s="54" t="s">
        <v>155</v>
      </c>
      <c r="BI5" s="54" t="s">
        <v>156</v>
      </c>
      <c r="BJ5" s="54" t="s">
        <v>157</v>
      </c>
    </row>
    <row r="6" spans="1:62" x14ac:dyDescent="0.2">
      <c r="A6" t="s">
        <v>216</v>
      </c>
      <c r="C6">
        <v>0</v>
      </c>
      <c r="D6">
        <f>C9</f>
        <v>0</v>
      </c>
      <c r="E6">
        <f t="shared" ref="E6:N6" si="0">D9</f>
        <v>0</v>
      </c>
      <c r="F6">
        <f t="shared" si="0"/>
        <v>500</v>
      </c>
      <c r="G6">
        <f t="shared" si="0"/>
        <v>700</v>
      </c>
      <c r="H6">
        <f t="shared" si="0"/>
        <v>900</v>
      </c>
      <c r="I6">
        <f t="shared" si="0"/>
        <v>1100</v>
      </c>
      <c r="J6">
        <f t="shared" si="0"/>
        <v>1400</v>
      </c>
      <c r="K6">
        <f t="shared" si="0"/>
        <v>1700</v>
      </c>
      <c r="L6">
        <f t="shared" si="0"/>
        <v>2000</v>
      </c>
      <c r="M6">
        <f t="shared" si="0"/>
        <v>2300</v>
      </c>
      <c r="N6">
        <f t="shared" si="0"/>
        <v>2600</v>
      </c>
      <c r="O6">
        <f>N9</f>
        <v>2900</v>
      </c>
      <c r="P6">
        <f t="shared" ref="P6:BJ6" si="1">O9</f>
        <v>2900</v>
      </c>
      <c r="Q6">
        <f t="shared" si="1"/>
        <v>3200</v>
      </c>
      <c r="R6">
        <f t="shared" si="1"/>
        <v>3500</v>
      </c>
      <c r="S6">
        <f t="shared" si="1"/>
        <v>3500</v>
      </c>
      <c r="T6">
        <f t="shared" si="1"/>
        <v>3500</v>
      </c>
      <c r="U6">
        <f t="shared" si="1"/>
        <v>4100</v>
      </c>
      <c r="V6">
        <f t="shared" si="1"/>
        <v>4100</v>
      </c>
      <c r="W6">
        <f t="shared" si="1"/>
        <v>4100</v>
      </c>
      <c r="X6">
        <f t="shared" si="1"/>
        <v>4100</v>
      </c>
      <c r="Y6">
        <f t="shared" si="1"/>
        <v>4800</v>
      </c>
      <c r="Z6">
        <f t="shared" si="1"/>
        <v>4800</v>
      </c>
      <c r="AA6">
        <f t="shared" si="1"/>
        <v>5500</v>
      </c>
      <c r="AB6">
        <f t="shared" si="1"/>
        <v>5500</v>
      </c>
      <c r="AC6">
        <f t="shared" si="1"/>
        <v>5500</v>
      </c>
      <c r="AD6">
        <f t="shared" si="1"/>
        <v>6250</v>
      </c>
      <c r="AE6">
        <f t="shared" si="1"/>
        <v>7250</v>
      </c>
      <c r="AF6">
        <f t="shared" si="1"/>
        <v>7250</v>
      </c>
      <c r="AG6">
        <f t="shared" si="1"/>
        <v>7250</v>
      </c>
      <c r="AH6">
        <f t="shared" si="1"/>
        <v>8250</v>
      </c>
      <c r="AI6">
        <f t="shared" si="1"/>
        <v>9250</v>
      </c>
      <c r="AJ6">
        <f t="shared" si="1"/>
        <v>11250</v>
      </c>
      <c r="AK6">
        <f t="shared" si="1"/>
        <v>11250</v>
      </c>
      <c r="AL6">
        <f t="shared" si="1"/>
        <v>11250</v>
      </c>
      <c r="AM6">
        <f t="shared" si="1"/>
        <v>12250</v>
      </c>
      <c r="AN6">
        <f t="shared" si="1"/>
        <v>12250</v>
      </c>
      <c r="AO6">
        <f t="shared" si="1"/>
        <v>14250</v>
      </c>
      <c r="AP6">
        <f t="shared" si="1"/>
        <v>16250</v>
      </c>
      <c r="AQ6">
        <f t="shared" si="1"/>
        <v>18250</v>
      </c>
      <c r="AR6">
        <f t="shared" si="1"/>
        <v>18250</v>
      </c>
      <c r="AS6">
        <f t="shared" si="1"/>
        <v>18250</v>
      </c>
      <c r="AT6">
        <f t="shared" si="1"/>
        <v>21250</v>
      </c>
      <c r="AU6">
        <f t="shared" si="1"/>
        <v>24250</v>
      </c>
      <c r="AV6">
        <f t="shared" si="1"/>
        <v>26250</v>
      </c>
      <c r="AW6">
        <f t="shared" si="1"/>
        <v>26250</v>
      </c>
      <c r="AX6">
        <f t="shared" si="1"/>
        <v>29250</v>
      </c>
      <c r="AY6">
        <f t="shared" si="1"/>
        <v>30250</v>
      </c>
      <c r="AZ6">
        <f t="shared" si="1"/>
        <v>33250</v>
      </c>
      <c r="BA6">
        <f t="shared" si="1"/>
        <v>33250</v>
      </c>
      <c r="BB6">
        <f t="shared" si="1"/>
        <v>33250</v>
      </c>
      <c r="BC6">
        <f t="shared" si="1"/>
        <v>37250</v>
      </c>
      <c r="BD6">
        <f t="shared" si="1"/>
        <v>41250</v>
      </c>
      <c r="BE6">
        <f t="shared" si="1"/>
        <v>41250</v>
      </c>
      <c r="BF6">
        <f t="shared" si="1"/>
        <v>41250</v>
      </c>
      <c r="BG6">
        <f t="shared" si="1"/>
        <v>41250</v>
      </c>
      <c r="BH6">
        <f t="shared" si="1"/>
        <v>45250</v>
      </c>
      <c r="BI6">
        <f t="shared" si="1"/>
        <v>45250</v>
      </c>
      <c r="BJ6">
        <f t="shared" si="1"/>
        <v>50250</v>
      </c>
    </row>
    <row r="7" spans="1:62" x14ac:dyDescent="0.2">
      <c r="A7" t="s">
        <v>217</v>
      </c>
      <c r="C7">
        <v>0</v>
      </c>
      <c r="D7">
        <v>0</v>
      </c>
      <c r="E7">
        <v>500</v>
      </c>
      <c r="F7">
        <v>200</v>
      </c>
      <c r="G7">
        <v>200</v>
      </c>
      <c r="H7">
        <v>200</v>
      </c>
      <c r="I7">
        <v>300</v>
      </c>
      <c r="J7">
        <v>300</v>
      </c>
      <c r="K7">
        <v>300</v>
      </c>
      <c r="L7">
        <v>300</v>
      </c>
      <c r="M7">
        <v>300</v>
      </c>
      <c r="N7">
        <v>300</v>
      </c>
      <c r="O7">
        <v>0</v>
      </c>
      <c r="P7">
        <v>300</v>
      </c>
      <c r="Q7">
        <v>300</v>
      </c>
      <c r="R7">
        <v>0</v>
      </c>
      <c r="S7">
        <v>0</v>
      </c>
      <c r="T7">
        <v>600</v>
      </c>
      <c r="U7">
        <v>0</v>
      </c>
      <c r="V7">
        <v>0</v>
      </c>
      <c r="W7">
        <v>0</v>
      </c>
      <c r="X7">
        <v>700</v>
      </c>
      <c r="Y7">
        <v>0</v>
      </c>
      <c r="Z7">
        <v>700</v>
      </c>
      <c r="AA7">
        <v>0</v>
      </c>
      <c r="AB7">
        <v>0</v>
      </c>
      <c r="AC7">
        <v>750</v>
      </c>
      <c r="AD7">
        <v>1000</v>
      </c>
      <c r="AE7">
        <v>0</v>
      </c>
      <c r="AF7">
        <v>0</v>
      </c>
      <c r="AG7">
        <v>1000</v>
      </c>
      <c r="AH7">
        <v>1000</v>
      </c>
      <c r="AI7">
        <v>2000</v>
      </c>
      <c r="AJ7">
        <v>0</v>
      </c>
      <c r="AK7">
        <v>0</v>
      </c>
      <c r="AL7">
        <v>1000</v>
      </c>
      <c r="AM7">
        <v>0</v>
      </c>
      <c r="AN7">
        <v>2000</v>
      </c>
      <c r="AO7">
        <v>2000</v>
      </c>
      <c r="AP7">
        <v>2000</v>
      </c>
      <c r="AQ7">
        <v>0</v>
      </c>
      <c r="AR7">
        <v>0</v>
      </c>
      <c r="AS7">
        <v>3000</v>
      </c>
      <c r="AT7">
        <v>3000</v>
      </c>
      <c r="AU7">
        <v>2000</v>
      </c>
      <c r="AV7">
        <v>0</v>
      </c>
      <c r="AW7">
        <v>3000</v>
      </c>
      <c r="AX7">
        <v>1000</v>
      </c>
      <c r="AY7">
        <v>3000</v>
      </c>
      <c r="AZ7">
        <v>0</v>
      </c>
      <c r="BA7">
        <v>0</v>
      </c>
      <c r="BB7">
        <v>4000</v>
      </c>
      <c r="BC7">
        <v>4000</v>
      </c>
      <c r="BD7">
        <v>0</v>
      </c>
      <c r="BE7">
        <v>0</v>
      </c>
      <c r="BF7">
        <v>0</v>
      </c>
      <c r="BG7">
        <v>4000</v>
      </c>
      <c r="BH7">
        <v>0</v>
      </c>
      <c r="BI7">
        <v>5000</v>
      </c>
      <c r="BJ7">
        <v>0</v>
      </c>
    </row>
    <row r="8" spans="1:62" x14ac:dyDescent="0.2">
      <c r="A8" t="s">
        <v>195</v>
      </c>
      <c r="C8">
        <v>10000</v>
      </c>
      <c r="D8">
        <f>C8</f>
        <v>10000</v>
      </c>
      <c r="E8">
        <f t="shared" ref="E8:BJ8" si="2">D8</f>
        <v>10000</v>
      </c>
      <c r="F8">
        <f t="shared" si="2"/>
        <v>10000</v>
      </c>
      <c r="G8">
        <f t="shared" si="2"/>
        <v>10000</v>
      </c>
      <c r="H8">
        <f t="shared" si="2"/>
        <v>10000</v>
      </c>
      <c r="I8">
        <f t="shared" si="2"/>
        <v>10000</v>
      </c>
      <c r="J8">
        <f t="shared" si="2"/>
        <v>10000</v>
      </c>
      <c r="K8">
        <f t="shared" si="2"/>
        <v>10000</v>
      </c>
      <c r="L8">
        <f t="shared" si="2"/>
        <v>10000</v>
      </c>
      <c r="M8">
        <f t="shared" si="2"/>
        <v>10000</v>
      </c>
      <c r="N8">
        <f t="shared" si="2"/>
        <v>10000</v>
      </c>
      <c r="O8">
        <f t="shared" si="2"/>
        <v>10000</v>
      </c>
      <c r="P8">
        <f t="shared" si="2"/>
        <v>10000</v>
      </c>
      <c r="Q8">
        <f t="shared" si="2"/>
        <v>10000</v>
      </c>
      <c r="R8">
        <f t="shared" si="2"/>
        <v>10000</v>
      </c>
      <c r="S8">
        <f t="shared" si="2"/>
        <v>10000</v>
      </c>
      <c r="T8">
        <f t="shared" si="2"/>
        <v>10000</v>
      </c>
      <c r="U8">
        <f t="shared" si="2"/>
        <v>10000</v>
      </c>
      <c r="V8">
        <f t="shared" si="2"/>
        <v>10000</v>
      </c>
      <c r="W8">
        <f t="shared" si="2"/>
        <v>10000</v>
      </c>
      <c r="X8">
        <f t="shared" si="2"/>
        <v>10000</v>
      </c>
      <c r="Y8">
        <f t="shared" si="2"/>
        <v>10000</v>
      </c>
      <c r="Z8">
        <f t="shared" si="2"/>
        <v>10000</v>
      </c>
      <c r="AA8">
        <f t="shared" si="2"/>
        <v>10000</v>
      </c>
      <c r="AB8">
        <f t="shared" si="2"/>
        <v>10000</v>
      </c>
      <c r="AC8">
        <f t="shared" si="2"/>
        <v>10000</v>
      </c>
      <c r="AD8">
        <f t="shared" si="2"/>
        <v>10000</v>
      </c>
      <c r="AE8">
        <f t="shared" si="2"/>
        <v>10000</v>
      </c>
      <c r="AF8">
        <f t="shared" si="2"/>
        <v>10000</v>
      </c>
      <c r="AG8">
        <f t="shared" si="2"/>
        <v>10000</v>
      </c>
      <c r="AH8">
        <f t="shared" si="2"/>
        <v>10000</v>
      </c>
      <c r="AI8">
        <f t="shared" si="2"/>
        <v>10000</v>
      </c>
      <c r="AJ8">
        <f t="shared" si="2"/>
        <v>10000</v>
      </c>
      <c r="AK8">
        <f t="shared" si="2"/>
        <v>10000</v>
      </c>
      <c r="AL8">
        <f t="shared" si="2"/>
        <v>10000</v>
      </c>
      <c r="AM8">
        <f t="shared" si="2"/>
        <v>10000</v>
      </c>
      <c r="AN8">
        <f t="shared" si="2"/>
        <v>10000</v>
      </c>
      <c r="AO8">
        <f t="shared" si="2"/>
        <v>10000</v>
      </c>
      <c r="AP8">
        <f t="shared" si="2"/>
        <v>10000</v>
      </c>
      <c r="AQ8">
        <f t="shared" si="2"/>
        <v>10000</v>
      </c>
      <c r="AR8">
        <f t="shared" si="2"/>
        <v>10000</v>
      </c>
      <c r="AS8">
        <f t="shared" si="2"/>
        <v>10000</v>
      </c>
      <c r="AT8">
        <f t="shared" si="2"/>
        <v>10000</v>
      </c>
      <c r="AU8">
        <f t="shared" si="2"/>
        <v>10000</v>
      </c>
      <c r="AV8">
        <f t="shared" si="2"/>
        <v>10000</v>
      </c>
      <c r="AW8">
        <f t="shared" si="2"/>
        <v>10000</v>
      </c>
      <c r="AX8">
        <f t="shared" si="2"/>
        <v>10000</v>
      </c>
      <c r="AY8">
        <f t="shared" si="2"/>
        <v>10000</v>
      </c>
      <c r="AZ8">
        <f t="shared" si="2"/>
        <v>10000</v>
      </c>
      <c r="BA8">
        <f t="shared" si="2"/>
        <v>10000</v>
      </c>
      <c r="BB8">
        <f t="shared" si="2"/>
        <v>10000</v>
      </c>
      <c r="BC8">
        <f t="shared" si="2"/>
        <v>10000</v>
      </c>
      <c r="BD8">
        <f t="shared" si="2"/>
        <v>10000</v>
      </c>
      <c r="BE8">
        <f t="shared" si="2"/>
        <v>10000</v>
      </c>
      <c r="BF8">
        <f t="shared" si="2"/>
        <v>10000</v>
      </c>
      <c r="BG8">
        <f t="shared" si="2"/>
        <v>10000</v>
      </c>
      <c r="BH8">
        <f t="shared" si="2"/>
        <v>10000</v>
      </c>
      <c r="BI8">
        <f t="shared" si="2"/>
        <v>10000</v>
      </c>
      <c r="BJ8">
        <f t="shared" si="2"/>
        <v>10000</v>
      </c>
    </row>
    <row r="9" spans="1:62" x14ac:dyDescent="0.2">
      <c r="A9" t="s">
        <v>215</v>
      </c>
      <c r="C9">
        <f>C6+C7</f>
        <v>0</v>
      </c>
      <c r="D9">
        <f>C9+D7</f>
        <v>0</v>
      </c>
      <c r="E9">
        <f t="shared" ref="E9:BJ9" si="3">D9+E7</f>
        <v>500</v>
      </c>
      <c r="F9">
        <f t="shared" si="3"/>
        <v>700</v>
      </c>
      <c r="G9">
        <f t="shared" si="3"/>
        <v>900</v>
      </c>
      <c r="H9">
        <f t="shared" si="3"/>
        <v>1100</v>
      </c>
      <c r="I9">
        <f t="shared" si="3"/>
        <v>1400</v>
      </c>
      <c r="J9">
        <f t="shared" si="3"/>
        <v>1700</v>
      </c>
      <c r="K9">
        <f t="shared" si="3"/>
        <v>2000</v>
      </c>
      <c r="L9">
        <f t="shared" si="3"/>
        <v>2300</v>
      </c>
      <c r="M9">
        <f t="shared" si="3"/>
        <v>2600</v>
      </c>
      <c r="N9">
        <f t="shared" si="3"/>
        <v>2900</v>
      </c>
      <c r="O9">
        <f t="shared" si="3"/>
        <v>2900</v>
      </c>
      <c r="P9">
        <f t="shared" si="3"/>
        <v>3200</v>
      </c>
      <c r="Q9">
        <f t="shared" si="3"/>
        <v>3500</v>
      </c>
      <c r="R9">
        <f t="shared" si="3"/>
        <v>3500</v>
      </c>
      <c r="S9">
        <f t="shared" si="3"/>
        <v>3500</v>
      </c>
      <c r="T9">
        <f t="shared" si="3"/>
        <v>4100</v>
      </c>
      <c r="U9">
        <f t="shared" si="3"/>
        <v>4100</v>
      </c>
      <c r="V9">
        <f t="shared" si="3"/>
        <v>4100</v>
      </c>
      <c r="W9">
        <f t="shared" si="3"/>
        <v>4100</v>
      </c>
      <c r="X9">
        <f t="shared" si="3"/>
        <v>4800</v>
      </c>
      <c r="Y9">
        <f t="shared" si="3"/>
        <v>4800</v>
      </c>
      <c r="Z9">
        <f t="shared" si="3"/>
        <v>5500</v>
      </c>
      <c r="AA9">
        <f t="shared" si="3"/>
        <v>5500</v>
      </c>
      <c r="AB9">
        <f t="shared" si="3"/>
        <v>5500</v>
      </c>
      <c r="AC9">
        <f t="shared" si="3"/>
        <v>6250</v>
      </c>
      <c r="AD9">
        <f t="shared" si="3"/>
        <v>7250</v>
      </c>
      <c r="AE9">
        <f t="shared" si="3"/>
        <v>7250</v>
      </c>
      <c r="AF9">
        <f t="shared" si="3"/>
        <v>7250</v>
      </c>
      <c r="AG9">
        <f t="shared" si="3"/>
        <v>8250</v>
      </c>
      <c r="AH9">
        <f t="shared" si="3"/>
        <v>9250</v>
      </c>
      <c r="AI9">
        <f t="shared" si="3"/>
        <v>11250</v>
      </c>
      <c r="AJ9">
        <f t="shared" si="3"/>
        <v>11250</v>
      </c>
      <c r="AK9">
        <f t="shared" si="3"/>
        <v>11250</v>
      </c>
      <c r="AL9">
        <f t="shared" si="3"/>
        <v>12250</v>
      </c>
      <c r="AM9">
        <f t="shared" si="3"/>
        <v>12250</v>
      </c>
      <c r="AN9">
        <f t="shared" si="3"/>
        <v>14250</v>
      </c>
      <c r="AO9">
        <f t="shared" si="3"/>
        <v>16250</v>
      </c>
      <c r="AP9">
        <f t="shared" si="3"/>
        <v>18250</v>
      </c>
      <c r="AQ9">
        <f t="shared" si="3"/>
        <v>18250</v>
      </c>
      <c r="AR9">
        <f t="shared" si="3"/>
        <v>18250</v>
      </c>
      <c r="AS9">
        <f t="shared" si="3"/>
        <v>21250</v>
      </c>
      <c r="AT9">
        <f t="shared" si="3"/>
        <v>24250</v>
      </c>
      <c r="AU9">
        <f t="shared" si="3"/>
        <v>26250</v>
      </c>
      <c r="AV9">
        <f t="shared" si="3"/>
        <v>26250</v>
      </c>
      <c r="AW9">
        <f t="shared" si="3"/>
        <v>29250</v>
      </c>
      <c r="AX9">
        <f t="shared" si="3"/>
        <v>30250</v>
      </c>
      <c r="AY9">
        <f t="shared" si="3"/>
        <v>33250</v>
      </c>
      <c r="AZ9">
        <f t="shared" si="3"/>
        <v>33250</v>
      </c>
      <c r="BA9">
        <f t="shared" si="3"/>
        <v>33250</v>
      </c>
      <c r="BB9">
        <f t="shared" si="3"/>
        <v>37250</v>
      </c>
      <c r="BC9">
        <f t="shared" si="3"/>
        <v>41250</v>
      </c>
      <c r="BD9">
        <f t="shared" si="3"/>
        <v>41250</v>
      </c>
      <c r="BE9">
        <f t="shared" si="3"/>
        <v>41250</v>
      </c>
      <c r="BF9">
        <f t="shared" si="3"/>
        <v>41250</v>
      </c>
      <c r="BG9">
        <f t="shared" si="3"/>
        <v>45250</v>
      </c>
      <c r="BH9">
        <f t="shared" si="3"/>
        <v>45250</v>
      </c>
      <c r="BI9">
        <f t="shared" si="3"/>
        <v>50250</v>
      </c>
      <c r="BJ9">
        <f t="shared" si="3"/>
        <v>50250</v>
      </c>
    </row>
    <row r="10" spans="1:62" x14ac:dyDescent="0.2">
      <c r="A10" t="s">
        <v>208</v>
      </c>
      <c r="C10">
        <f>C6+(C7/2)</f>
        <v>0</v>
      </c>
      <c r="D10">
        <f t="shared" ref="D10:BJ10" si="4">D6+(D7/2)</f>
        <v>0</v>
      </c>
      <c r="E10">
        <f t="shared" si="4"/>
        <v>250</v>
      </c>
      <c r="F10">
        <f t="shared" si="4"/>
        <v>600</v>
      </c>
      <c r="G10">
        <f t="shared" si="4"/>
        <v>800</v>
      </c>
      <c r="H10">
        <f t="shared" si="4"/>
        <v>1000</v>
      </c>
      <c r="I10">
        <f t="shared" si="4"/>
        <v>1250</v>
      </c>
      <c r="J10">
        <f t="shared" si="4"/>
        <v>1550</v>
      </c>
      <c r="K10">
        <f t="shared" si="4"/>
        <v>1850</v>
      </c>
      <c r="L10">
        <f t="shared" si="4"/>
        <v>2150</v>
      </c>
      <c r="M10">
        <f t="shared" si="4"/>
        <v>2450</v>
      </c>
      <c r="N10">
        <f t="shared" si="4"/>
        <v>2750</v>
      </c>
      <c r="O10">
        <f t="shared" si="4"/>
        <v>2900</v>
      </c>
      <c r="P10">
        <f t="shared" si="4"/>
        <v>3050</v>
      </c>
      <c r="Q10">
        <f t="shared" si="4"/>
        <v>3350</v>
      </c>
      <c r="R10">
        <f t="shared" si="4"/>
        <v>3500</v>
      </c>
      <c r="S10">
        <f t="shared" si="4"/>
        <v>3500</v>
      </c>
      <c r="T10">
        <f t="shared" si="4"/>
        <v>3800</v>
      </c>
      <c r="U10">
        <f t="shared" si="4"/>
        <v>4100</v>
      </c>
      <c r="V10">
        <f t="shared" si="4"/>
        <v>4100</v>
      </c>
      <c r="W10">
        <f t="shared" si="4"/>
        <v>4100</v>
      </c>
      <c r="X10">
        <f t="shared" si="4"/>
        <v>4450</v>
      </c>
      <c r="Y10">
        <f t="shared" si="4"/>
        <v>4800</v>
      </c>
      <c r="Z10">
        <f t="shared" si="4"/>
        <v>5150</v>
      </c>
      <c r="AA10">
        <f t="shared" si="4"/>
        <v>5500</v>
      </c>
      <c r="AB10">
        <f t="shared" si="4"/>
        <v>5500</v>
      </c>
      <c r="AC10">
        <f t="shared" si="4"/>
        <v>5875</v>
      </c>
      <c r="AD10">
        <f t="shared" si="4"/>
        <v>6750</v>
      </c>
      <c r="AE10">
        <f t="shared" si="4"/>
        <v>7250</v>
      </c>
      <c r="AF10">
        <f t="shared" si="4"/>
        <v>7250</v>
      </c>
      <c r="AG10">
        <f t="shared" si="4"/>
        <v>7750</v>
      </c>
      <c r="AH10">
        <f t="shared" si="4"/>
        <v>8750</v>
      </c>
      <c r="AI10">
        <f t="shared" si="4"/>
        <v>10250</v>
      </c>
      <c r="AJ10">
        <f t="shared" si="4"/>
        <v>11250</v>
      </c>
      <c r="AK10">
        <f t="shared" si="4"/>
        <v>11250</v>
      </c>
      <c r="AL10">
        <f t="shared" si="4"/>
        <v>11750</v>
      </c>
      <c r="AM10">
        <f t="shared" si="4"/>
        <v>12250</v>
      </c>
      <c r="AN10">
        <f t="shared" si="4"/>
        <v>13250</v>
      </c>
      <c r="AO10">
        <f t="shared" si="4"/>
        <v>15250</v>
      </c>
      <c r="AP10">
        <f t="shared" si="4"/>
        <v>17250</v>
      </c>
      <c r="AQ10">
        <f t="shared" si="4"/>
        <v>18250</v>
      </c>
      <c r="AR10">
        <f t="shared" si="4"/>
        <v>18250</v>
      </c>
      <c r="AS10">
        <f t="shared" si="4"/>
        <v>19750</v>
      </c>
      <c r="AT10">
        <f t="shared" si="4"/>
        <v>22750</v>
      </c>
      <c r="AU10">
        <f t="shared" si="4"/>
        <v>25250</v>
      </c>
      <c r="AV10">
        <f t="shared" si="4"/>
        <v>26250</v>
      </c>
      <c r="AW10">
        <f t="shared" si="4"/>
        <v>27750</v>
      </c>
      <c r="AX10">
        <f t="shared" si="4"/>
        <v>29750</v>
      </c>
      <c r="AY10">
        <f t="shared" si="4"/>
        <v>31750</v>
      </c>
      <c r="AZ10">
        <f t="shared" si="4"/>
        <v>33250</v>
      </c>
      <c r="BA10">
        <f t="shared" si="4"/>
        <v>33250</v>
      </c>
      <c r="BB10">
        <f t="shared" si="4"/>
        <v>35250</v>
      </c>
      <c r="BC10">
        <f t="shared" si="4"/>
        <v>39250</v>
      </c>
      <c r="BD10">
        <f t="shared" si="4"/>
        <v>41250</v>
      </c>
      <c r="BE10">
        <f t="shared" si="4"/>
        <v>41250</v>
      </c>
      <c r="BF10">
        <f t="shared" si="4"/>
        <v>41250</v>
      </c>
      <c r="BG10">
        <f t="shared" si="4"/>
        <v>43250</v>
      </c>
      <c r="BH10">
        <f t="shared" si="4"/>
        <v>45250</v>
      </c>
      <c r="BI10">
        <f t="shared" si="4"/>
        <v>47750</v>
      </c>
      <c r="BJ10">
        <f t="shared" si="4"/>
        <v>50250</v>
      </c>
    </row>
    <row r="11" spans="1:62" x14ac:dyDescent="0.2">
      <c r="A11" t="s">
        <v>181</v>
      </c>
      <c r="C11" s="5">
        <v>0.8</v>
      </c>
      <c r="D11" s="5">
        <v>0.8</v>
      </c>
      <c r="E11" s="5">
        <v>0.8</v>
      </c>
      <c r="F11" s="5">
        <v>0.8</v>
      </c>
      <c r="G11" s="5">
        <v>0.8</v>
      </c>
      <c r="H11" s="5">
        <v>0.8</v>
      </c>
      <c r="I11" s="5">
        <v>0.8</v>
      </c>
      <c r="J11" s="5">
        <v>0.8</v>
      </c>
      <c r="K11" s="5">
        <v>0.8</v>
      </c>
      <c r="L11" s="5">
        <v>0.8</v>
      </c>
      <c r="M11" s="5">
        <v>0.8</v>
      </c>
      <c r="N11" s="5">
        <v>0.8</v>
      </c>
      <c r="O11" s="5">
        <f>N11</f>
        <v>0.8</v>
      </c>
      <c r="P11" s="5">
        <f t="shared" ref="P11:Z11" si="5">O11</f>
        <v>0.8</v>
      </c>
      <c r="Q11" s="5">
        <f t="shared" si="5"/>
        <v>0.8</v>
      </c>
      <c r="R11" s="5">
        <f t="shared" si="5"/>
        <v>0.8</v>
      </c>
      <c r="S11" s="5">
        <f t="shared" si="5"/>
        <v>0.8</v>
      </c>
      <c r="T11" s="5">
        <f t="shared" si="5"/>
        <v>0.8</v>
      </c>
      <c r="U11" s="5">
        <f t="shared" si="5"/>
        <v>0.8</v>
      </c>
      <c r="V11" s="5">
        <f t="shared" si="5"/>
        <v>0.8</v>
      </c>
      <c r="W11" s="5">
        <f t="shared" si="5"/>
        <v>0.8</v>
      </c>
      <c r="X11" s="5">
        <f t="shared" si="5"/>
        <v>0.8</v>
      </c>
      <c r="Y11" s="5">
        <f t="shared" si="5"/>
        <v>0.8</v>
      </c>
      <c r="Z11" s="5">
        <f t="shared" si="5"/>
        <v>0.8</v>
      </c>
      <c r="AA11" s="5">
        <f>Z11</f>
        <v>0.8</v>
      </c>
      <c r="AB11" s="5">
        <f t="shared" ref="AB11:AL11" si="6">AA11</f>
        <v>0.8</v>
      </c>
      <c r="AC11" s="5">
        <f t="shared" si="6"/>
        <v>0.8</v>
      </c>
      <c r="AD11" s="5">
        <f t="shared" si="6"/>
        <v>0.8</v>
      </c>
      <c r="AE11" s="5">
        <f t="shared" si="6"/>
        <v>0.8</v>
      </c>
      <c r="AF11" s="5">
        <f t="shared" si="6"/>
        <v>0.8</v>
      </c>
      <c r="AG11" s="5">
        <f t="shared" si="6"/>
        <v>0.8</v>
      </c>
      <c r="AH11" s="5">
        <f t="shared" si="6"/>
        <v>0.8</v>
      </c>
      <c r="AI11" s="5">
        <f t="shared" si="6"/>
        <v>0.8</v>
      </c>
      <c r="AJ11" s="5">
        <f t="shared" si="6"/>
        <v>0.8</v>
      </c>
      <c r="AK11" s="5">
        <f t="shared" si="6"/>
        <v>0.8</v>
      </c>
      <c r="AL11" s="5">
        <f t="shared" si="6"/>
        <v>0.8</v>
      </c>
      <c r="AM11" s="5">
        <f>AL11</f>
        <v>0.8</v>
      </c>
      <c r="AN11" s="5">
        <f t="shared" ref="AN11:AX11" si="7">AM11</f>
        <v>0.8</v>
      </c>
      <c r="AO11" s="5">
        <f t="shared" si="7"/>
        <v>0.8</v>
      </c>
      <c r="AP11" s="5">
        <f t="shared" si="7"/>
        <v>0.8</v>
      </c>
      <c r="AQ11" s="5">
        <f t="shared" si="7"/>
        <v>0.8</v>
      </c>
      <c r="AR11" s="5">
        <f t="shared" si="7"/>
        <v>0.8</v>
      </c>
      <c r="AS11" s="5">
        <f t="shared" si="7"/>
        <v>0.8</v>
      </c>
      <c r="AT11" s="5">
        <f t="shared" si="7"/>
        <v>0.8</v>
      </c>
      <c r="AU11" s="5">
        <f t="shared" si="7"/>
        <v>0.8</v>
      </c>
      <c r="AV11" s="5">
        <f t="shared" si="7"/>
        <v>0.8</v>
      </c>
      <c r="AW11" s="5">
        <f t="shared" si="7"/>
        <v>0.8</v>
      </c>
      <c r="AX11" s="5">
        <f t="shared" si="7"/>
        <v>0.8</v>
      </c>
      <c r="AY11" s="5">
        <f>AX11</f>
        <v>0.8</v>
      </c>
      <c r="AZ11" s="5">
        <f t="shared" ref="AZ11:BJ11" si="8">AY11</f>
        <v>0.8</v>
      </c>
      <c r="BA11" s="5">
        <f t="shared" si="8"/>
        <v>0.8</v>
      </c>
      <c r="BB11" s="5">
        <f t="shared" si="8"/>
        <v>0.8</v>
      </c>
      <c r="BC11" s="5">
        <f t="shared" si="8"/>
        <v>0.8</v>
      </c>
      <c r="BD11" s="5">
        <f t="shared" si="8"/>
        <v>0.8</v>
      </c>
      <c r="BE11" s="5">
        <f t="shared" si="8"/>
        <v>0.8</v>
      </c>
      <c r="BF11" s="5">
        <f t="shared" si="8"/>
        <v>0.8</v>
      </c>
      <c r="BG11" s="5">
        <f t="shared" si="8"/>
        <v>0.8</v>
      </c>
      <c r="BH11" s="5">
        <f t="shared" si="8"/>
        <v>0.8</v>
      </c>
      <c r="BI11" s="5">
        <f t="shared" si="8"/>
        <v>0.8</v>
      </c>
      <c r="BJ11" s="5">
        <f t="shared" si="8"/>
        <v>0.8</v>
      </c>
    </row>
    <row r="13" spans="1:62" x14ac:dyDescent="0.2">
      <c r="A13" t="s">
        <v>180</v>
      </c>
      <c r="C13">
        <v>6000</v>
      </c>
      <c r="D13">
        <f>C13</f>
        <v>6000</v>
      </c>
      <c r="E13">
        <f t="shared" ref="E13:Z13" si="9">D13</f>
        <v>6000</v>
      </c>
      <c r="F13">
        <f t="shared" si="9"/>
        <v>6000</v>
      </c>
      <c r="G13">
        <f t="shared" si="9"/>
        <v>6000</v>
      </c>
      <c r="H13">
        <f t="shared" si="9"/>
        <v>6000</v>
      </c>
      <c r="I13">
        <f t="shared" si="9"/>
        <v>6000</v>
      </c>
      <c r="J13">
        <f t="shared" si="9"/>
        <v>6000</v>
      </c>
      <c r="K13">
        <f t="shared" si="9"/>
        <v>6000</v>
      </c>
      <c r="L13">
        <f t="shared" si="9"/>
        <v>6000</v>
      </c>
      <c r="M13">
        <f t="shared" si="9"/>
        <v>6000</v>
      </c>
      <c r="N13">
        <f t="shared" si="9"/>
        <v>6000</v>
      </c>
      <c r="O13">
        <f t="shared" si="9"/>
        <v>6000</v>
      </c>
      <c r="P13">
        <f t="shared" si="9"/>
        <v>6000</v>
      </c>
      <c r="Q13">
        <f t="shared" si="9"/>
        <v>6000</v>
      </c>
      <c r="R13">
        <f t="shared" si="9"/>
        <v>6000</v>
      </c>
      <c r="S13">
        <f t="shared" si="9"/>
        <v>6000</v>
      </c>
      <c r="T13">
        <f t="shared" si="9"/>
        <v>6000</v>
      </c>
      <c r="U13">
        <f t="shared" si="9"/>
        <v>6000</v>
      </c>
      <c r="V13">
        <f t="shared" si="9"/>
        <v>6000</v>
      </c>
      <c r="W13">
        <f t="shared" si="9"/>
        <v>6000</v>
      </c>
      <c r="X13">
        <f t="shared" si="9"/>
        <v>6000</v>
      </c>
      <c r="Y13">
        <f t="shared" si="9"/>
        <v>6000</v>
      </c>
      <c r="Z13">
        <f t="shared" si="9"/>
        <v>6000</v>
      </c>
      <c r="AA13">
        <f>Z13</f>
        <v>6000</v>
      </c>
      <c r="AB13">
        <f t="shared" ref="AB13:AL13" si="10">AA13</f>
        <v>6000</v>
      </c>
      <c r="AC13">
        <f t="shared" si="10"/>
        <v>6000</v>
      </c>
      <c r="AD13">
        <f t="shared" si="10"/>
        <v>6000</v>
      </c>
      <c r="AE13">
        <f t="shared" si="10"/>
        <v>6000</v>
      </c>
      <c r="AF13">
        <f t="shared" si="10"/>
        <v>6000</v>
      </c>
      <c r="AG13">
        <f t="shared" si="10"/>
        <v>6000</v>
      </c>
      <c r="AH13">
        <f t="shared" si="10"/>
        <v>6000</v>
      </c>
      <c r="AI13">
        <f t="shared" si="10"/>
        <v>6000</v>
      </c>
      <c r="AJ13">
        <f t="shared" si="10"/>
        <v>6000</v>
      </c>
      <c r="AK13">
        <f t="shared" si="10"/>
        <v>6000</v>
      </c>
      <c r="AL13">
        <f t="shared" si="10"/>
        <v>6000</v>
      </c>
      <c r="AM13">
        <f>AL13</f>
        <v>6000</v>
      </c>
      <c r="AN13">
        <f t="shared" ref="AN13:BJ13" si="11">AM13</f>
        <v>6000</v>
      </c>
      <c r="AO13">
        <f t="shared" si="11"/>
        <v>6000</v>
      </c>
      <c r="AP13">
        <f t="shared" si="11"/>
        <v>6000</v>
      </c>
      <c r="AQ13">
        <f t="shared" si="11"/>
        <v>6000</v>
      </c>
      <c r="AR13">
        <f t="shared" si="11"/>
        <v>6000</v>
      </c>
      <c r="AS13">
        <f t="shared" si="11"/>
        <v>6000</v>
      </c>
      <c r="AT13">
        <f t="shared" si="11"/>
        <v>6000</v>
      </c>
      <c r="AU13">
        <f t="shared" si="11"/>
        <v>6000</v>
      </c>
      <c r="AV13">
        <f t="shared" si="11"/>
        <v>6000</v>
      </c>
      <c r="AW13">
        <f t="shared" si="11"/>
        <v>6000</v>
      </c>
      <c r="AX13">
        <f t="shared" si="11"/>
        <v>6000</v>
      </c>
      <c r="AY13">
        <f t="shared" si="11"/>
        <v>6000</v>
      </c>
      <c r="AZ13">
        <f t="shared" si="11"/>
        <v>6000</v>
      </c>
      <c r="BA13">
        <f t="shared" si="11"/>
        <v>6000</v>
      </c>
      <c r="BB13">
        <f t="shared" si="11"/>
        <v>6000</v>
      </c>
      <c r="BC13">
        <f t="shared" si="11"/>
        <v>6000</v>
      </c>
      <c r="BD13">
        <f t="shared" si="11"/>
        <v>6000</v>
      </c>
      <c r="BE13">
        <f t="shared" si="11"/>
        <v>6000</v>
      </c>
      <c r="BF13">
        <f t="shared" si="11"/>
        <v>6000</v>
      </c>
      <c r="BG13">
        <f t="shared" si="11"/>
        <v>6000</v>
      </c>
      <c r="BH13">
        <f t="shared" si="11"/>
        <v>6000</v>
      </c>
      <c r="BI13">
        <f t="shared" si="11"/>
        <v>6000</v>
      </c>
      <c r="BJ13">
        <f t="shared" si="11"/>
        <v>6000</v>
      </c>
    </row>
    <row r="15" spans="1:62" ht="34" x14ac:dyDescent="0.2">
      <c r="A15" s="65" t="s">
        <v>210</v>
      </c>
      <c r="B15" s="56"/>
      <c r="C15" s="56">
        <f>(C13*C10*C11)/1000000</f>
        <v>0</v>
      </c>
      <c r="D15" s="56">
        <f t="shared" ref="D15:BJ15" si="12">(D13*D10*D11)/1000000</f>
        <v>0</v>
      </c>
      <c r="E15" s="56">
        <f t="shared" si="12"/>
        <v>1.2</v>
      </c>
      <c r="F15" s="56">
        <f t="shared" si="12"/>
        <v>2.88</v>
      </c>
      <c r="G15" s="56">
        <f t="shared" si="12"/>
        <v>3.84</v>
      </c>
      <c r="H15" s="56">
        <f t="shared" si="12"/>
        <v>4.8</v>
      </c>
      <c r="I15" s="56">
        <f t="shared" si="12"/>
        <v>6</v>
      </c>
      <c r="J15" s="56">
        <f t="shared" si="12"/>
        <v>7.44</v>
      </c>
      <c r="K15" s="56">
        <f t="shared" si="12"/>
        <v>8.8800000000000008</v>
      </c>
      <c r="L15" s="56">
        <f t="shared" si="12"/>
        <v>10.32</v>
      </c>
      <c r="M15" s="56">
        <f t="shared" si="12"/>
        <v>11.76</v>
      </c>
      <c r="N15" s="56">
        <f t="shared" si="12"/>
        <v>13.2</v>
      </c>
      <c r="O15" s="56">
        <f t="shared" si="12"/>
        <v>13.92</v>
      </c>
      <c r="P15" s="56">
        <f t="shared" si="12"/>
        <v>14.64</v>
      </c>
      <c r="Q15" s="56">
        <f t="shared" si="12"/>
        <v>16.079999999999998</v>
      </c>
      <c r="R15" s="56">
        <f t="shared" si="12"/>
        <v>16.8</v>
      </c>
      <c r="S15" s="56">
        <f t="shared" si="12"/>
        <v>16.8</v>
      </c>
      <c r="T15" s="56">
        <f t="shared" si="12"/>
        <v>18.239999999999998</v>
      </c>
      <c r="U15" s="56">
        <f t="shared" si="12"/>
        <v>19.68</v>
      </c>
      <c r="V15" s="56">
        <f t="shared" si="12"/>
        <v>19.68</v>
      </c>
      <c r="W15" s="56">
        <f t="shared" si="12"/>
        <v>19.68</v>
      </c>
      <c r="X15" s="56">
        <f t="shared" si="12"/>
        <v>21.36</v>
      </c>
      <c r="Y15" s="56">
        <f t="shared" si="12"/>
        <v>23.04</v>
      </c>
      <c r="Z15" s="56">
        <f t="shared" si="12"/>
        <v>24.72</v>
      </c>
      <c r="AA15" s="56">
        <f t="shared" si="12"/>
        <v>26.4</v>
      </c>
      <c r="AB15" s="56">
        <f t="shared" si="12"/>
        <v>26.4</v>
      </c>
      <c r="AC15" s="56">
        <f t="shared" si="12"/>
        <v>28.2</v>
      </c>
      <c r="AD15" s="56">
        <f t="shared" si="12"/>
        <v>32.4</v>
      </c>
      <c r="AE15" s="56">
        <f t="shared" si="12"/>
        <v>34.799999999999997</v>
      </c>
      <c r="AF15" s="56">
        <f t="shared" si="12"/>
        <v>34.799999999999997</v>
      </c>
      <c r="AG15" s="56">
        <f t="shared" si="12"/>
        <v>37.200000000000003</v>
      </c>
      <c r="AH15" s="56">
        <f t="shared" si="12"/>
        <v>42</v>
      </c>
      <c r="AI15" s="56">
        <f t="shared" si="12"/>
        <v>49.2</v>
      </c>
      <c r="AJ15" s="56">
        <f t="shared" si="12"/>
        <v>54</v>
      </c>
      <c r="AK15" s="56">
        <f t="shared" si="12"/>
        <v>54</v>
      </c>
      <c r="AL15" s="56">
        <f t="shared" si="12"/>
        <v>56.4</v>
      </c>
      <c r="AM15" s="56">
        <f t="shared" si="12"/>
        <v>58.8</v>
      </c>
      <c r="AN15" s="56">
        <f t="shared" si="12"/>
        <v>63.6</v>
      </c>
      <c r="AO15" s="56">
        <f t="shared" si="12"/>
        <v>73.2</v>
      </c>
      <c r="AP15" s="56">
        <f t="shared" si="12"/>
        <v>82.8</v>
      </c>
      <c r="AQ15" s="56">
        <f t="shared" si="12"/>
        <v>87.6</v>
      </c>
      <c r="AR15" s="56">
        <f t="shared" si="12"/>
        <v>87.6</v>
      </c>
      <c r="AS15" s="56">
        <f t="shared" si="12"/>
        <v>94.8</v>
      </c>
      <c r="AT15" s="56">
        <f t="shared" si="12"/>
        <v>109.2</v>
      </c>
      <c r="AU15" s="56">
        <f t="shared" si="12"/>
        <v>121.2</v>
      </c>
      <c r="AV15" s="56">
        <f t="shared" si="12"/>
        <v>126</v>
      </c>
      <c r="AW15" s="56">
        <f t="shared" si="12"/>
        <v>133.19999999999999</v>
      </c>
      <c r="AX15" s="56">
        <f t="shared" si="12"/>
        <v>142.80000000000001</v>
      </c>
      <c r="AY15" s="56">
        <f t="shared" si="12"/>
        <v>152.4</v>
      </c>
      <c r="AZ15" s="56">
        <f t="shared" si="12"/>
        <v>159.6</v>
      </c>
      <c r="BA15" s="56">
        <f t="shared" si="12"/>
        <v>159.6</v>
      </c>
      <c r="BB15" s="56">
        <f t="shared" si="12"/>
        <v>169.2</v>
      </c>
      <c r="BC15" s="56">
        <f t="shared" si="12"/>
        <v>188.4</v>
      </c>
      <c r="BD15" s="56">
        <f t="shared" si="12"/>
        <v>198</v>
      </c>
      <c r="BE15" s="56">
        <f t="shared" si="12"/>
        <v>198</v>
      </c>
      <c r="BF15" s="56">
        <f t="shared" si="12"/>
        <v>198</v>
      </c>
      <c r="BG15" s="56">
        <f t="shared" si="12"/>
        <v>207.6</v>
      </c>
      <c r="BH15" s="56">
        <f t="shared" si="12"/>
        <v>217.2</v>
      </c>
      <c r="BI15" s="56">
        <f t="shared" si="12"/>
        <v>229.2</v>
      </c>
      <c r="BJ15" s="56">
        <f t="shared" si="12"/>
        <v>241.2</v>
      </c>
    </row>
    <row r="17" spans="1:62" x14ac:dyDescent="0.2">
      <c r="A17" t="s">
        <v>211</v>
      </c>
      <c r="C17" s="5">
        <v>0.05</v>
      </c>
      <c r="D17" s="5">
        <v>0.05</v>
      </c>
      <c r="E17" s="5">
        <v>0.05</v>
      </c>
      <c r="F17" s="5">
        <v>0.05</v>
      </c>
      <c r="G17" s="5">
        <v>0.05</v>
      </c>
      <c r="H17" s="5">
        <v>0.05</v>
      </c>
      <c r="I17" s="5">
        <v>0.05</v>
      </c>
      <c r="J17" s="5">
        <v>0.05</v>
      </c>
      <c r="K17" s="5">
        <v>0.05</v>
      </c>
      <c r="L17" s="5">
        <v>0.05</v>
      </c>
      <c r="M17" s="5">
        <v>0.05</v>
      </c>
      <c r="N17" s="5">
        <v>0.05</v>
      </c>
      <c r="O17" s="5">
        <f>N17</f>
        <v>0.05</v>
      </c>
      <c r="P17" s="5">
        <f t="shared" ref="P17:Z17" si="13">O17</f>
        <v>0.05</v>
      </c>
      <c r="Q17" s="5">
        <f t="shared" si="13"/>
        <v>0.05</v>
      </c>
      <c r="R17" s="5">
        <f t="shared" si="13"/>
        <v>0.05</v>
      </c>
      <c r="S17" s="5">
        <f t="shared" si="13"/>
        <v>0.05</v>
      </c>
      <c r="T17" s="5">
        <f t="shared" si="13"/>
        <v>0.05</v>
      </c>
      <c r="U17" s="5">
        <f t="shared" si="13"/>
        <v>0.05</v>
      </c>
      <c r="V17" s="5">
        <f t="shared" si="13"/>
        <v>0.05</v>
      </c>
      <c r="W17" s="5">
        <f t="shared" si="13"/>
        <v>0.05</v>
      </c>
      <c r="X17" s="5">
        <f t="shared" si="13"/>
        <v>0.05</v>
      </c>
      <c r="Y17" s="5">
        <f t="shared" si="13"/>
        <v>0.05</v>
      </c>
      <c r="Z17" s="5">
        <f t="shared" si="13"/>
        <v>0.05</v>
      </c>
      <c r="AA17" s="5">
        <f>Z17</f>
        <v>0.05</v>
      </c>
      <c r="AB17" s="5">
        <f t="shared" ref="AB17:AL17" si="14">AA17</f>
        <v>0.05</v>
      </c>
      <c r="AC17" s="5">
        <f t="shared" si="14"/>
        <v>0.05</v>
      </c>
      <c r="AD17" s="5">
        <f t="shared" si="14"/>
        <v>0.05</v>
      </c>
      <c r="AE17" s="5">
        <f t="shared" si="14"/>
        <v>0.05</v>
      </c>
      <c r="AF17" s="5">
        <f t="shared" si="14"/>
        <v>0.05</v>
      </c>
      <c r="AG17" s="5">
        <f t="shared" si="14"/>
        <v>0.05</v>
      </c>
      <c r="AH17" s="5">
        <f t="shared" si="14"/>
        <v>0.05</v>
      </c>
      <c r="AI17" s="5">
        <f t="shared" si="14"/>
        <v>0.05</v>
      </c>
      <c r="AJ17" s="5">
        <f t="shared" si="14"/>
        <v>0.05</v>
      </c>
      <c r="AK17" s="5">
        <f t="shared" si="14"/>
        <v>0.05</v>
      </c>
      <c r="AL17" s="5">
        <f t="shared" si="14"/>
        <v>0.05</v>
      </c>
      <c r="AM17" s="5">
        <f>AL17</f>
        <v>0.05</v>
      </c>
      <c r="AN17" s="5">
        <f t="shared" ref="AN17:AX17" si="15">AM17</f>
        <v>0.05</v>
      </c>
      <c r="AO17" s="5">
        <f t="shared" si="15"/>
        <v>0.05</v>
      </c>
      <c r="AP17" s="5">
        <f t="shared" si="15"/>
        <v>0.05</v>
      </c>
      <c r="AQ17" s="5">
        <f t="shared" si="15"/>
        <v>0.05</v>
      </c>
      <c r="AR17" s="5">
        <f t="shared" si="15"/>
        <v>0.05</v>
      </c>
      <c r="AS17" s="5">
        <f t="shared" si="15"/>
        <v>0.05</v>
      </c>
      <c r="AT17" s="5">
        <f t="shared" si="15"/>
        <v>0.05</v>
      </c>
      <c r="AU17" s="5">
        <f t="shared" si="15"/>
        <v>0.05</v>
      </c>
      <c r="AV17" s="5">
        <f t="shared" si="15"/>
        <v>0.05</v>
      </c>
      <c r="AW17" s="5">
        <f t="shared" si="15"/>
        <v>0.05</v>
      </c>
      <c r="AX17" s="5">
        <f t="shared" si="15"/>
        <v>0.05</v>
      </c>
      <c r="AY17" s="5">
        <f>AX17</f>
        <v>0.05</v>
      </c>
      <c r="AZ17" s="5">
        <f t="shared" ref="AZ17:BJ17" si="16">AY17</f>
        <v>0.05</v>
      </c>
      <c r="BA17" s="5">
        <f t="shared" si="16"/>
        <v>0.05</v>
      </c>
      <c r="BB17" s="5">
        <f t="shared" si="16"/>
        <v>0.05</v>
      </c>
      <c r="BC17" s="5">
        <f t="shared" si="16"/>
        <v>0.05</v>
      </c>
      <c r="BD17" s="5">
        <f t="shared" si="16"/>
        <v>0.05</v>
      </c>
      <c r="BE17" s="5">
        <f t="shared" si="16"/>
        <v>0.05</v>
      </c>
      <c r="BF17" s="5">
        <f t="shared" si="16"/>
        <v>0.05</v>
      </c>
      <c r="BG17" s="5">
        <f t="shared" si="16"/>
        <v>0.05</v>
      </c>
      <c r="BH17" s="5">
        <f t="shared" si="16"/>
        <v>0.05</v>
      </c>
      <c r="BI17" s="5">
        <f t="shared" si="16"/>
        <v>0.05</v>
      </c>
      <c r="BJ17" s="5">
        <f t="shared" si="16"/>
        <v>0.05</v>
      </c>
    </row>
    <row r="18" spans="1:62" x14ac:dyDescent="0.2">
      <c r="A18" t="s">
        <v>212</v>
      </c>
      <c r="C18" s="2">
        <f>C17*C15</f>
        <v>0</v>
      </c>
      <c r="D18" s="2">
        <f t="shared" ref="D18:BJ18" si="17">D17*D15</f>
        <v>0</v>
      </c>
      <c r="E18" s="2">
        <f t="shared" si="17"/>
        <v>0.06</v>
      </c>
      <c r="F18" s="2">
        <f t="shared" si="17"/>
        <v>0.14399999999999999</v>
      </c>
      <c r="G18" s="2">
        <f t="shared" si="17"/>
        <v>0.192</v>
      </c>
      <c r="H18" s="2">
        <f t="shared" si="17"/>
        <v>0.24</v>
      </c>
      <c r="I18" s="2">
        <f t="shared" si="17"/>
        <v>0.30000000000000004</v>
      </c>
      <c r="J18" s="2">
        <f t="shared" si="17"/>
        <v>0.37200000000000005</v>
      </c>
      <c r="K18" s="2">
        <f t="shared" si="17"/>
        <v>0.44400000000000006</v>
      </c>
      <c r="L18" s="2">
        <f t="shared" si="17"/>
        <v>0.51600000000000001</v>
      </c>
      <c r="M18" s="2">
        <f t="shared" si="17"/>
        <v>0.58799999999999997</v>
      </c>
      <c r="N18" s="2">
        <f t="shared" si="17"/>
        <v>0.66</v>
      </c>
      <c r="O18" s="2">
        <f t="shared" si="17"/>
        <v>0.69600000000000006</v>
      </c>
      <c r="P18" s="2">
        <f t="shared" si="17"/>
        <v>0.7320000000000001</v>
      </c>
      <c r="Q18" s="2">
        <f t="shared" si="17"/>
        <v>0.80399999999999994</v>
      </c>
      <c r="R18" s="2">
        <f t="shared" si="17"/>
        <v>0.84000000000000008</v>
      </c>
      <c r="S18" s="2">
        <f t="shared" si="17"/>
        <v>0.84000000000000008</v>
      </c>
      <c r="T18" s="2">
        <f t="shared" si="17"/>
        <v>0.91199999999999992</v>
      </c>
      <c r="U18" s="2">
        <f t="shared" si="17"/>
        <v>0.98399999999999999</v>
      </c>
      <c r="V18" s="2">
        <f t="shared" si="17"/>
        <v>0.98399999999999999</v>
      </c>
      <c r="W18" s="2">
        <f t="shared" si="17"/>
        <v>0.98399999999999999</v>
      </c>
      <c r="X18" s="2">
        <f t="shared" si="17"/>
        <v>1.0680000000000001</v>
      </c>
      <c r="Y18" s="2">
        <f t="shared" si="17"/>
        <v>1.1519999999999999</v>
      </c>
      <c r="Z18" s="2">
        <f t="shared" si="17"/>
        <v>1.236</v>
      </c>
      <c r="AA18" s="2">
        <f t="shared" si="17"/>
        <v>1.32</v>
      </c>
      <c r="AB18" s="2">
        <f t="shared" si="17"/>
        <v>1.32</v>
      </c>
      <c r="AC18" s="2">
        <f t="shared" si="17"/>
        <v>1.4100000000000001</v>
      </c>
      <c r="AD18" s="2">
        <f t="shared" si="17"/>
        <v>1.62</v>
      </c>
      <c r="AE18" s="2">
        <f t="shared" si="17"/>
        <v>1.74</v>
      </c>
      <c r="AF18" s="2">
        <f t="shared" si="17"/>
        <v>1.74</v>
      </c>
      <c r="AG18" s="2">
        <f t="shared" si="17"/>
        <v>1.8600000000000003</v>
      </c>
      <c r="AH18" s="2">
        <f t="shared" si="17"/>
        <v>2.1</v>
      </c>
      <c r="AI18" s="2">
        <f t="shared" si="17"/>
        <v>2.4600000000000004</v>
      </c>
      <c r="AJ18" s="2">
        <f t="shared" si="17"/>
        <v>2.7</v>
      </c>
      <c r="AK18" s="2">
        <f t="shared" si="17"/>
        <v>2.7</v>
      </c>
      <c r="AL18" s="2">
        <f t="shared" si="17"/>
        <v>2.8200000000000003</v>
      </c>
      <c r="AM18" s="2">
        <f t="shared" si="17"/>
        <v>2.94</v>
      </c>
      <c r="AN18" s="2">
        <f t="shared" si="17"/>
        <v>3.18</v>
      </c>
      <c r="AO18" s="2">
        <f t="shared" si="17"/>
        <v>3.66</v>
      </c>
      <c r="AP18" s="2">
        <f t="shared" si="17"/>
        <v>4.1399999999999997</v>
      </c>
      <c r="AQ18" s="2">
        <f t="shared" si="17"/>
        <v>4.38</v>
      </c>
      <c r="AR18" s="2">
        <f t="shared" si="17"/>
        <v>4.38</v>
      </c>
      <c r="AS18" s="2">
        <f t="shared" si="17"/>
        <v>4.74</v>
      </c>
      <c r="AT18" s="2">
        <f t="shared" si="17"/>
        <v>5.4600000000000009</v>
      </c>
      <c r="AU18" s="2">
        <f t="shared" si="17"/>
        <v>6.0600000000000005</v>
      </c>
      <c r="AV18" s="2">
        <f t="shared" si="17"/>
        <v>6.3000000000000007</v>
      </c>
      <c r="AW18" s="2">
        <f t="shared" si="17"/>
        <v>6.66</v>
      </c>
      <c r="AX18" s="2">
        <f t="shared" si="17"/>
        <v>7.1400000000000006</v>
      </c>
      <c r="AY18" s="2">
        <f t="shared" si="17"/>
        <v>7.620000000000001</v>
      </c>
      <c r="AZ18" s="2">
        <f t="shared" si="17"/>
        <v>7.98</v>
      </c>
      <c r="BA18" s="2">
        <f t="shared" si="17"/>
        <v>7.98</v>
      </c>
      <c r="BB18" s="2">
        <f t="shared" si="17"/>
        <v>8.4599999999999991</v>
      </c>
      <c r="BC18" s="2">
        <f t="shared" si="17"/>
        <v>9.42</v>
      </c>
      <c r="BD18" s="2">
        <f t="shared" si="17"/>
        <v>9.9</v>
      </c>
      <c r="BE18" s="2">
        <f t="shared" si="17"/>
        <v>9.9</v>
      </c>
      <c r="BF18" s="2">
        <f t="shared" si="17"/>
        <v>9.9</v>
      </c>
      <c r="BG18" s="2">
        <f t="shared" si="17"/>
        <v>10.38</v>
      </c>
      <c r="BH18" s="2">
        <f t="shared" si="17"/>
        <v>10.86</v>
      </c>
      <c r="BI18" s="2">
        <f t="shared" si="17"/>
        <v>11.46</v>
      </c>
      <c r="BJ18" s="2">
        <f t="shared" si="17"/>
        <v>12.06</v>
      </c>
    </row>
    <row r="19" spans="1:62" x14ac:dyDescent="0.2">
      <c r="A19" s="4"/>
    </row>
    <row r="20" spans="1:62" x14ac:dyDescent="0.2">
      <c r="A20" s="4" t="s">
        <v>162</v>
      </c>
    </row>
    <row r="21" spans="1:62" x14ac:dyDescent="0.2">
      <c r="A21" s="4" t="s">
        <v>189</v>
      </c>
      <c r="C21">
        <v>2</v>
      </c>
      <c r="D21">
        <v>2</v>
      </c>
      <c r="E21">
        <v>2</v>
      </c>
      <c r="F21">
        <v>2</v>
      </c>
      <c r="G21">
        <v>2</v>
      </c>
      <c r="H21">
        <v>2</v>
      </c>
      <c r="I21">
        <v>2</v>
      </c>
      <c r="J21">
        <v>2</v>
      </c>
      <c r="K21">
        <v>2</v>
      </c>
      <c r="L21">
        <v>2</v>
      </c>
      <c r="M21">
        <v>2</v>
      </c>
      <c r="N21">
        <v>2</v>
      </c>
      <c r="O21">
        <v>2</v>
      </c>
      <c r="P21">
        <v>2</v>
      </c>
      <c r="Q21">
        <v>2</v>
      </c>
      <c r="R21">
        <v>3</v>
      </c>
      <c r="S21">
        <v>3</v>
      </c>
      <c r="T21">
        <v>3</v>
      </c>
      <c r="U21">
        <v>3</v>
      </c>
      <c r="V21">
        <v>3</v>
      </c>
      <c r="W21">
        <v>3</v>
      </c>
      <c r="X21">
        <v>3</v>
      </c>
      <c r="Y21">
        <v>3</v>
      </c>
      <c r="Z21">
        <v>3</v>
      </c>
      <c r="AA21">
        <v>4</v>
      </c>
      <c r="AB21">
        <v>4</v>
      </c>
      <c r="AC21">
        <v>4</v>
      </c>
      <c r="AD21">
        <v>4</v>
      </c>
      <c r="AE21">
        <v>4</v>
      </c>
      <c r="AF21">
        <v>4</v>
      </c>
      <c r="AG21">
        <v>4</v>
      </c>
      <c r="AH21">
        <v>4</v>
      </c>
      <c r="AI21">
        <v>4</v>
      </c>
      <c r="AJ21">
        <v>4</v>
      </c>
      <c r="AK21">
        <v>4</v>
      </c>
      <c r="AL21">
        <v>4</v>
      </c>
      <c r="AM21">
        <v>5</v>
      </c>
      <c r="AN21">
        <v>5</v>
      </c>
      <c r="AO21">
        <v>5</v>
      </c>
      <c r="AP21">
        <v>5</v>
      </c>
      <c r="AQ21">
        <v>5</v>
      </c>
      <c r="AR21">
        <v>5</v>
      </c>
      <c r="AS21">
        <v>5</v>
      </c>
      <c r="AT21">
        <v>5</v>
      </c>
      <c r="AU21">
        <v>5</v>
      </c>
      <c r="AV21">
        <v>5</v>
      </c>
      <c r="AW21">
        <v>5</v>
      </c>
      <c r="AX21">
        <v>5</v>
      </c>
      <c r="AY21">
        <f>AX21</f>
        <v>5</v>
      </c>
      <c r="AZ21">
        <f t="shared" ref="AZ21:BJ21" si="18">AY21</f>
        <v>5</v>
      </c>
      <c r="BA21">
        <f t="shared" si="18"/>
        <v>5</v>
      </c>
      <c r="BB21">
        <f t="shared" si="18"/>
        <v>5</v>
      </c>
      <c r="BC21">
        <f t="shared" si="18"/>
        <v>5</v>
      </c>
      <c r="BD21">
        <f t="shared" si="18"/>
        <v>5</v>
      </c>
      <c r="BE21">
        <f t="shared" si="18"/>
        <v>5</v>
      </c>
      <c r="BF21">
        <f t="shared" si="18"/>
        <v>5</v>
      </c>
      <c r="BG21">
        <f t="shared" si="18"/>
        <v>5</v>
      </c>
      <c r="BH21">
        <f t="shared" si="18"/>
        <v>5</v>
      </c>
      <c r="BI21">
        <f t="shared" si="18"/>
        <v>5</v>
      </c>
      <c r="BJ21">
        <f t="shared" si="18"/>
        <v>5</v>
      </c>
    </row>
    <row r="22" spans="1:62" x14ac:dyDescent="0.2">
      <c r="A22" t="s">
        <v>188</v>
      </c>
      <c r="C22" s="10">
        <v>3</v>
      </c>
      <c r="D22" s="10">
        <v>3</v>
      </c>
      <c r="E22" s="10">
        <v>3</v>
      </c>
      <c r="F22" s="10">
        <v>3</v>
      </c>
      <c r="G22" s="10">
        <v>3</v>
      </c>
      <c r="H22" s="10">
        <v>3</v>
      </c>
      <c r="I22" s="10">
        <v>3</v>
      </c>
      <c r="J22" s="10">
        <v>3</v>
      </c>
      <c r="K22" s="10">
        <v>3</v>
      </c>
      <c r="L22" s="10">
        <v>3</v>
      </c>
      <c r="M22" s="10">
        <v>3</v>
      </c>
      <c r="N22" s="10">
        <v>3</v>
      </c>
      <c r="O22" s="10">
        <v>3</v>
      </c>
      <c r="P22" s="10">
        <v>3</v>
      </c>
      <c r="Q22" s="10">
        <v>3</v>
      </c>
      <c r="R22" s="10">
        <v>3</v>
      </c>
      <c r="S22" s="10">
        <v>3</v>
      </c>
      <c r="T22" s="10">
        <v>3</v>
      </c>
      <c r="U22" s="10">
        <v>3</v>
      </c>
      <c r="V22" s="10">
        <v>3</v>
      </c>
      <c r="W22" s="10">
        <v>3</v>
      </c>
      <c r="X22" s="10">
        <v>3</v>
      </c>
      <c r="Y22" s="10">
        <v>3</v>
      </c>
      <c r="Z22" s="10">
        <v>3</v>
      </c>
      <c r="AA22" s="10">
        <f>Z22</f>
        <v>3</v>
      </c>
      <c r="AB22" s="10">
        <f t="shared" ref="AB22:AQ24" si="19">AA22</f>
        <v>3</v>
      </c>
      <c r="AC22" s="10">
        <f t="shared" si="19"/>
        <v>3</v>
      </c>
      <c r="AD22" s="10">
        <f t="shared" si="19"/>
        <v>3</v>
      </c>
      <c r="AE22" s="10">
        <f t="shared" si="19"/>
        <v>3</v>
      </c>
      <c r="AF22" s="10">
        <f t="shared" si="19"/>
        <v>3</v>
      </c>
      <c r="AG22" s="10">
        <f t="shared" si="19"/>
        <v>3</v>
      </c>
      <c r="AH22" s="10">
        <f t="shared" si="19"/>
        <v>3</v>
      </c>
      <c r="AI22" s="10">
        <f t="shared" si="19"/>
        <v>3</v>
      </c>
      <c r="AJ22" s="10">
        <f t="shared" si="19"/>
        <v>3</v>
      </c>
      <c r="AK22" s="10">
        <f t="shared" si="19"/>
        <v>3</v>
      </c>
      <c r="AL22" s="10">
        <f t="shared" si="19"/>
        <v>3</v>
      </c>
      <c r="AM22" s="10">
        <f t="shared" si="19"/>
        <v>3</v>
      </c>
      <c r="AN22" s="10">
        <f t="shared" si="19"/>
        <v>3</v>
      </c>
      <c r="AO22" s="10">
        <f t="shared" si="19"/>
        <v>3</v>
      </c>
      <c r="AP22" s="10">
        <f t="shared" si="19"/>
        <v>3</v>
      </c>
      <c r="AQ22" s="10">
        <f t="shared" si="19"/>
        <v>3</v>
      </c>
      <c r="AR22" s="10">
        <f t="shared" ref="AR22:BJ22" si="20">AQ22</f>
        <v>3</v>
      </c>
      <c r="AS22" s="10">
        <f t="shared" si="20"/>
        <v>3</v>
      </c>
      <c r="AT22" s="10">
        <f t="shared" si="20"/>
        <v>3</v>
      </c>
      <c r="AU22" s="10">
        <f t="shared" si="20"/>
        <v>3</v>
      </c>
      <c r="AV22" s="10">
        <f t="shared" si="20"/>
        <v>3</v>
      </c>
      <c r="AW22" s="10">
        <f t="shared" si="20"/>
        <v>3</v>
      </c>
      <c r="AX22" s="10">
        <f t="shared" si="20"/>
        <v>3</v>
      </c>
      <c r="AY22" s="10">
        <f t="shared" si="20"/>
        <v>3</v>
      </c>
      <c r="AZ22" s="10">
        <f t="shared" si="20"/>
        <v>3</v>
      </c>
      <c r="BA22" s="10">
        <f t="shared" si="20"/>
        <v>3</v>
      </c>
      <c r="BB22" s="10">
        <f t="shared" si="20"/>
        <v>3</v>
      </c>
      <c r="BC22" s="10">
        <f t="shared" si="20"/>
        <v>3</v>
      </c>
      <c r="BD22" s="10">
        <f t="shared" si="20"/>
        <v>3</v>
      </c>
      <c r="BE22" s="10">
        <f t="shared" si="20"/>
        <v>3</v>
      </c>
      <c r="BF22" s="10">
        <f t="shared" si="20"/>
        <v>3</v>
      </c>
      <c r="BG22" s="10">
        <f t="shared" si="20"/>
        <v>3</v>
      </c>
      <c r="BH22" s="10">
        <f t="shared" si="20"/>
        <v>3</v>
      </c>
      <c r="BI22" s="10">
        <f t="shared" si="20"/>
        <v>3</v>
      </c>
      <c r="BJ22" s="10">
        <f t="shared" si="20"/>
        <v>3</v>
      </c>
    </row>
    <row r="23" spans="1:62" x14ac:dyDescent="0.2">
      <c r="A23" s="4" t="s">
        <v>219</v>
      </c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6">
        <v>0.1</v>
      </c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6">
        <v>0.1</v>
      </c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6">
        <v>0.1</v>
      </c>
      <c r="AN23" s="10"/>
      <c r="AO23" s="10"/>
      <c r="AP23" s="10"/>
      <c r="AQ23" s="10"/>
      <c r="AR23" s="10"/>
      <c r="AS23" s="10"/>
      <c r="AT23" s="10"/>
      <c r="AU23" s="6"/>
      <c r="AV23" s="10"/>
      <c r="AW23" s="10"/>
      <c r="AX23" s="10"/>
      <c r="AY23" s="6">
        <v>0.1</v>
      </c>
      <c r="AZ23" s="10"/>
      <c r="BA23" s="10"/>
      <c r="BB23" s="10"/>
      <c r="BC23" s="10"/>
      <c r="BD23" s="10"/>
      <c r="BE23" s="10"/>
      <c r="BF23" s="10"/>
      <c r="BG23" s="10"/>
      <c r="BH23" s="10"/>
      <c r="BI23" s="10"/>
      <c r="BJ23" s="10"/>
    </row>
    <row r="24" spans="1:62" x14ac:dyDescent="0.2">
      <c r="A24" t="s">
        <v>163</v>
      </c>
      <c r="C24">
        <v>60000</v>
      </c>
      <c r="D24">
        <f>C24</f>
        <v>60000</v>
      </c>
      <c r="E24">
        <f t="shared" ref="E24:N24" si="21">D24</f>
        <v>60000</v>
      </c>
      <c r="F24">
        <f t="shared" si="21"/>
        <v>60000</v>
      </c>
      <c r="G24">
        <f t="shared" si="21"/>
        <v>60000</v>
      </c>
      <c r="H24">
        <f t="shared" si="21"/>
        <v>60000</v>
      </c>
      <c r="I24">
        <f t="shared" si="21"/>
        <v>60000</v>
      </c>
      <c r="J24">
        <f t="shared" si="21"/>
        <v>60000</v>
      </c>
      <c r="K24">
        <f t="shared" si="21"/>
        <v>60000</v>
      </c>
      <c r="L24">
        <f t="shared" si="21"/>
        <v>60000</v>
      </c>
      <c r="M24">
        <f t="shared" si="21"/>
        <v>60000</v>
      </c>
      <c r="N24">
        <f t="shared" si="21"/>
        <v>60000</v>
      </c>
      <c r="O24">
        <f>N24*(1+O23)</f>
        <v>66000</v>
      </c>
      <c r="P24">
        <f t="shared" ref="P24:Z24" si="22">O24</f>
        <v>66000</v>
      </c>
      <c r="Q24">
        <f t="shared" si="22"/>
        <v>66000</v>
      </c>
      <c r="R24">
        <f t="shared" si="22"/>
        <v>66000</v>
      </c>
      <c r="S24">
        <f t="shared" si="22"/>
        <v>66000</v>
      </c>
      <c r="T24">
        <f t="shared" si="22"/>
        <v>66000</v>
      </c>
      <c r="U24">
        <f t="shared" si="22"/>
        <v>66000</v>
      </c>
      <c r="V24">
        <f t="shared" si="22"/>
        <v>66000</v>
      </c>
      <c r="W24">
        <f t="shared" si="22"/>
        <v>66000</v>
      </c>
      <c r="X24">
        <f t="shared" si="22"/>
        <v>66000</v>
      </c>
      <c r="Y24">
        <f t="shared" si="22"/>
        <v>66000</v>
      </c>
      <c r="Z24">
        <f t="shared" si="22"/>
        <v>66000</v>
      </c>
      <c r="AA24">
        <f>Z24*(1+AA23)</f>
        <v>72600</v>
      </c>
      <c r="AB24">
        <f t="shared" si="19"/>
        <v>72600</v>
      </c>
      <c r="AC24">
        <f t="shared" si="19"/>
        <v>72600</v>
      </c>
      <c r="AD24">
        <f t="shared" si="19"/>
        <v>72600</v>
      </c>
      <c r="AE24">
        <f t="shared" si="19"/>
        <v>72600</v>
      </c>
      <c r="AF24">
        <f t="shared" si="19"/>
        <v>72600</v>
      </c>
      <c r="AG24">
        <f t="shared" si="19"/>
        <v>72600</v>
      </c>
      <c r="AH24">
        <f t="shared" si="19"/>
        <v>72600</v>
      </c>
      <c r="AI24">
        <f t="shared" si="19"/>
        <v>72600</v>
      </c>
      <c r="AJ24">
        <f t="shared" si="19"/>
        <v>72600</v>
      </c>
      <c r="AK24">
        <f t="shared" si="19"/>
        <v>72600</v>
      </c>
      <c r="AL24">
        <f t="shared" si="19"/>
        <v>72600</v>
      </c>
      <c r="AM24">
        <f>AL24*(1+AM23)</f>
        <v>79860</v>
      </c>
      <c r="AN24">
        <f t="shared" ref="AN24:AX24" si="23">AM24</f>
        <v>79860</v>
      </c>
      <c r="AO24">
        <f t="shared" si="23"/>
        <v>79860</v>
      </c>
      <c r="AP24">
        <f t="shared" si="23"/>
        <v>79860</v>
      </c>
      <c r="AQ24">
        <f t="shared" si="23"/>
        <v>79860</v>
      </c>
      <c r="AR24">
        <f t="shared" si="23"/>
        <v>79860</v>
      </c>
      <c r="AS24">
        <f t="shared" si="23"/>
        <v>79860</v>
      </c>
      <c r="AT24">
        <f t="shared" si="23"/>
        <v>79860</v>
      </c>
      <c r="AU24">
        <f t="shared" si="23"/>
        <v>79860</v>
      </c>
      <c r="AV24">
        <f t="shared" si="23"/>
        <v>79860</v>
      </c>
      <c r="AW24">
        <f t="shared" si="23"/>
        <v>79860</v>
      </c>
      <c r="AX24">
        <f t="shared" si="23"/>
        <v>79860</v>
      </c>
      <c r="AY24">
        <f>AX24*(1+AY23)</f>
        <v>87846</v>
      </c>
      <c r="AZ24">
        <f t="shared" ref="AZ24:BJ24" si="24">AY24</f>
        <v>87846</v>
      </c>
      <c r="BA24">
        <f t="shared" si="24"/>
        <v>87846</v>
      </c>
      <c r="BB24">
        <f t="shared" si="24"/>
        <v>87846</v>
      </c>
      <c r="BC24">
        <f t="shared" si="24"/>
        <v>87846</v>
      </c>
      <c r="BD24">
        <f t="shared" si="24"/>
        <v>87846</v>
      </c>
      <c r="BE24">
        <f t="shared" si="24"/>
        <v>87846</v>
      </c>
      <c r="BF24">
        <f t="shared" si="24"/>
        <v>87846</v>
      </c>
      <c r="BG24">
        <f t="shared" si="24"/>
        <v>87846</v>
      </c>
      <c r="BH24">
        <f t="shared" si="24"/>
        <v>87846</v>
      </c>
      <c r="BI24">
        <f t="shared" si="24"/>
        <v>87846</v>
      </c>
      <c r="BJ24">
        <f t="shared" si="24"/>
        <v>87846</v>
      </c>
    </row>
    <row r="25" spans="1:62" x14ac:dyDescent="0.2">
      <c r="C25">
        <f>C21*C24*C22</f>
        <v>360000</v>
      </c>
      <c r="D25">
        <f t="shared" ref="D25:BJ25" si="25">D21*D24*D22</f>
        <v>360000</v>
      </c>
      <c r="E25">
        <f t="shared" si="25"/>
        <v>360000</v>
      </c>
      <c r="F25">
        <f t="shared" si="25"/>
        <v>360000</v>
      </c>
      <c r="G25">
        <f t="shared" si="25"/>
        <v>360000</v>
      </c>
      <c r="H25">
        <f t="shared" si="25"/>
        <v>360000</v>
      </c>
      <c r="I25">
        <f t="shared" si="25"/>
        <v>360000</v>
      </c>
      <c r="J25">
        <f t="shared" si="25"/>
        <v>360000</v>
      </c>
      <c r="K25">
        <f t="shared" si="25"/>
        <v>360000</v>
      </c>
      <c r="L25">
        <f t="shared" si="25"/>
        <v>360000</v>
      </c>
      <c r="M25">
        <f t="shared" si="25"/>
        <v>360000</v>
      </c>
      <c r="N25">
        <f t="shared" si="25"/>
        <v>360000</v>
      </c>
      <c r="O25">
        <f t="shared" si="25"/>
        <v>396000</v>
      </c>
      <c r="P25">
        <f t="shared" si="25"/>
        <v>396000</v>
      </c>
      <c r="Q25">
        <f t="shared" si="25"/>
        <v>396000</v>
      </c>
      <c r="R25">
        <f t="shared" si="25"/>
        <v>594000</v>
      </c>
      <c r="S25">
        <f t="shared" si="25"/>
        <v>594000</v>
      </c>
      <c r="T25">
        <f t="shared" si="25"/>
        <v>594000</v>
      </c>
      <c r="U25">
        <f t="shared" si="25"/>
        <v>594000</v>
      </c>
      <c r="V25">
        <f t="shared" si="25"/>
        <v>594000</v>
      </c>
      <c r="W25">
        <f t="shared" si="25"/>
        <v>594000</v>
      </c>
      <c r="X25">
        <f t="shared" si="25"/>
        <v>594000</v>
      </c>
      <c r="Y25">
        <f t="shared" si="25"/>
        <v>594000</v>
      </c>
      <c r="Z25">
        <f t="shared" si="25"/>
        <v>594000</v>
      </c>
      <c r="AA25">
        <f t="shared" si="25"/>
        <v>871200</v>
      </c>
      <c r="AB25">
        <f t="shared" si="25"/>
        <v>871200</v>
      </c>
      <c r="AC25">
        <f t="shared" si="25"/>
        <v>871200</v>
      </c>
      <c r="AD25">
        <f t="shared" si="25"/>
        <v>871200</v>
      </c>
      <c r="AE25">
        <f t="shared" si="25"/>
        <v>871200</v>
      </c>
      <c r="AF25">
        <f t="shared" si="25"/>
        <v>871200</v>
      </c>
      <c r="AG25">
        <f t="shared" si="25"/>
        <v>871200</v>
      </c>
      <c r="AH25">
        <f t="shared" si="25"/>
        <v>871200</v>
      </c>
      <c r="AI25">
        <f t="shared" si="25"/>
        <v>871200</v>
      </c>
      <c r="AJ25">
        <f t="shared" si="25"/>
        <v>871200</v>
      </c>
      <c r="AK25">
        <f t="shared" si="25"/>
        <v>871200</v>
      </c>
      <c r="AL25">
        <f t="shared" si="25"/>
        <v>871200</v>
      </c>
      <c r="AM25">
        <f t="shared" si="25"/>
        <v>1197900</v>
      </c>
      <c r="AN25">
        <f t="shared" si="25"/>
        <v>1197900</v>
      </c>
      <c r="AO25">
        <f t="shared" si="25"/>
        <v>1197900</v>
      </c>
      <c r="AP25">
        <f t="shared" si="25"/>
        <v>1197900</v>
      </c>
      <c r="AQ25">
        <f t="shared" si="25"/>
        <v>1197900</v>
      </c>
      <c r="AR25">
        <f t="shared" si="25"/>
        <v>1197900</v>
      </c>
      <c r="AS25">
        <f t="shared" si="25"/>
        <v>1197900</v>
      </c>
      <c r="AT25">
        <f t="shared" si="25"/>
        <v>1197900</v>
      </c>
      <c r="AU25">
        <f t="shared" si="25"/>
        <v>1197900</v>
      </c>
      <c r="AV25">
        <f t="shared" si="25"/>
        <v>1197900</v>
      </c>
      <c r="AW25">
        <f t="shared" si="25"/>
        <v>1197900</v>
      </c>
      <c r="AX25">
        <f t="shared" si="25"/>
        <v>1197900</v>
      </c>
      <c r="AY25">
        <f t="shared" si="25"/>
        <v>1317690</v>
      </c>
      <c r="AZ25">
        <f t="shared" si="25"/>
        <v>1317690</v>
      </c>
      <c r="BA25">
        <f t="shared" si="25"/>
        <v>1317690</v>
      </c>
      <c r="BB25">
        <f t="shared" si="25"/>
        <v>1317690</v>
      </c>
      <c r="BC25">
        <f t="shared" si="25"/>
        <v>1317690</v>
      </c>
      <c r="BD25">
        <f t="shared" si="25"/>
        <v>1317690</v>
      </c>
      <c r="BE25">
        <f t="shared" si="25"/>
        <v>1317690</v>
      </c>
      <c r="BF25">
        <f t="shared" si="25"/>
        <v>1317690</v>
      </c>
      <c r="BG25">
        <f t="shared" si="25"/>
        <v>1317690</v>
      </c>
      <c r="BH25">
        <f t="shared" si="25"/>
        <v>1317690</v>
      </c>
      <c r="BI25">
        <f t="shared" si="25"/>
        <v>1317690</v>
      </c>
      <c r="BJ25">
        <f t="shared" si="25"/>
        <v>1317690</v>
      </c>
    </row>
    <row r="26" spans="1:62" x14ac:dyDescent="0.2">
      <c r="A26" s="57" t="s">
        <v>193</v>
      </c>
    </row>
    <row r="27" spans="1:62" x14ac:dyDescent="0.2">
      <c r="A27" s="4" t="s">
        <v>190</v>
      </c>
      <c r="C27">
        <v>2</v>
      </c>
      <c r="D27">
        <v>2</v>
      </c>
      <c r="E27">
        <v>2</v>
      </c>
      <c r="F27">
        <v>2</v>
      </c>
      <c r="G27">
        <v>2</v>
      </c>
      <c r="H27">
        <v>2</v>
      </c>
      <c r="I27">
        <v>2</v>
      </c>
      <c r="J27">
        <v>2</v>
      </c>
      <c r="K27">
        <v>2</v>
      </c>
      <c r="L27">
        <v>2</v>
      </c>
      <c r="M27">
        <v>2</v>
      </c>
      <c r="N27">
        <v>2</v>
      </c>
      <c r="O27">
        <v>2</v>
      </c>
      <c r="P27">
        <v>2</v>
      </c>
      <c r="Q27">
        <v>2</v>
      </c>
      <c r="R27">
        <v>2</v>
      </c>
      <c r="S27">
        <v>2</v>
      </c>
      <c r="T27">
        <v>2</v>
      </c>
      <c r="U27">
        <v>2</v>
      </c>
      <c r="V27">
        <v>2</v>
      </c>
      <c r="W27">
        <v>2</v>
      </c>
      <c r="X27">
        <v>3</v>
      </c>
      <c r="Y27">
        <v>3</v>
      </c>
      <c r="Z27">
        <v>3</v>
      </c>
      <c r="AA27">
        <v>3</v>
      </c>
      <c r="AB27">
        <v>3</v>
      </c>
      <c r="AC27">
        <v>3</v>
      </c>
      <c r="AD27">
        <v>4</v>
      </c>
      <c r="AE27">
        <v>4</v>
      </c>
      <c r="AF27">
        <v>4</v>
      </c>
      <c r="AG27">
        <v>4</v>
      </c>
      <c r="AH27">
        <v>4</v>
      </c>
      <c r="AI27">
        <v>4</v>
      </c>
      <c r="AJ27">
        <v>4</v>
      </c>
      <c r="AK27">
        <v>4</v>
      </c>
      <c r="AL27">
        <v>4</v>
      </c>
      <c r="AM27">
        <v>5</v>
      </c>
      <c r="AN27">
        <v>5</v>
      </c>
      <c r="AO27">
        <v>5</v>
      </c>
      <c r="AP27">
        <v>5</v>
      </c>
      <c r="AQ27">
        <v>5</v>
      </c>
      <c r="AR27">
        <v>5</v>
      </c>
      <c r="AS27">
        <v>5</v>
      </c>
      <c r="AT27">
        <v>5</v>
      </c>
      <c r="AU27">
        <v>5</v>
      </c>
      <c r="AV27">
        <v>5</v>
      </c>
      <c r="AW27">
        <v>5</v>
      </c>
      <c r="AX27">
        <v>5</v>
      </c>
      <c r="AY27">
        <v>6</v>
      </c>
      <c r="AZ27">
        <v>6</v>
      </c>
      <c r="BA27">
        <v>6</v>
      </c>
      <c r="BB27">
        <v>6</v>
      </c>
      <c r="BC27">
        <v>6</v>
      </c>
      <c r="BD27">
        <v>6</v>
      </c>
      <c r="BE27">
        <v>7</v>
      </c>
      <c r="BF27">
        <v>7</v>
      </c>
      <c r="BG27">
        <v>7</v>
      </c>
      <c r="BH27">
        <v>7</v>
      </c>
      <c r="BI27">
        <v>7</v>
      </c>
      <c r="BJ27">
        <v>7</v>
      </c>
    </row>
    <row r="28" spans="1:62" x14ac:dyDescent="0.2">
      <c r="A28" t="s">
        <v>191</v>
      </c>
      <c r="C28" s="10">
        <v>3</v>
      </c>
      <c r="D28" s="10">
        <v>3</v>
      </c>
      <c r="E28" s="10">
        <v>3</v>
      </c>
      <c r="F28" s="10">
        <v>3</v>
      </c>
      <c r="G28" s="10">
        <v>3</v>
      </c>
      <c r="H28" s="10">
        <v>3</v>
      </c>
      <c r="I28" s="10">
        <v>3</v>
      </c>
      <c r="J28" s="10">
        <v>3</v>
      </c>
      <c r="K28" s="10">
        <v>3</v>
      </c>
      <c r="L28" s="10">
        <v>3</v>
      </c>
      <c r="M28" s="10">
        <v>3</v>
      </c>
      <c r="N28" s="10">
        <v>3</v>
      </c>
      <c r="O28" s="10">
        <v>3</v>
      </c>
      <c r="P28" s="10">
        <v>3</v>
      </c>
      <c r="Q28" s="10">
        <v>3</v>
      </c>
      <c r="R28" s="10">
        <v>3</v>
      </c>
      <c r="S28" s="10">
        <v>3</v>
      </c>
      <c r="T28" s="10">
        <v>3</v>
      </c>
      <c r="U28" s="10">
        <v>3</v>
      </c>
      <c r="V28" s="10">
        <v>3</v>
      </c>
      <c r="W28" s="10">
        <v>3</v>
      </c>
      <c r="X28" s="10">
        <v>3</v>
      </c>
      <c r="Y28" s="10">
        <v>3</v>
      </c>
      <c r="Z28" s="10">
        <v>3</v>
      </c>
      <c r="AA28" s="10">
        <v>3</v>
      </c>
      <c r="AB28" s="10">
        <v>3</v>
      </c>
      <c r="AC28" s="10">
        <v>3</v>
      </c>
      <c r="AD28" s="10">
        <v>3</v>
      </c>
      <c r="AE28" s="10">
        <v>3</v>
      </c>
      <c r="AF28" s="10">
        <v>3</v>
      </c>
      <c r="AG28" s="10">
        <v>3</v>
      </c>
      <c r="AH28" s="10">
        <v>3</v>
      </c>
      <c r="AI28" s="10">
        <v>3</v>
      </c>
      <c r="AJ28" s="10">
        <v>3</v>
      </c>
      <c r="AK28" s="10">
        <v>3</v>
      </c>
      <c r="AL28" s="10">
        <v>3</v>
      </c>
      <c r="AM28" s="10">
        <v>3</v>
      </c>
      <c r="AN28" s="10">
        <v>3</v>
      </c>
      <c r="AO28" s="10">
        <v>3</v>
      </c>
      <c r="AP28" s="10">
        <v>3</v>
      </c>
      <c r="AQ28" s="10">
        <v>3</v>
      </c>
      <c r="AR28" s="10">
        <v>3</v>
      </c>
      <c r="AS28" s="10">
        <v>3</v>
      </c>
      <c r="AT28" s="10">
        <v>3</v>
      </c>
      <c r="AU28" s="10">
        <v>3</v>
      </c>
      <c r="AV28" s="10">
        <v>3</v>
      </c>
      <c r="AW28" s="10">
        <v>3</v>
      </c>
      <c r="AX28" s="10">
        <v>3</v>
      </c>
      <c r="AY28" s="10">
        <f>AX28</f>
        <v>3</v>
      </c>
      <c r="AZ28" s="10">
        <f t="shared" ref="AZ28:BJ28" si="26">AY28</f>
        <v>3</v>
      </c>
      <c r="BA28" s="10">
        <f t="shared" si="26"/>
        <v>3</v>
      </c>
      <c r="BB28" s="10">
        <f t="shared" si="26"/>
        <v>3</v>
      </c>
      <c r="BC28" s="10">
        <f t="shared" si="26"/>
        <v>3</v>
      </c>
      <c r="BD28" s="10">
        <f t="shared" si="26"/>
        <v>3</v>
      </c>
      <c r="BE28" s="10">
        <f t="shared" si="26"/>
        <v>3</v>
      </c>
      <c r="BF28" s="10">
        <f t="shared" si="26"/>
        <v>3</v>
      </c>
      <c r="BG28" s="10">
        <f t="shared" si="26"/>
        <v>3</v>
      </c>
      <c r="BH28" s="10">
        <f t="shared" si="26"/>
        <v>3</v>
      </c>
      <c r="BI28" s="10">
        <f t="shared" si="26"/>
        <v>3</v>
      </c>
      <c r="BJ28" s="10">
        <f t="shared" si="26"/>
        <v>3</v>
      </c>
    </row>
    <row r="29" spans="1:62" x14ac:dyDescent="0.2"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6">
        <v>0.1</v>
      </c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6">
        <v>0.1</v>
      </c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6">
        <v>0.1</v>
      </c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6">
        <v>0.1</v>
      </c>
      <c r="AZ29" s="10"/>
      <c r="BA29" s="10"/>
      <c r="BB29" s="10"/>
      <c r="BC29" s="10"/>
      <c r="BD29" s="10"/>
      <c r="BE29" s="10"/>
      <c r="BF29" s="10"/>
      <c r="BG29" s="10"/>
      <c r="BH29" s="10"/>
      <c r="BI29" s="10"/>
      <c r="BJ29" s="10"/>
    </row>
    <row r="30" spans="1:62" x14ac:dyDescent="0.2">
      <c r="A30" t="s">
        <v>192</v>
      </c>
      <c r="C30">
        <v>40000</v>
      </c>
      <c r="D30">
        <f>C30</f>
        <v>40000</v>
      </c>
      <c r="E30">
        <f t="shared" ref="E30:N30" si="27">D30</f>
        <v>40000</v>
      </c>
      <c r="F30">
        <f t="shared" si="27"/>
        <v>40000</v>
      </c>
      <c r="G30">
        <f t="shared" si="27"/>
        <v>40000</v>
      </c>
      <c r="H30">
        <f t="shared" si="27"/>
        <v>40000</v>
      </c>
      <c r="I30">
        <f t="shared" si="27"/>
        <v>40000</v>
      </c>
      <c r="J30">
        <f t="shared" si="27"/>
        <v>40000</v>
      </c>
      <c r="K30">
        <f t="shared" si="27"/>
        <v>40000</v>
      </c>
      <c r="L30">
        <f t="shared" si="27"/>
        <v>40000</v>
      </c>
      <c r="M30">
        <f t="shared" si="27"/>
        <v>40000</v>
      </c>
      <c r="N30">
        <f t="shared" si="27"/>
        <v>40000</v>
      </c>
      <c r="O30">
        <f>N30*(1+O29)</f>
        <v>44000</v>
      </c>
      <c r="P30">
        <f t="shared" ref="P30:Z30" si="28">O30</f>
        <v>44000</v>
      </c>
      <c r="Q30">
        <f t="shared" si="28"/>
        <v>44000</v>
      </c>
      <c r="R30">
        <f t="shared" si="28"/>
        <v>44000</v>
      </c>
      <c r="S30">
        <f t="shared" si="28"/>
        <v>44000</v>
      </c>
      <c r="T30">
        <f t="shared" si="28"/>
        <v>44000</v>
      </c>
      <c r="U30">
        <f t="shared" si="28"/>
        <v>44000</v>
      </c>
      <c r="V30">
        <f t="shared" si="28"/>
        <v>44000</v>
      </c>
      <c r="W30">
        <f t="shared" si="28"/>
        <v>44000</v>
      </c>
      <c r="X30">
        <f t="shared" si="28"/>
        <v>44000</v>
      </c>
      <c r="Y30">
        <f t="shared" si="28"/>
        <v>44000</v>
      </c>
      <c r="Z30">
        <f t="shared" si="28"/>
        <v>44000</v>
      </c>
      <c r="AA30">
        <f>Z30*(1+AA29)</f>
        <v>48400.000000000007</v>
      </c>
      <c r="AB30">
        <f t="shared" ref="AB30:AL30" si="29">AA30</f>
        <v>48400.000000000007</v>
      </c>
      <c r="AC30">
        <f t="shared" si="29"/>
        <v>48400.000000000007</v>
      </c>
      <c r="AD30">
        <f t="shared" si="29"/>
        <v>48400.000000000007</v>
      </c>
      <c r="AE30">
        <f t="shared" si="29"/>
        <v>48400.000000000007</v>
      </c>
      <c r="AF30">
        <f t="shared" si="29"/>
        <v>48400.000000000007</v>
      </c>
      <c r="AG30">
        <f t="shared" si="29"/>
        <v>48400.000000000007</v>
      </c>
      <c r="AH30">
        <f t="shared" si="29"/>
        <v>48400.000000000007</v>
      </c>
      <c r="AI30">
        <f t="shared" si="29"/>
        <v>48400.000000000007</v>
      </c>
      <c r="AJ30">
        <f t="shared" si="29"/>
        <v>48400.000000000007</v>
      </c>
      <c r="AK30">
        <f t="shared" si="29"/>
        <v>48400.000000000007</v>
      </c>
      <c r="AL30">
        <f t="shared" si="29"/>
        <v>48400.000000000007</v>
      </c>
      <c r="AM30">
        <f>AL30*(1+AM29)</f>
        <v>53240.000000000015</v>
      </c>
      <c r="AN30">
        <f t="shared" ref="AN30:AX30" si="30">AM30</f>
        <v>53240.000000000015</v>
      </c>
      <c r="AO30">
        <f t="shared" si="30"/>
        <v>53240.000000000015</v>
      </c>
      <c r="AP30">
        <f t="shared" si="30"/>
        <v>53240.000000000015</v>
      </c>
      <c r="AQ30">
        <f t="shared" si="30"/>
        <v>53240.000000000015</v>
      </c>
      <c r="AR30">
        <f t="shared" si="30"/>
        <v>53240.000000000015</v>
      </c>
      <c r="AS30">
        <f t="shared" si="30"/>
        <v>53240.000000000015</v>
      </c>
      <c r="AT30">
        <f t="shared" si="30"/>
        <v>53240.000000000015</v>
      </c>
      <c r="AU30">
        <f t="shared" si="30"/>
        <v>53240.000000000015</v>
      </c>
      <c r="AV30">
        <f t="shared" si="30"/>
        <v>53240.000000000015</v>
      </c>
      <c r="AW30">
        <f t="shared" si="30"/>
        <v>53240.000000000015</v>
      </c>
      <c r="AX30">
        <f t="shared" si="30"/>
        <v>53240.000000000015</v>
      </c>
      <c r="AY30">
        <f>AX30*(1+AY29)</f>
        <v>58564.000000000022</v>
      </c>
      <c r="AZ30">
        <f t="shared" ref="AZ30:BJ30" si="31">AY30</f>
        <v>58564.000000000022</v>
      </c>
      <c r="BA30">
        <f t="shared" si="31"/>
        <v>58564.000000000022</v>
      </c>
      <c r="BB30">
        <f t="shared" si="31"/>
        <v>58564.000000000022</v>
      </c>
      <c r="BC30">
        <f t="shared" si="31"/>
        <v>58564.000000000022</v>
      </c>
      <c r="BD30">
        <f t="shared" si="31"/>
        <v>58564.000000000022</v>
      </c>
      <c r="BE30">
        <f t="shared" si="31"/>
        <v>58564.000000000022</v>
      </c>
      <c r="BF30">
        <f t="shared" si="31"/>
        <v>58564.000000000022</v>
      </c>
      <c r="BG30">
        <f t="shared" si="31"/>
        <v>58564.000000000022</v>
      </c>
      <c r="BH30">
        <f t="shared" si="31"/>
        <v>58564.000000000022</v>
      </c>
      <c r="BI30">
        <f t="shared" si="31"/>
        <v>58564.000000000022</v>
      </c>
      <c r="BJ30">
        <f t="shared" si="31"/>
        <v>58564.000000000022</v>
      </c>
    </row>
    <row r="31" spans="1:62" x14ac:dyDescent="0.2">
      <c r="A31" t="s">
        <v>166</v>
      </c>
      <c r="C31">
        <f>C27*C30*C28</f>
        <v>240000</v>
      </c>
      <c r="D31">
        <f t="shared" ref="D31:BJ31" si="32">D27*D30*D28</f>
        <v>240000</v>
      </c>
      <c r="E31">
        <f t="shared" si="32"/>
        <v>240000</v>
      </c>
      <c r="F31">
        <f t="shared" si="32"/>
        <v>240000</v>
      </c>
      <c r="G31">
        <f t="shared" si="32"/>
        <v>240000</v>
      </c>
      <c r="H31">
        <f t="shared" si="32"/>
        <v>240000</v>
      </c>
      <c r="I31">
        <f t="shared" si="32"/>
        <v>240000</v>
      </c>
      <c r="J31">
        <f t="shared" si="32"/>
        <v>240000</v>
      </c>
      <c r="K31">
        <f t="shared" si="32"/>
        <v>240000</v>
      </c>
      <c r="L31">
        <f t="shared" si="32"/>
        <v>240000</v>
      </c>
      <c r="M31">
        <f t="shared" si="32"/>
        <v>240000</v>
      </c>
      <c r="N31">
        <f t="shared" si="32"/>
        <v>240000</v>
      </c>
      <c r="O31">
        <f t="shared" si="32"/>
        <v>264000</v>
      </c>
      <c r="P31">
        <f t="shared" si="32"/>
        <v>264000</v>
      </c>
      <c r="Q31">
        <f t="shared" si="32"/>
        <v>264000</v>
      </c>
      <c r="R31">
        <f t="shared" si="32"/>
        <v>264000</v>
      </c>
      <c r="S31">
        <f t="shared" si="32"/>
        <v>264000</v>
      </c>
      <c r="T31">
        <f t="shared" si="32"/>
        <v>264000</v>
      </c>
      <c r="U31">
        <f t="shared" si="32"/>
        <v>264000</v>
      </c>
      <c r="V31">
        <f t="shared" si="32"/>
        <v>264000</v>
      </c>
      <c r="W31">
        <f t="shared" si="32"/>
        <v>264000</v>
      </c>
      <c r="X31">
        <f t="shared" si="32"/>
        <v>396000</v>
      </c>
      <c r="Y31">
        <f t="shared" si="32"/>
        <v>396000</v>
      </c>
      <c r="Z31">
        <f t="shared" si="32"/>
        <v>396000</v>
      </c>
      <c r="AA31">
        <f t="shared" si="32"/>
        <v>435600.00000000012</v>
      </c>
      <c r="AB31">
        <f t="shared" si="32"/>
        <v>435600.00000000012</v>
      </c>
      <c r="AC31">
        <f t="shared" si="32"/>
        <v>435600.00000000012</v>
      </c>
      <c r="AD31">
        <f t="shared" si="32"/>
        <v>580800.00000000012</v>
      </c>
      <c r="AE31">
        <f t="shared" si="32"/>
        <v>580800.00000000012</v>
      </c>
      <c r="AF31">
        <f t="shared" si="32"/>
        <v>580800.00000000012</v>
      </c>
      <c r="AG31">
        <f t="shared" si="32"/>
        <v>580800.00000000012</v>
      </c>
      <c r="AH31">
        <f t="shared" si="32"/>
        <v>580800.00000000012</v>
      </c>
      <c r="AI31">
        <f t="shared" si="32"/>
        <v>580800.00000000012</v>
      </c>
      <c r="AJ31">
        <f t="shared" si="32"/>
        <v>580800.00000000012</v>
      </c>
      <c r="AK31">
        <f t="shared" si="32"/>
        <v>580800.00000000012</v>
      </c>
      <c r="AL31">
        <f t="shared" si="32"/>
        <v>580800.00000000012</v>
      </c>
      <c r="AM31">
        <f t="shared" si="32"/>
        <v>798600.00000000023</v>
      </c>
      <c r="AN31">
        <f t="shared" si="32"/>
        <v>798600.00000000023</v>
      </c>
      <c r="AO31">
        <f t="shared" si="32"/>
        <v>798600.00000000023</v>
      </c>
      <c r="AP31">
        <f t="shared" si="32"/>
        <v>798600.00000000023</v>
      </c>
      <c r="AQ31">
        <f t="shared" si="32"/>
        <v>798600.00000000023</v>
      </c>
      <c r="AR31">
        <f t="shared" si="32"/>
        <v>798600.00000000023</v>
      </c>
      <c r="AS31">
        <f t="shared" si="32"/>
        <v>798600.00000000023</v>
      </c>
      <c r="AT31">
        <f t="shared" si="32"/>
        <v>798600.00000000023</v>
      </c>
      <c r="AU31">
        <f t="shared" si="32"/>
        <v>798600.00000000023</v>
      </c>
      <c r="AV31">
        <f t="shared" si="32"/>
        <v>798600.00000000023</v>
      </c>
      <c r="AW31">
        <f t="shared" si="32"/>
        <v>798600.00000000023</v>
      </c>
      <c r="AX31">
        <f t="shared" si="32"/>
        <v>798600.00000000023</v>
      </c>
      <c r="AY31">
        <f t="shared" si="32"/>
        <v>1054152.0000000005</v>
      </c>
      <c r="AZ31">
        <f t="shared" si="32"/>
        <v>1054152.0000000005</v>
      </c>
      <c r="BA31">
        <f t="shared" si="32"/>
        <v>1054152.0000000005</v>
      </c>
      <c r="BB31">
        <f t="shared" si="32"/>
        <v>1054152.0000000005</v>
      </c>
      <c r="BC31">
        <f t="shared" si="32"/>
        <v>1054152.0000000005</v>
      </c>
      <c r="BD31">
        <f t="shared" si="32"/>
        <v>1054152.0000000005</v>
      </c>
      <c r="BE31">
        <f t="shared" si="32"/>
        <v>1229844.0000000005</v>
      </c>
      <c r="BF31">
        <f t="shared" si="32"/>
        <v>1229844.0000000005</v>
      </c>
      <c r="BG31">
        <f t="shared" si="32"/>
        <v>1229844.0000000005</v>
      </c>
      <c r="BH31">
        <f t="shared" si="32"/>
        <v>1229844.0000000005</v>
      </c>
      <c r="BI31">
        <f t="shared" si="32"/>
        <v>1229844.0000000005</v>
      </c>
      <c r="BJ31">
        <f t="shared" si="32"/>
        <v>1229844.0000000005</v>
      </c>
    </row>
    <row r="33" spans="1:62" x14ac:dyDescent="0.2">
      <c r="A33" s="57" t="s">
        <v>194</v>
      </c>
    </row>
    <row r="34" spans="1:62" x14ac:dyDescent="0.2">
      <c r="A34" s="4" t="s">
        <v>190</v>
      </c>
      <c r="C34">
        <v>2</v>
      </c>
      <c r="D34">
        <v>2</v>
      </c>
      <c r="E34">
        <v>2</v>
      </c>
      <c r="F34">
        <v>2</v>
      </c>
      <c r="G34">
        <v>2</v>
      </c>
      <c r="H34">
        <v>2</v>
      </c>
      <c r="I34">
        <v>2</v>
      </c>
      <c r="J34">
        <v>2</v>
      </c>
      <c r="K34">
        <v>2</v>
      </c>
      <c r="L34">
        <v>2</v>
      </c>
      <c r="M34">
        <v>2</v>
      </c>
      <c r="N34">
        <v>2</v>
      </c>
      <c r="O34">
        <f>N34</f>
        <v>2</v>
      </c>
      <c r="P34">
        <f t="shared" ref="P34:AE37" si="33">O34</f>
        <v>2</v>
      </c>
      <c r="Q34">
        <f t="shared" si="33"/>
        <v>2</v>
      </c>
      <c r="R34">
        <f t="shared" si="33"/>
        <v>2</v>
      </c>
      <c r="S34">
        <v>3</v>
      </c>
      <c r="T34">
        <v>3</v>
      </c>
      <c r="U34">
        <v>3</v>
      </c>
      <c r="V34">
        <v>3</v>
      </c>
      <c r="W34">
        <v>3</v>
      </c>
      <c r="X34">
        <v>3</v>
      </c>
      <c r="Y34">
        <v>3</v>
      </c>
      <c r="Z34">
        <v>3</v>
      </c>
      <c r="AA34">
        <v>4</v>
      </c>
      <c r="AB34">
        <v>4</v>
      </c>
      <c r="AC34">
        <v>4</v>
      </c>
      <c r="AD34">
        <v>4</v>
      </c>
      <c r="AE34">
        <v>4</v>
      </c>
      <c r="AF34">
        <v>4</v>
      </c>
      <c r="AG34">
        <v>4</v>
      </c>
      <c r="AH34">
        <v>4</v>
      </c>
      <c r="AI34">
        <v>4</v>
      </c>
      <c r="AJ34">
        <v>4</v>
      </c>
      <c r="AK34">
        <v>4</v>
      </c>
      <c r="AL34">
        <v>4</v>
      </c>
      <c r="AM34">
        <v>5</v>
      </c>
      <c r="AN34">
        <v>5</v>
      </c>
      <c r="AO34">
        <v>5</v>
      </c>
      <c r="AP34">
        <v>5</v>
      </c>
      <c r="AQ34">
        <v>5</v>
      </c>
      <c r="AR34">
        <v>5</v>
      </c>
      <c r="AS34">
        <v>5</v>
      </c>
      <c r="AT34">
        <v>5</v>
      </c>
      <c r="AU34">
        <v>5</v>
      </c>
      <c r="AV34">
        <v>5</v>
      </c>
      <c r="AW34">
        <v>5</v>
      </c>
      <c r="AX34">
        <v>5</v>
      </c>
      <c r="AY34">
        <v>6</v>
      </c>
      <c r="AZ34">
        <v>6</v>
      </c>
      <c r="BA34">
        <v>6</v>
      </c>
      <c r="BB34">
        <v>6</v>
      </c>
      <c r="BC34">
        <v>6</v>
      </c>
      <c r="BD34">
        <v>6</v>
      </c>
      <c r="BE34">
        <v>6</v>
      </c>
      <c r="BF34">
        <v>6</v>
      </c>
      <c r="BG34">
        <v>6</v>
      </c>
      <c r="BH34">
        <v>6</v>
      </c>
      <c r="BI34">
        <v>6</v>
      </c>
      <c r="BJ34">
        <v>6</v>
      </c>
    </row>
    <row r="35" spans="1:62" x14ac:dyDescent="0.2">
      <c r="A35" t="s">
        <v>191</v>
      </c>
      <c r="C35" s="10">
        <v>2</v>
      </c>
      <c r="D35" s="10">
        <f>C35</f>
        <v>2</v>
      </c>
      <c r="E35" s="10">
        <f t="shared" ref="E35:O35" si="34">D35</f>
        <v>2</v>
      </c>
      <c r="F35" s="10">
        <f t="shared" si="34"/>
        <v>2</v>
      </c>
      <c r="G35" s="10">
        <f t="shared" si="34"/>
        <v>2</v>
      </c>
      <c r="H35" s="10">
        <f t="shared" si="34"/>
        <v>2</v>
      </c>
      <c r="I35" s="10">
        <f t="shared" si="34"/>
        <v>2</v>
      </c>
      <c r="J35" s="10">
        <f t="shared" si="34"/>
        <v>2</v>
      </c>
      <c r="K35" s="10">
        <f t="shared" si="34"/>
        <v>2</v>
      </c>
      <c r="L35" s="10">
        <f t="shared" si="34"/>
        <v>2</v>
      </c>
      <c r="M35" s="10">
        <f t="shared" si="34"/>
        <v>2</v>
      </c>
      <c r="N35" s="10">
        <f t="shared" si="34"/>
        <v>2</v>
      </c>
      <c r="O35" s="10">
        <f t="shared" si="34"/>
        <v>2</v>
      </c>
      <c r="P35" s="10">
        <f t="shared" si="33"/>
        <v>2</v>
      </c>
      <c r="Q35" s="10">
        <f t="shared" si="33"/>
        <v>2</v>
      </c>
      <c r="R35" s="10">
        <f t="shared" si="33"/>
        <v>2</v>
      </c>
      <c r="S35" s="10">
        <f t="shared" si="33"/>
        <v>2</v>
      </c>
      <c r="T35" s="10">
        <f t="shared" si="33"/>
        <v>2</v>
      </c>
      <c r="U35" s="10">
        <f t="shared" si="33"/>
        <v>2</v>
      </c>
      <c r="V35" s="10">
        <f t="shared" si="33"/>
        <v>2</v>
      </c>
      <c r="W35" s="10">
        <f t="shared" si="33"/>
        <v>2</v>
      </c>
      <c r="X35" s="10">
        <f t="shared" si="33"/>
        <v>2</v>
      </c>
      <c r="Y35" s="10">
        <f t="shared" si="33"/>
        <v>2</v>
      </c>
      <c r="Z35" s="10">
        <f t="shared" si="33"/>
        <v>2</v>
      </c>
      <c r="AA35" s="10">
        <f t="shared" si="33"/>
        <v>2</v>
      </c>
      <c r="AB35" s="10">
        <f t="shared" si="33"/>
        <v>2</v>
      </c>
      <c r="AC35" s="10">
        <f t="shared" si="33"/>
        <v>2</v>
      </c>
      <c r="AD35" s="10">
        <f t="shared" si="33"/>
        <v>2</v>
      </c>
      <c r="AE35" s="10">
        <f t="shared" si="33"/>
        <v>2</v>
      </c>
      <c r="AF35" s="10">
        <f t="shared" ref="AF35:AL35" si="35">AE35</f>
        <v>2</v>
      </c>
      <c r="AG35" s="10">
        <f t="shared" si="35"/>
        <v>2</v>
      </c>
      <c r="AH35" s="10">
        <f t="shared" si="35"/>
        <v>2</v>
      </c>
      <c r="AI35" s="10">
        <f t="shared" si="35"/>
        <v>2</v>
      </c>
      <c r="AJ35" s="10">
        <f t="shared" si="35"/>
        <v>2</v>
      </c>
      <c r="AK35" s="10">
        <f t="shared" si="35"/>
        <v>2</v>
      </c>
      <c r="AL35" s="10">
        <f t="shared" si="35"/>
        <v>2</v>
      </c>
      <c r="AM35">
        <v>2</v>
      </c>
      <c r="AN35">
        <v>2</v>
      </c>
      <c r="AO35">
        <v>2</v>
      </c>
      <c r="AP35">
        <v>2</v>
      </c>
      <c r="AQ35">
        <v>2</v>
      </c>
      <c r="AR35">
        <v>2</v>
      </c>
      <c r="AS35">
        <v>2</v>
      </c>
      <c r="AT35">
        <v>2</v>
      </c>
      <c r="AU35">
        <v>2</v>
      </c>
      <c r="AV35">
        <v>2</v>
      </c>
      <c r="AW35">
        <v>2</v>
      </c>
      <c r="AX35">
        <v>2</v>
      </c>
      <c r="AY35">
        <f>AX35</f>
        <v>2</v>
      </c>
      <c r="AZ35">
        <f t="shared" ref="AZ35:BJ35" si="36">AY35</f>
        <v>2</v>
      </c>
      <c r="BA35">
        <f t="shared" si="36"/>
        <v>2</v>
      </c>
      <c r="BB35">
        <f t="shared" si="36"/>
        <v>2</v>
      </c>
      <c r="BC35">
        <f t="shared" si="36"/>
        <v>2</v>
      </c>
      <c r="BD35">
        <f t="shared" si="36"/>
        <v>2</v>
      </c>
      <c r="BE35">
        <f t="shared" si="36"/>
        <v>2</v>
      </c>
      <c r="BF35">
        <f t="shared" si="36"/>
        <v>2</v>
      </c>
      <c r="BG35">
        <f t="shared" si="36"/>
        <v>2</v>
      </c>
      <c r="BH35">
        <f t="shared" si="36"/>
        <v>2</v>
      </c>
      <c r="BI35">
        <f t="shared" si="36"/>
        <v>2</v>
      </c>
      <c r="BJ35">
        <f t="shared" si="36"/>
        <v>2</v>
      </c>
    </row>
    <row r="36" spans="1:62" x14ac:dyDescent="0.2">
      <c r="A36" t="s">
        <v>219</v>
      </c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6">
        <v>0.1</v>
      </c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6">
        <v>0.1</v>
      </c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6">
        <f>10%</f>
        <v>0.1</v>
      </c>
      <c r="AY36" s="5">
        <v>0.1</v>
      </c>
    </row>
    <row r="37" spans="1:62" x14ac:dyDescent="0.2">
      <c r="A37" t="s">
        <v>192</v>
      </c>
      <c r="C37">
        <v>25000</v>
      </c>
      <c r="D37">
        <f>C37</f>
        <v>25000</v>
      </c>
      <c r="E37">
        <f t="shared" ref="E37:N37" si="37">D37</f>
        <v>25000</v>
      </c>
      <c r="F37">
        <f t="shared" si="37"/>
        <v>25000</v>
      </c>
      <c r="G37">
        <f t="shared" si="37"/>
        <v>25000</v>
      </c>
      <c r="H37">
        <f t="shared" si="37"/>
        <v>25000</v>
      </c>
      <c r="I37">
        <f t="shared" si="37"/>
        <v>25000</v>
      </c>
      <c r="J37">
        <f t="shared" si="37"/>
        <v>25000</v>
      </c>
      <c r="K37">
        <f t="shared" si="37"/>
        <v>25000</v>
      </c>
      <c r="L37">
        <f t="shared" si="37"/>
        <v>25000</v>
      </c>
      <c r="M37">
        <f t="shared" si="37"/>
        <v>25000</v>
      </c>
      <c r="N37">
        <f t="shared" si="37"/>
        <v>25000</v>
      </c>
      <c r="O37">
        <f>N37*(1+O36)</f>
        <v>27500.000000000004</v>
      </c>
      <c r="P37">
        <f t="shared" si="33"/>
        <v>27500.000000000004</v>
      </c>
      <c r="Q37">
        <f t="shared" si="33"/>
        <v>27500.000000000004</v>
      </c>
      <c r="R37">
        <f t="shared" si="33"/>
        <v>27500.000000000004</v>
      </c>
      <c r="S37">
        <f t="shared" si="33"/>
        <v>27500.000000000004</v>
      </c>
      <c r="T37">
        <f t="shared" si="33"/>
        <v>27500.000000000004</v>
      </c>
      <c r="U37">
        <f t="shared" si="33"/>
        <v>27500.000000000004</v>
      </c>
      <c r="V37">
        <f t="shared" si="33"/>
        <v>27500.000000000004</v>
      </c>
      <c r="W37">
        <f t="shared" si="33"/>
        <v>27500.000000000004</v>
      </c>
      <c r="X37">
        <f t="shared" si="33"/>
        <v>27500.000000000004</v>
      </c>
      <c r="Y37">
        <f t="shared" si="33"/>
        <v>27500.000000000004</v>
      </c>
      <c r="Z37">
        <f t="shared" si="33"/>
        <v>27500.000000000004</v>
      </c>
      <c r="AA37">
        <f>Z37*(1+AA36)</f>
        <v>30250.000000000007</v>
      </c>
      <c r="AB37">
        <f t="shared" ref="AB37:AL37" si="38">AA37</f>
        <v>30250.000000000007</v>
      </c>
      <c r="AC37">
        <f t="shared" si="38"/>
        <v>30250.000000000007</v>
      </c>
      <c r="AD37">
        <f t="shared" si="38"/>
        <v>30250.000000000007</v>
      </c>
      <c r="AE37">
        <f t="shared" si="38"/>
        <v>30250.000000000007</v>
      </c>
      <c r="AF37">
        <f t="shared" si="38"/>
        <v>30250.000000000007</v>
      </c>
      <c r="AG37">
        <f t="shared" si="38"/>
        <v>30250.000000000007</v>
      </c>
      <c r="AH37">
        <f t="shared" si="38"/>
        <v>30250.000000000007</v>
      </c>
      <c r="AI37">
        <f t="shared" si="38"/>
        <v>30250.000000000007</v>
      </c>
      <c r="AJ37">
        <f t="shared" si="38"/>
        <v>30250.000000000007</v>
      </c>
      <c r="AK37">
        <f t="shared" si="38"/>
        <v>30250.000000000007</v>
      </c>
      <c r="AL37">
        <f t="shared" si="38"/>
        <v>30250.000000000007</v>
      </c>
      <c r="AM37">
        <f>AL37*(1+AM36)</f>
        <v>33275.000000000007</v>
      </c>
      <c r="AN37">
        <f t="shared" ref="AN37:AX37" si="39">AM37</f>
        <v>33275.000000000007</v>
      </c>
      <c r="AO37">
        <f t="shared" si="39"/>
        <v>33275.000000000007</v>
      </c>
      <c r="AP37">
        <f t="shared" si="39"/>
        <v>33275.000000000007</v>
      </c>
      <c r="AQ37">
        <f t="shared" si="39"/>
        <v>33275.000000000007</v>
      </c>
      <c r="AR37">
        <f t="shared" si="39"/>
        <v>33275.000000000007</v>
      </c>
      <c r="AS37">
        <f t="shared" si="39"/>
        <v>33275.000000000007</v>
      </c>
      <c r="AT37">
        <f t="shared" si="39"/>
        <v>33275.000000000007</v>
      </c>
      <c r="AU37">
        <f t="shared" si="39"/>
        <v>33275.000000000007</v>
      </c>
      <c r="AV37">
        <f t="shared" si="39"/>
        <v>33275.000000000007</v>
      </c>
      <c r="AW37">
        <f t="shared" si="39"/>
        <v>33275.000000000007</v>
      </c>
      <c r="AX37">
        <f t="shared" si="39"/>
        <v>33275.000000000007</v>
      </c>
      <c r="AY37" s="10">
        <f>AX37*(1+AY36)</f>
        <v>36602.500000000015</v>
      </c>
      <c r="AZ37" s="10">
        <f t="shared" ref="AZ37:BJ37" si="40">AY37</f>
        <v>36602.500000000015</v>
      </c>
      <c r="BA37" s="10">
        <f t="shared" si="40"/>
        <v>36602.500000000015</v>
      </c>
      <c r="BB37" s="10">
        <f t="shared" si="40"/>
        <v>36602.500000000015</v>
      </c>
      <c r="BC37" s="10">
        <f t="shared" si="40"/>
        <v>36602.500000000015</v>
      </c>
      <c r="BD37" s="10">
        <f t="shared" si="40"/>
        <v>36602.500000000015</v>
      </c>
      <c r="BE37" s="10">
        <f t="shared" si="40"/>
        <v>36602.500000000015</v>
      </c>
      <c r="BF37" s="10">
        <f t="shared" si="40"/>
        <v>36602.500000000015</v>
      </c>
      <c r="BG37" s="10">
        <f t="shared" si="40"/>
        <v>36602.500000000015</v>
      </c>
      <c r="BH37" s="10">
        <f t="shared" si="40"/>
        <v>36602.500000000015</v>
      </c>
      <c r="BI37" s="10">
        <f t="shared" si="40"/>
        <v>36602.500000000015</v>
      </c>
      <c r="BJ37" s="10">
        <f t="shared" si="40"/>
        <v>36602.500000000015</v>
      </c>
    </row>
    <row r="38" spans="1:62" x14ac:dyDescent="0.2">
      <c r="A38" t="s">
        <v>166</v>
      </c>
      <c r="C38">
        <f>C34*C37*C35</f>
        <v>100000</v>
      </c>
      <c r="D38">
        <f t="shared" ref="D38:BJ38" si="41">D34*D37*D35</f>
        <v>100000</v>
      </c>
      <c r="E38">
        <f t="shared" si="41"/>
        <v>100000</v>
      </c>
      <c r="F38">
        <f t="shared" si="41"/>
        <v>100000</v>
      </c>
      <c r="G38">
        <f t="shared" si="41"/>
        <v>100000</v>
      </c>
      <c r="H38">
        <f t="shared" si="41"/>
        <v>100000</v>
      </c>
      <c r="I38">
        <f t="shared" si="41"/>
        <v>100000</v>
      </c>
      <c r="J38">
        <f t="shared" si="41"/>
        <v>100000</v>
      </c>
      <c r="K38">
        <f t="shared" si="41"/>
        <v>100000</v>
      </c>
      <c r="L38">
        <f t="shared" si="41"/>
        <v>100000</v>
      </c>
      <c r="M38">
        <f t="shared" si="41"/>
        <v>100000</v>
      </c>
      <c r="N38">
        <f t="shared" si="41"/>
        <v>100000</v>
      </c>
      <c r="O38">
        <f t="shared" si="41"/>
        <v>110000.00000000001</v>
      </c>
      <c r="P38">
        <f t="shared" si="41"/>
        <v>110000.00000000001</v>
      </c>
      <c r="Q38">
        <f t="shared" si="41"/>
        <v>110000.00000000001</v>
      </c>
      <c r="R38">
        <f t="shared" si="41"/>
        <v>110000.00000000001</v>
      </c>
      <c r="S38">
        <f t="shared" si="41"/>
        <v>165000.00000000003</v>
      </c>
      <c r="T38">
        <f t="shared" si="41"/>
        <v>165000.00000000003</v>
      </c>
      <c r="U38">
        <f t="shared" si="41"/>
        <v>165000.00000000003</v>
      </c>
      <c r="V38">
        <f t="shared" si="41"/>
        <v>165000.00000000003</v>
      </c>
      <c r="W38">
        <f t="shared" si="41"/>
        <v>165000.00000000003</v>
      </c>
      <c r="X38">
        <f t="shared" si="41"/>
        <v>165000.00000000003</v>
      </c>
      <c r="Y38">
        <f t="shared" si="41"/>
        <v>165000.00000000003</v>
      </c>
      <c r="Z38">
        <f t="shared" si="41"/>
        <v>165000.00000000003</v>
      </c>
      <c r="AA38">
        <f t="shared" si="41"/>
        <v>242000.00000000006</v>
      </c>
      <c r="AB38">
        <f t="shared" si="41"/>
        <v>242000.00000000006</v>
      </c>
      <c r="AC38">
        <f t="shared" si="41"/>
        <v>242000.00000000006</v>
      </c>
      <c r="AD38">
        <f t="shared" si="41"/>
        <v>242000.00000000006</v>
      </c>
      <c r="AE38">
        <f t="shared" si="41"/>
        <v>242000.00000000006</v>
      </c>
      <c r="AF38">
        <f t="shared" si="41"/>
        <v>242000.00000000006</v>
      </c>
      <c r="AG38">
        <f t="shared" si="41"/>
        <v>242000.00000000006</v>
      </c>
      <c r="AH38">
        <f t="shared" si="41"/>
        <v>242000.00000000006</v>
      </c>
      <c r="AI38">
        <f t="shared" si="41"/>
        <v>242000.00000000006</v>
      </c>
      <c r="AJ38">
        <f t="shared" si="41"/>
        <v>242000.00000000006</v>
      </c>
      <c r="AK38">
        <f t="shared" si="41"/>
        <v>242000.00000000006</v>
      </c>
      <c r="AL38">
        <f t="shared" si="41"/>
        <v>242000.00000000006</v>
      </c>
      <c r="AM38">
        <f t="shared" si="41"/>
        <v>332750.00000000006</v>
      </c>
      <c r="AN38">
        <f t="shared" si="41"/>
        <v>332750.00000000006</v>
      </c>
      <c r="AO38">
        <f t="shared" si="41"/>
        <v>332750.00000000006</v>
      </c>
      <c r="AP38">
        <f t="shared" si="41"/>
        <v>332750.00000000006</v>
      </c>
      <c r="AQ38">
        <f t="shared" si="41"/>
        <v>332750.00000000006</v>
      </c>
      <c r="AR38">
        <f t="shared" si="41"/>
        <v>332750.00000000006</v>
      </c>
      <c r="AS38">
        <f t="shared" si="41"/>
        <v>332750.00000000006</v>
      </c>
      <c r="AT38">
        <f t="shared" si="41"/>
        <v>332750.00000000006</v>
      </c>
      <c r="AU38">
        <f t="shared" si="41"/>
        <v>332750.00000000006</v>
      </c>
      <c r="AV38">
        <f t="shared" si="41"/>
        <v>332750.00000000006</v>
      </c>
      <c r="AW38">
        <f t="shared" si="41"/>
        <v>332750.00000000006</v>
      </c>
      <c r="AX38">
        <f t="shared" si="41"/>
        <v>332750.00000000006</v>
      </c>
      <c r="AY38">
        <f t="shared" si="41"/>
        <v>439230.00000000017</v>
      </c>
      <c r="AZ38">
        <f t="shared" si="41"/>
        <v>439230.00000000017</v>
      </c>
      <c r="BA38">
        <f t="shared" si="41"/>
        <v>439230.00000000017</v>
      </c>
      <c r="BB38">
        <f t="shared" si="41"/>
        <v>439230.00000000017</v>
      </c>
      <c r="BC38">
        <f t="shared" si="41"/>
        <v>439230.00000000017</v>
      </c>
      <c r="BD38">
        <f t="shared" si="41"/>
        <v>439230.00000000017</v>
      </c>
      <c r="BE38">
        <f t="shared" si="41"/>
        <v>439230.00000000017</v>
      </c>
      <c r="BF38">
        <f t="shared" si="41"/>
        <v>439230.00000000017</v>
      </c>
      <c r="BG38">
        <f t="shared" si="41"/>
        <v>439230.00000000017</v>
      </c>
      <c r="BH38">
        <f t="shared" si="41"/>
        <v>439230.00000000017</v>
      </c>
      <c r="BI38">
        <f t="shared" si="41"/>
        <v>439230.00000000017</v>
      </c>
      <c r="BJ38">
        <f t="shared" si="41"/>
        <v>439230.00000000017</v>
      </c>
    </row>
    <row r="41" spans="1:62" x14ac:dyDescent="0.2">
      <c r="A41" t="s">
        <v>167</v>
      </c>
      <c r="C41" s="10">
        <f>(C22*C21)+(C27*C28)+(C34*C35)</f>
        <v>16</v>
      </c>
      <c r="D41" s="10">
        <f t="shared" ref="D41:BJ41" si="42">(D22*D21)+(D27*D28)+(D34*D35)</f>
        <v>16</v>
      </c>
      <c r="E41" s="10">
        <f t="shared" si="42"/>
        <v>16</v>
      </c>
      <c r="F41" s="10">
        <f t="shared" si="42"/>
        <v>16</v>
      </c>
      <c r="G41" s="10">
        <f t="shared" si="42"/>
        <v>16</v>
      </c>
      <c r="H41" s="10">
        <f t="shared" si="42"/>
        <v>16</v>
      </c>
      <c r="I41" s="10">
        <f t="shared" si="42"/>
        <v>16</v>
      </c>
      <c r="J41" s="10">
        <f t="shared" si="42"/>
        <v>16</v>
      </c>
      <c r="K41" s="10">
        <f t="shared" si="42"/>
        <v>16</v>
      </c>
      <c r="L41" s="10">
        <f t="shared" si="42"/>
        <v>16</v>
      </c>
      <c r="M41" s="10">
        <f t="shared" si="42"/>
        <v>16</v>
      </c>
      <c r="N41" s="10">
        <f t="shared" si="42"/>
        <v>16</v>
      </c>
      <c r="O41" s="10">
        <f t="shared" si="42"/>
        <v>16</v>
      </c>
      <c r="P41" s="10">
        <f t="shared" si="42"/>
        <v>16</v>
      </c>
      <c r="Q41" s="10">
        <f t="shared" si="42"/>
        <v>16</v>
      </c>
      <c r="R41" s="10">
        <f t="shared" si="42"/>
        <v>19</v>
      </c>
      <c r="S41" s="10">
        <f t="shared" si="42"/>
        <v>21</v>
      </c>
      <c r="T41" s="10">
        <f t="shared" si="42"/>
        <v>21</v>
      </c>
      <c r="U41" s="10">
        <f t="shared" si="42"/>
        <v>21</v>
      </c>
      <c r="V41" s="10">
        <f t="shared" si="42"/>
        <v>21</v>
      </c>
      <c r="W41" s="10">
        <f t="shared" si="42"/>
        <v>21</v>
      </c>
      <c r="X41" s="10">
        <f t="shared" si="42"/>
        <v>24</v>
      </c>
      <c r="Y41" s="10">
        <f t="shared" si="42"/>
        <v>24</v>
      </c>
      <c r="Z41" s="10">
        <f t="shared" si="42"/>
        <v>24</v>
      </c>
      <c r="AA41" s="10">
        <f t="shared" si="42"/>
        <v>29</v>
      </c>
      <c r="AB41" s="10">
        <f t="shared" si="42"/>
        <v>29</v>
      </c>
      <c r="AC41" s="10">
        <f t="shared" si="42"/>
        <v>29</v>
      </c>
      <c r="AD41" s="10">
        <f t="shared" si="42"/>
        <v>32</v>
      </c>
      <c r="AE41" s="10">
        <f t="shared" si="42"/>
        <v>32</v>
      </c>
      <c r="AF41" s="10">
        <f t="shared" si="42"/>
        <v>32</v>
      </c>
      <c r="AG41" s="10">
        <f t="shared" si="42"/>
        <v>32</v>
      </c>
      <c r="AH41" s="10">
        <f t="shared" si="42"/>
        <v>32</v>
      </c>
      <c r="AI41" s="10">
        <f t="shared" si="42"/>
        <v>32</v>
      </c>
      <c r="AJ41" s="10">
        <f t="shared" si="42"/>
        <v>32</v>
      </c>
      <c r="AK41" s="10">
        <f t="shared" si="42"/>
        <v>32</v>
      </c>
      <c r="AL41" s="10">
        <f t="shared" si="42"/>
        <v>32</v>
      </c>
      <c r="AM41" s="10">
        <f t="shared" si="42"/>
        <v>40</v>
      </c>
      <c r="AN41" s="10">
        <f t="shared" si="42"/>
        <v>40</v>
      </c>
      <c r="AO41" s="10">
        <f t="shared" si="42"/>
        <v>40</v>
      </c>
      <c r="AP41" s="10">
        <f t="shared" si="42"/>
        <v>40</v>
      </c>
      <c r="AQ41" s="10">
        <f t="shared" si="42"/>
        <v>40</v>
      </c>
      <c r="AR41" s="10">
        <f t="shared" si="42"/>
        <v>40</v>
      </c>
      <c r="AS41" s="10">
        <f t="shared" si="42"/>
        <v>40</v>
      </c>
      <c r="AT41" s="10">
        <f t="shared" si="42"/>
        <v>40</v>
      </c>
      <c r="AU41" s="10">
        <f t="shared" si="42"/>
        <v>40</v>
      </c>
      <c r="AV41" s="10">
        <f t="shared" si="42"/>
        <v>40</v>
      </c>
      <c r="AW41" s="10">
        <f t="shared" si="42"/>
        <v>40</v>
      </c>
      <c r="AX41" s="10">
        <f t="shared" si="42"/>
        <v>40</v>
      </c>
      <c r="AY41" s="10">
        <f t="shared" si="42"/>
        <v>45</v>
      </c>
      <c r="AZ41" s="10">
        <f t="shared" si="42"/>
        <v>45</v>
      </c>
      <c r="BA41" s="10">
        <f t="shared" si="42"/>
        <v>45</v>
      </c>
      <c r="BB41" s="10">
        <f t="shared" si="42"/>
        <v>45</v>
      </c>
      <c r="BC41" s="10">
        <f t="shared" si="42"/>
        <v>45</v>
      </c>
      <c r="BD41" s="10">
        <f t="shared" si="42"/>
        <v>45</v>
      </c>
      <c r="BE41" s="10">
        <f t="shared" si="42"/>
        <v>48</v>
      </c>
      <c r="BF41" s="10">
        <f t="shared" si="42"/>
        <v>48</v>
      </c>
      <c r="BG41" s="10">
        <f t="shared" si="42"/>
        <v>48</v>
      </c>
      <c r="BH41" s="10">
        <f t="shared" si="42"/>
        <v>48</v>
      </c>
      <c r="BI41" s="10">
        <f t="shared" si="42"/>
        <v>48</v>
      </c>
      <c r="BJ41" s="10">
        <f t="shared" si="42"/>
        <v>48</v>
      </c>
    </row>
    <row r="42" spans="1:62" x14ac:dyDescent="0.2">
      <c r="A42" t="s">
        <v>166</v>
      </c>
      <c r="C42">
        <f>C25+C31+C38</f>
        <v>700000</v>
      </c>
      <c r="D42">
        <f t="shared" ref="D42:BJ42" si="43">D25+D31+D38</f>
        <v>700000</v>
      </c>
      <c r="E42">
        <f t="shared" si="43"/>
        <v>700000</v>
      </c>
      <c r="F42">
        <f t="shared" si="43"/>
        <v>700000</v>
      </c>
      <c r="G42">
        <f t="shared" si="43"/>
        <v>700000</v>
      </c>
      <c r="H42">
        <f t="shared" si="43"/>
        <v>700000</v>
      </c>
      <c r="I42">
        <f t="shared" si="43"/>
        <v>700000</v>
      </c>
      <c r="J42">
        <f t="shared" si="43"/>
        <v>700000</v>
      </c>
      <c r="K42">
        <f t="shared" si="43"/>
        <v>700000</v>
      </c>
      <c r="L42">
        <f t="shared" si="43"/>
        <v>700000</v>
      </c>
      <c r="M42">
        <f t="shared" si="43"/>
        <v>700000</v>
      </c>
      <c r="N42">
        <f t="shared" si="43"/>
        <v>700000</v>
      </c>
      <c r="O42">
        <f t="shared" si="43"/>
        <v>770000</v>
      </c>
      <c r="P42">
        <f t="shared" si="43"/>
        <v>770000</v>
      </c>
      <c r="Q42">
        <f t="shared" si="43"/>
        <v>770000</v>
      </c>
      <c r="R42">
        <f t="shared" si="43"/>
        <v>968000</v>
      </c>
      <c r="S42">
        <f t="shared" si="43"/>
        <v>1023000</v>
      </c>
      <c r="T42">
        <f t="shared" si="43"/>
        <v>1023000</v>
      </c>
      <c r="U42">
        <f t="shared" si="43"/>
        <v>1023000</v>
      </c>
      <c r="V42">
        <f t="shared" si="43"/>
        <v>1023000</v>
      </c>
      <c r="W42">
        <f t="shared" si="43"/>
        <v>1023000</v>
      </c>
      <c r="X42">
        <f t="shared" si="43"/>
        <v>1155000</v>
      </c>
      <c r="Y42">
        <f t="shared" si="43"/>
        <v>1155000</v>
      </c>
      <c r="Z42">
        <f t="shared" si="43"/>
        <v>1155000</v>
      </c>
      <c r="AA42">
        <f t="shared" si="43"/>
        <v>1548800</v>
      </c>
      <c r="AB42">
        <f t="shared" si="43"/>
        <v>1548800</v>
      </c>
      <c r="AC42">
        <f t="shared" si="43"/>
        <v>1548800</v>
      </c>
      <c r="AD42">
        <f t="shared" si="43"/>
        <v>1694000</v>
      </c>
      <c r="AE42">
        <f t="shared" si="43"/>
        <v>1694000</v>
      </c>
      <c r="AF42">
        <f t="shared" si="43"/>
        <v>1694000</v>
      </c>
      <c r="AG42">
        <f t="shared" si="43"/>
        <v>1694000</v>
      </c>
      <c r="AH42">
        <f t="shared" si="43"/>
        <v>1694000</v>
      </c>
      <c r="AI42">
        <f t="shared" si="43"/>
        <v>1694000</v>
      </c>
      <c r="AJ42">
        <f t="shared" si="43"/>
        <v>1694000</v>
      </c>
      <c r="AK42">
        <f t="shared" si="43"/>
        <v>1694000</v>
      </c>
      <c r="AL42">
        <f t="shared" si="43"/>
        <v>1694000</v>
      </c>
      <c r="AM42">
        <f t="shared" si="43"/>
        <v>2329250.0000000005</v>
      </c>
      <c r="AN42">
        <f t="shared" si="43"/>
        <v>2329250.0000000005</v>
      </c>
      <c r="AO42">
        <f t="shared" si="43"/>
        <v>2329250.0000000005</v>
      </c>
      <c r="AP42">
        <f t="shared" si="43"/>
        <v>2329250.0000000005</v>
      </c>
      <c r="AQ42">
        <f t="shared" si="43"/>
        <v>2329250.0000000005</v>
      </c>
      <c r="AR42">
        <f t="shared" si="43"/>
        <v>2329250.0000000005</v>
      </c>
      <c r="AS42">
        <f t="shared" si="43"/>
        <v>2329250.0000000005</v>
      </c>
      <c r="AT42">
        <f t="shared" si="43"/>
        <v>2329250.0000000005</v>
      </c>
      <c r="AU42">
        <f t="shared" si="43"/>
        <v>2329250.0000000005</v>
      </c>
      <c r="AV42">
        <f t="shared" si="43"/>
        <v>2329250.0000000005</v>
      </c>
      <c r="AW42">
        <f t="shared" si="43"/>
        <v>2329250.0000000005</v>
      </c>
      <c r="AX42">
        <f t="shared" si="43"/>
        <v>2329250.0000000005</v>
      </c>
      <c r="AY42">
        <f t="shared" si="43"/>
        <v>2811072.0000000005</v>
      </c>
      <c r="AZ42">
        <f t="shared" si="43"/>
        <v>2811072.0000000005</v>
      </c>
      <c r="BA42">
        <f t="shared" si="43"/>
        <v>2811072.0000000005</v>
      </c>
      <c r="BB42">
        <f t="shared" si="43"/>
        <v>2811072.0000000005</v>
      </c>
      <c r="BC42">
        <f t="shared" si="43"/>
        <v>2811072.0000000005</v>
      </c>
      <c r="BD42">
        <f t="shared" si="43"/>
        <v>2811072.0000000005</v>
      </c>
      <c r="BE42">
        <f t="shared" si="43"/>
        <v>2986764.0000000005</v>
      </c>
      <c r="BF42">
        <f t="shared" si="43"/>
        <v>2986764.0000000005</v>
      </c>
      <c r="BG42">
        <f t="shared" si="43"/>
        <v>2986764.0000000005</v>
      </c>
      <c r="BH42">
        <f t="shared" si="43"/>
        <v>2986764.0000000005</v>
      </c>
      <c r="BI42">
        <f t="shared" si="43"/>
        <v>2986764.0000000005</v>
      </c>
      <c r="BJ42">
        <f t="shared" si="43"/>
        <v>2986764.0000000005</v>
      </c>
    </row>
    <row r="44" spans="1:62" x14ac:dyDescent="0.2">
      <c r="A44" t="s">
        <v>170</v>
      </c>
      <c r="C44" s="5">
        <v>0.1</v>
      </c>
      <c r="D44" s="5">
        <f>C44</f>
        <v>0.1</v>
      </c>
      <c r="E44" s="5">
        <f t="shared" ref="E44:AX44" si="44">D44</f>
        <v>0.1</v>
      </c>
      <c r="F44" s="5">
        <f t="shared" si="44"/>
        <v>0.1</v>
      </c>
      <c r="G44" s="5">
        <f t="shared" si="44"/>
        <v>0.1</v>
      </c>
      <c r="H44" s="5">
        <f t="shared" si="44"/>
        <v>0.1</v>
      </c>
      <c r="I44" s="5">
        <f t="shared" si="44"/>
        <v>0.1</v>
      </c>
      <c r="J44" s="5">
        <f t="shared" si="44"/>
        <v>0.1</v>
      </c>
      <c r="K44" s="5">
        <f t="shared" si="44"/>
        <v>0.1</v>
      </c>
      <c r="L44" s="5">
        <f t="shared" si="44"/>
        <v>0.1</v>
      </c>
      <c r="M44" s="5">
        <f t="shared" si="44"/>
        <v>0.1</v>
      </c>
      <c r="N44" s="5">
        <f t="shared" si="44"/>
        <v>0.1</v>
      </c>
      <c r="O44" s="5">
        <f t="shared" si="44"/>
        <v>0.1</v>
      </c>
      <c r="P44" s="5">
        <f t="shared" si="44"/>
        <v>0.1</v>
      </c>
      <c r="Q44" s="5">
        <f t="shared" si="44"/>
        <v>0.1</v>
      </c>
      <c r="R44" s="5">
        <f t="shared" si="44"/>
        <v>0.1</v>
      </c>
      <c r="S44" s="5">
        <f t="shared" si="44"/>
        <v>0.1</v>
      </c>
      <c r="T44" s="5">
        <f t="shared" si="44"/>
        <v>0.1</v>
      </c>
      <c r="U44" s="5">
        <f t="shared" si="44"/>
        <v>0.1</v>
      </c>
      <c r="V44" s="5">
        <f t="shared" si="44"/>
        <v>0.1</v>
      </c>
      <c r="W44" s="5">
        <f t="shared" si="44"/>
        <v>0.1</v>
      </c>
      <c r="X44" s="5">
        <f t="shared" si="44"/>
        <v>0.1</v>
      </c>
      <c r="Y44" s="5">
        <f t="shared" si="44"/>
        <v>0.1</v>
      </c>
      <c r="Z44" s="5">
        <f t="shared" si="44"/>
        <v>0.1</v>
      </c>
      <c r="AA44" s="5">
        <f t="shared" si="44"/>
        <v>0.1</v>
      </c>
      <c r="AB44" s="5">
        <f t="shared" si="44"/>
        <v>0.1</v>
      </c>
      <c r="AC44" s="5">
        <f t="shared" si="44"/>
        <v>0.1</v>
      </c>
      <c r="AD44" s="5">
        <f t="shared" si="44"/>
        <v>0.1</v>
      </c>
      <c r="AE44" s="5">
        <f t="shared" si="44"/>
        <v>0.1</v>
      </c>
      <c r="AF44" s="5">
        <f t="shared" si="44"/>
        <v>0.1</v>
      </c>
      <c r="AG44" s="5">
        <f t="shared" si="44"/>
        <v>0.1</v>
      </c>
      <c r="AH44" s="5">
        <f t="shared" si="44"/>
        <v>0.1</v>
      </c>
      <c r="AI44" s="5">
        <f t="shared" si="44"/>
        <v>0.1</v>
      </c>
      <c r="AJ44" s="5">
        <f t="shared" si="44"/>
        <v>0.1</v>
      </c>
      <c r="AK44" s="5">
        <f t="shared" si="44"/>
        <v>0.1</v>
      </c>
      <c r="AL44" s="5">
        <f t="shared" si="44"/>
        <v>0.1</v>
      </c>
      <c r="AM44" s="5">
        <f t="shared" si="44"/>
        <v>0.1</v>
      </c>
      <c r="AN44" s="5">
        <f t="shared" si="44"/>
        <v>0.1</v>
      </c>
      <c r="AO44" s="5">
        <f t="shared" si="44"/>
        <v>0.1</v>
      </c>
      <c r="AP44" s="5">
        <f t="shared" si="44"/>
        <v>0.1</v>
      </c>
      <c r="AQ44" s="5">
        <f t="shared" si="44"/>
        <v>0.1</v>
      </c>
      <c r="AR44" s="5">
        <f t="shared" si="44"/>
        <v>0.1</v>
      </c>
      <c r="AS44" s="5">
        <f t="shared" si="44"/>
        <v>0.1</v>
      </c>
      <c r="AT44" s="5">
        <f t="shared" si="44"/>
        <v>0.1</v>
      </c>
      <c r="AU44" s="5">
        <f t="shared" si="44"/>
        <v>0.1</v>
      </c>
      <c r="AV44" s="5">
        <f t="shared" si="44"/>
        <v>0.1</v>
      </c>
      <c r="AW44" s="5">
        <f t="shared" si="44"/>
        <v>0.1</v>
      </c>
      <c r="AX44" s="5">
        <f t="shared" si="44"/>
        <v>0.1</v>
      </c>
      <c r="AY44" s="5">
        <f>AX44</f>
        <v>0.1</v>
      </c>
      <c r="AZ44" s="5">
        <f t="shared" ref="AZ44:BJ44" si="45">AY44</f>
        <v>0.1</v>
      </c>
      <c r="BA44" s="5">
        <f t="shared" si="45"/>
        <v>0.1</v>
      </c>
      <c r="BB44" s="5">
        <f t="shared" si="45"/>
        <v>0.1</v>
      </c>
      <c r="BC44" s="5">
        <f t="shared" si="45"/>
        <v>0.1</v>
      </c>
      <c r="BD44" s="5">
        <f t="shared" si="45"/>
        <v>0.1</v>
      </c>
      <c r="BE44" s="5">
        <f t="shared" si="45"/>
        <v>0.1</v>
      </c>
      <c r="BF44" s="5">
        <f t="shared" si="45"/>
        <v>0.1</v>
      </c>
      <c r="BG44" s="5">
        <f t="shared" si="45"/>
        <v>0.1</v>
      </c>
      <c r="BH44" s="5">
        <f t="shared" si="45"/>
        <v>0.1</v>
      </c>
      <c r="BI44" s="5">
        <f t="shared" si="45"/>
        <v>0.1</v>
      </c>
      <c r="BJ44" s="5">
        <f t="shared" si="45"/>
        <v>0.1</v>
      </c>
    </row>
    <row r="45" spans="1:62" x14ac:dyDescent="0.2">
      <c r="A45" t="s">
        <v>169</v>
      </c>
      <c r="C45">
        <f t="shared" ref="C45:BJ45" si="46">C44*C42</f>
        <v>70000</v>
      </c>
      <c r="D45">
        <f t="shared" si="46"/>
        <v>70000</v>
      </c>
      <c r="E45">
        <f t="shared" si="46"/>
        <v>70000</v>
      </c>
      <c r="F45">
        <f t="shared" si="46"/>
        <v>70000</v>
      </c>
      <c r="G45">
        <f t="shared" si="46"/>
        <v>70000</v>
      </c>
      <c r="H45">
        <f t="shared" si="46"/>
        <v>70000</v>
      </c>
      <c r="I45">
        <f t="shared" si="46"/>
        <v>70000</v>
      </c>
      <c r="J45">
        <f t="shared" si="46"/>
        <v>70000</v>
      </c>
      <c r="K45">
        <f t="shared" si="46"/>
        <v>70000</v>
      </c>
      <c r="L45">
        <f t="shared" si="46"/>
        <v>70000</v>
      </c>
      <c r="M45">
        <f t="shared" si="46"/>
        <v>70000</v>
      </c>
      <c r="N45">
        <f t="shared" si="46"/>
        <v>70000</v>
      </c>
      <c r="O45">
        <f t="shared" si="46"/>
        <v>77000</v>
      </c>
      <c r="P45">
        <f t="shared" si="46"/>
        <v>77000</v>
      </c>
      <c r="Q45">
        <f t="shared" si="46"/>
        <v>77000</v>
      </c>
      <c r="R45">
        <f t="shared" si="46"/>
        <v>96800</v>
      </c>
      <c r="S45">
        <f t="shared" si="46"/>
        <v>102300</v>
      </c>
      <c r="T45">
        <f t="shared" si="46"/>
        <v>102300</v>
      </c>
      <c r="U45">
        <f t="shared" si="46"/>
        <v>102300</v>
      </c>
      <c r="V45">
        <f t="shared" si="46"/>
        <v>102300</v>
      </c>
      <c r="W45">
        <f t="shared" si="46"/>
        <v>102300</v>
      </c>
      <c r="X45">
        <f t="shared" si="46"/>
        <v>115500</v>
      </c>
      <c r="Y45">
        <f t="shared" si="46"/>
        <v>115500</v>
      </c>
      <c r="Z45">
        <f t="shared" si="46"/>
        <v>115500</v>
      </c>
      <c r="AA45">
        <f t="shared" si="46"/>
        <v>154880</v>
      </c>
      <c r="AB45">
        <f t="shared" si="46"/>
        <v>154880</v>
      </c>
      <c r="AC45">
        <f t="shared" si="46"/>
        <v>154880</v>
      </c>
      <c r="AD45">
        <f t="shared" si="46"/>
        <v>169400</v>
      </c>
      <c r="AE45">
        <f t="shared" si="46"/>
        <v>169400</v>
      </c>
      <c r="AF45">
        <f t="shared" si="46"/>
        <v>169400</v>
      </c>
      <c r="AG45">
        <f t="shared" si="46"/>
        <v>169400</v>
      </c>
      <c r="AH45">
        <f t="shared" si="46"/>
        <v>169400</v>
      </c>
      <c r="AI45">
        <f t="shared" si="46"/>
        <v>169400</v>
      </c>
      <c r="AJ45">
        <f t="shared" si="46"/>
        <v>169400</v>
      </c>
      <c r="AK45">
        <f t="shared" si="46"/>
        <v>169400</v>
      </c>
      <c r="AL45">
        <f t="shared" si="46"/>
        <v>169400</v>
      </c>
      <c r="AM45">
        <f t="shared" si="46"/>
        <v>232925.00000000006</v>
      </c>
      <c r="AN45">
        <f t="shared" si="46"/>
        <v>232925.00000000006</v>
      </c>
      <c r="AO45">
        <f t="shared" si="46"/>
        <v>232925.00000000006</v>
      </c>
      <c r="AP45">
        <f t="shared" si="46"/>
        <v>232925.00000000006</v>
      </c>
      <c r="AQ45">
        <f t="shared" si="46"/>
        <v>232925.00000000006</v>
      </c>
      <c r="AR45">
        <f t="shared" si="46"/>
        <v>232925.00000000006</v>
      </c>
      <c r="AS45">
        <f t="shared" si="46"/>
        <v>232925.00000000006</v>
      </c>
      <c r="AT45">
        <f t="shared" si="46"/>
        <v>232925.00000000006</v>
      </c>
      <c r="AU45">
        <f t="shared" si="46"/>
        <v>232925.00000000006</v>
      </c>
      <c r="AV45">
        <f t="shared" si="46"/>
        <v>232925.00000000006</v>
      </c>
      <c r="AW45">
        <f t="shared" si="46"/>
        <v>232925.00000000006</v>
      </c>
      <c r="AX45">
        <f t="shared" si="46"/>
        <v>232925.00000000006</v>
      </c>
      <c r="AY45">
        <f t="shared" si="46"/>
        <v>281107.20000000007</v>
      </c>
      <c r="AZ45">
        <f t="shared" si="46"/>
        <v>281107.20000000007</v>
      </c>
      <c r="BA45">
        <f t="shared" si="46"/>
        <v>281107.20000000007</v>
      </c>
      <c r="BB45">
        <f t="shared" si="46"/>
        <v>281107.20000000007</v>
      </c>
      <c r="BC45">
        <f t="shared" si="46"/>
        <v>281107.20000000007</v>
      </c>
      <c r="BD45">
        <f t="shared" si="46"/>
        <v>281107.20000000007</v>
      </c>
      <c r="BE45">
        <f t="shared" si="46"/>
        <v>298676.40000000008</v>
      </c>
      <c r="BF45">
        <f t="shared" si="46"/>
        <v>298676.40000000008</v>
      </c>
      <c r="BG45">
        <f t="shared" si="46"/>
        <v>298676.40000000008</v>
      </c>
      <c r="BH45">
        <f t="shared" si="46"/>
        <v>298676.40000000008</v>
      </c>
      <c r="BI45">
        <f t="shared" si="46"/>
        <v>298676.40000000008</v>
      </c>
      <c r="BJ45">
        <f t="shared" si="46"/>
        <v>298676.40000000008</v>
      </c>
    </row>
    <row r="46" spans="1:62" x14ac:dyDescent="0.2">
      <c r="A46" t="s">
        <v>182</v>
      </c>
      <c r="C46">
        <f>C42+C45</f>
        <v>770000</v>
      </c>
      <c r="D46">
        <f t="shared" ref="D46:BJ46" si="47">D42+D45</f>
        <v>770000</v>
      </c>
      <c r="E46">
        <f t="shared" si="47"/>
        <v>770000</v>
      </c>
      <c r="F46">
        <f t="shared" si="47"/>
        <v>770000</v>
      </c>
      <c r="G46">
        <f t="shared" si="47"/>
        <v>770000</v>
      </c>
      <c r="H46">
        <f t="shared" si="47"/>
        <v>770000</v>
      </c>
      <c r="I46">
        <f t="shared" si="47"/>
        <v>770000</v>
      </c>
      <c r="J46">
        <f t="shared" si="47"/>
        <v>770000</v>
      </c>
      <c r="K46">
        <f t="shared" si="47"/>
        <v>770000</v>
      </c>
      <c r="L46">
        <f t="shared" si="47"/>
        <v>770000</v>
      </c>
      <c r="M46">
        <f t="shared" si="47"/>
        <v>770000</v>
      </c>
      <c r="N46">
        <f t="shared" si="47"/>
        <v>770000</v>
      </c>
      <c r="O46">
        <f t="shared" si="47"/>
        <v>847000</v>
      </c>
      <c r="P46">
        <f t="shared" si="47"/>
        <v>847000</v>
      </c>
      <c r="Q46">
        <f t="shared" si="47"/>
        <v>847000</v>
      </c>
      <c r="R46">
        <f t="shared" si="47"/>
        <v>1064800</v>
      </c>
      <c r="S46">
        <f t="shared" si="47"/>
        <v>1125300</v>
      </c>
      <c r="T46">
        <f t="shared" si="47"/>
        <v>1125300</v>
      </c>
      <c r="U46">
        <f t="shared" si="47"/>
        <v>1125300</v>
      </c>
      <c r="V46">
        <f t="shared" si="47"/>
        <v>1125300</v>
      </c>
      <c r="W46">
        <f t="shared" si="47"/>
        <v>1125300</v>
      </c>
      <c r="X46">
        <f t="shared" si="47"/>
        <v>1270500</v>
      </c>
      <c r="Y46">
        <f t="shared" si="47"/>
        <v>1270500</v>
      </c>
      <c r="Z46">
        <f t="shared" si="47"/>
        <v>1270500</v>
      </c>
      <c r="AA46">
        <f t="shared" si="47"/>
        <v>1703680</v>
      </c>
      <c r="AB46">
        <f t="shared" si="47"/>
        <v>1703680</v>
      </c>
      <c r="AC46">
        <f t="shared" si="47"/>
        <v>1703680</v>
      </c>
      <c r="AD46">
        <f t="shared" si="47"/>
        <v>1863400</v>
      </c>
      <c r="AE46">
        <f t="shared" si="47"/>
        <v>1863400</v>
      </c>
      <c r="AF46">
        <f t="shared" si="47"/>
        <v>1863400</v>
      </c>
      <c r="AG46">
        <f t="shared" si="47"/>
        <v>1863400</v>
      </c>
      <c r="AH46">
        <f t="shared" si="47"/>
        <v>1863400</v>
      </c>
      <c r="AI46">
        <f t="shared" si="47"/>
        <v>1863400</v>
      </c>
      <c r="AJ46">
        <f t="shared" si="47"/>
        <v>1863400</v>
      </c>
      <c r="AK46">
        <f t="shared" si="47"/>
        <v>1863400</v>
      </c>
      <c r="AL46">
        <f t="shared" si="47"/>
        <v>1863400</v>
      </c>
      <c r="AM46">
        <f t="shared" si="47"/>
        <v>2562175.0000000005</v>
      </c>
      <c r="AN46">
        <f t="shared" si="47"/>
        <v>2562175.0000000005</v>
      </c>
      <c r="AO46">
        <f t="shared" si="47"/>
        <v>2562175.0000000005</v>
      </c>
      <c r="AP46">
        <f t="shared" si="47"/>
        <v>2562175.0000000005</v>
      </c>
      <c r="AQ46">
        <f t="shared" si="47"/>
        <v>2562175.0000000005</v>
      </c>
      <c r="AR46">
        <f t="shared" si="47"/>
        <v>2562175.0000000005</v>
      </c>
      <c r="AS46">
        <f t="shared" si="47"/>
        <v>2562175.0000000005</v>
      </c>
      <c r="AT46">
        <f t="shared" si="47"/>
        <v>2562175.0000000005</v>
      </c>
      <c r="AU46">
        <f t="shared" si="47"/>
        <v>2562175.0000000005</v>
      </c>
      <c r="AV46">
        <f t="shared" si="47"/>
        <v>2562175.0000000005</v>
      </c>
      <c r="AW46">
        <f t="shared" si="47"/>
        <v>2562175.0000000005</v>
      </c>
      <c r="AX46">
        <f t="shared" si="47"/>
        <v>2562175.0000000005</v>
      </c>
      <c r="AY46">
        <f t="shared" si="47"/>
        <v>3092179.2000000007</v>
      </c>
      <c r="AZ46">
        <f t="shared" si="47"/>
        <v>3092179.2000000007</v>
      </c>
      <c r="BA46">
        <f t="shared" si="47"/>
        <v>3092179.2000000007</v>
      </c>
      <c r="BB46">
        <f t="shared" si="47"/>
        <v>3092179.2000000007</v>
      </c>
      <c r="BC46">
        <f t="shared" si="47"/>
        <v>3092179.2000000007</v>
      </c>
      <c r="BD46">
        <f t="shared" si="47"/>
        <v>3092179.2000000007</v>
      </c>
      <c r="BE46">
        <f t="shared" si="47"/>
        <v>3285440.4000000004</v>
      </c>
      <c r="BF46">
        <f t="shared" si="47"/>
        <v>3285440.4000000004</v>
      </c>
      <c r="BG46">
        <f t="shared" si="47"/>
        <v>3285440.4000000004</v>
      </c>
      <c r="BH46">
        <f t="shared" si="47"/>
        <v>3285440.4000000004</v>
      </c>
      <c r="BI46">
        <f t="shared" si="47"/>
        <v>3285440.4000000004</v>
      </c>
      <c r="BJ46">
        <f t="shared" si="47"/>
        <v>3285440.4000000004</v>
      </c>
    </row>
    <row r="48" spans="1:62" x14ac:dyDescent="0.2">
      <c r="A48" t="s">
        <v>171</v>
      </c>
    </row>
    <row r="49" spans="1:62" x14ac:dyDescent="0.2">
      <c r="A49" t="s">
        <v>183</v>
      </c>
      <c r="C49">
        <v>25000</v>
      </c>
      <c r="D49">
        <f>C49</f>
        <v>25000</v>
      </c>
      <c r="E49">
        <f t="shared" ref="E49:BJ49" si="48">D49</f>
        <v>25000</v>
      </c>
      <c r="F49">
        <f t="shared" si="48"/>
        <v>25000</v>
      </c>
      <c r="G49">
        <f t="shared" si="48"/>
        <v>25000</v>
      </c>
      <c r="H49">
        <f t="shared" si="48"/>
        <v>25000</v>
      </c>
      <c r="I49">
        <f t="shared" si="48"/>
        <v>25000</v>
      </c>
      <c r="J49">
        <f t="shared" si="48"/>
        <v>25000</v>
      </c>
      <c r="K49">
        <f t="shared" si="48"/>
        <v>25000</v>
      </c>
      <c r="L49">
        <f t="shared" si="48"/>
        <v>25000</v>
      </c>
      <c r="M49">
        <f t="shared" si="48"/>
        <v>25000</v>
      </c>
      <c r="N49">
        <f t="shared" si="48"/>
        <v>25000</v>
      </c>
      <c r="O49">
        <f t="shared" si="48"/>
        <v>25000</v>
      </c>
      <c r="P49">
        <f t="shared" si="48"/>
        <v>25000</v>
      </c>
      <c r="Q49">
        <f t="shared" si="48"/>
        <v>25000</v>
      </c>
      <c r="R49">
        <f t="shared" si="48"/>
        <v>25000</v>
      </c>
      <c r="S49">
        <f t="shared" si="48"/>
        <v>25000</v>
      </c>
      <c r="T49">
        <f t="shared" si="48"/>
        <v>25000</v>
      </c>
      <c r="U49">
        <f t="shared" si="48"/>
        <v>25000</v>
      </c>
      <c r="V49">
        <f t="shared" si="48"/>
        <v>25000</v>
      </c>
      <c r="W49">
        <f t="shared" si="48"/>
        <v>25000</v>
      </c>
      <c r="X49">
        <f t="shared" si="48"/>
        <v>25000</v>
      </c>
      <c r="Y49">
        <f t="shared" si="48"/>
        <v>25000</v>
      </c>
      <c r="Z49">
        <f t="shared" si="48"/>
        <v>25000</v>
      </c>
      <c r="AA49">
        <f t="shared" si="48"/>
        <v>25000</v>
      </c>
      <c r="AB49">
        <f t="shared" si="48"/>
        <v>25000</v>
      </c>
      <c r="AC49">
        <f t="shared" si="48"/>
        <v>25000</v>
      </c>
      <c r="AD49">
        <f t="shared" si="48"/>
        <v>25000</v>
      </c>
      <c r="AE49">
        <f t="shared" si="48"/>
        <v>25000</v>
      </c>
      <c r="AF49">
        <f t="shared" si="48"/>
        <v>25000</v>
      </c>
      <c r="AG49">
        <f t="shared" si="48"/>
        <v>25000</v>
      </c>
      <c r="AH49">
        <f t="shared" si="48"/>
        <v>25000</v>
      </c>
      <c r="AI49">
        <f t="shared" si="48"/>
        <v>25000</v>
      </c>
      <c r="AJ49">
        <f t="shared" si="48"/>
        <v>25000</v>
      </c>
      <c r="AK49">
        <f t="shared" si="48"/>
        <v>25000</v>
      </c>
      <c r="AL49">
        <f t="shared" si="48"/>
        <v>25000</v>
      </c>
      <c r="AM49">
        <f t="shared" si="48"/>
        <v>25000</v>
      </c>
      <c r="AN49">
        <f t="shared" si="48"/>
        <v>25000</v>
      </c>
      <c r="AO49">
        <f t="shared" si="48"/>
        <v>25000</v>
      </c>
      <c r="AP49">
        <f t="shared" si="48"/>
        <v>25000</v>
      </c>
      <c r="AQ49">
        <f t="shared" si="48"/>
        <v>25000</v>
      </c>
      <c r="AR49">
        <f t="shared" si="48"/>
        <v>25000</v>
      </c>
      <c r="AS49">
        <f t="shared" si="48"/>
        <v>25000</v>
      </c>
      <c r="AT49">
        <f t="shared" si="48"/>
        <v>25000</v>
      </c>
      <c r="AU49">
        <f t="shared" si="48"/>
        <v>25000</v>
      </c>
      <c r="AV49">
        <f t="shared" si="48"/>
        <v>25000</v>
      </c>
      <c r="AW49">
        <f t="shared" si="48"/>
        <v>25000</v>
      </c>
      <c r="AX49">
        <f t="shared" si="48"/>
        <v>25000</v>
      </c>
      <c r="AY49">
        <f t="shared" si="48"/>
        <v>25000</v>
      </c>
      <c r="AZ49">
        <f t="shared" si="48"/>
        <v>25000</v>
      </c>
      <c r="BA49">
        <f t="shared" si="48"/>
        <v>25000</v>
      </c>
      <c r="BB49">
        <f t="shared" si="48"/>
        <v>25000</v>
      </c>
      <c r="BC49">
        <f t="shared" si="48"/>
        <v>25000</v>
      </c>
      <c r="BD49">
        <f t="shared" si="48"/>
        <v>25000</v>
      </c>
      <c r="BE49">
        <f t="shared" si="48"/>
        <v>25000</v>
      </c>
      <c r="BF49">
        <f t="shared" si="48"/>
        <v>25000</v>
      </c>
      <c r="BG49">
        <f t="shared" si="48"/>
        <v>25000</v>
      </c>
      <c r="BH49">
        <f t="shared" si="48"/>
        <v>25000</v>
      </c>
      <c r="BI49">
        <f t="shared" si="48"/>
        <v>25000</v>
      </c>
      <c r="BJ49">
        <f t="shared" si="48"/>
        <v>25000</v>
      </c>
    </row>
    <row r="50" spans="1:62" x14ac:dyDescent="0.2">
      <c r="A50" t="s">
        <v>184</v>
      </c>
    </row>
    <row r="51" spans="1:62" x14ac:dyDescent="0.2">
      <c r="A51" t="s">
        <v>178</v>
      </c>
      <c r="C51">
        <f t="shared" ref="C51:N51" si="49">SUM(C49:C50)</f>
        <v>25000</v>
      </c>
      <c r="D51">
        <f t="shared" si="49"/>
        <v>25000</v>
      </c>
      <c r="E51">
        <f t="shared" si="49"/>
        <v>25000</v>
      </c>
      <c r="F51">
        <f t="shared" si="49"/>
        <v>25000</v>
      </c>
      <c r="G51">
        <f t="shared" si="49"/>
        <v>25000</v>
      </c>
      <c r="H51">
        <f t="shared" si="49"/>
        <v>25000</v>
      </c>
      <c r="I51">
        <f t="shared" si="49"/>
        <v>25000</v>
      </c>
      <c r="J51">
        <f t="shared" si="49"/>
        <v>25000</v>
      </c>
      <c r="K51">
        <f t="shared" si="49"/>
        <v>25000</v>
      </c>
      <c r="L51">
        <f t="shared" si="49"/>
        <v>25000</v>
      </c>
      <c r="M51">
        <f t="shared" si="49"/>
        <v>25000</v>
      </c>
      <c r="N51">
        <f t="shared" si="49"/>
        <v>25000</v>
      </c>
      <c r="O51">
        <f t="shared" ref="O51:BJ51" si="50">SUM(O49:O50)</f>
        <v>25000</v>
      </c>
      <c r="P51">
        <f t="shared" si="50"/>
        <v>25000</v>
      </c>
      <c r="Q51">
        <f t="shared" si="50"/>
        <v>25000</v>
      </c>
      <c r="R51">
        <f t="shared" si="50"/>
        <v>25000</v>
      </c>
      <c r="S51">
        <f t="shared" si="50"/>
        <v>25000</v>
      </c>
      <c r="T51">
        <f t="shared" si="50"/>
        <v>25000</v>
      </c>
      <c r="U51">
        <f t="shared" si="50"/>
        <v>25000</v>
      </c>
      <c r="V51">
        <f t="shared" si="50"/>
        <v>25000</v>
      </c>
      <c r="W51">
        <f t="shared" si="50"/>
        <v>25000</v>
      </c>
      <c r="X51">
        <f t="shared" si="50"/>
        <v>25000</v>
      </c>
      <c r="Y51">
        <f t="shared" si="50"/>
        <v>25000</v>
      </c>
      <c r="Z51">
        <f t="shared" si="50"/>
        <v>25000</v>
      </c>
      <c r="AA51">
        <f t="shared" si="50"/>
        <v>25000</v>
      </c>
      <c r="AB51">
        <f t="shared" si="50"/>
        <v>25000</v>
      </c>
      <c r="AC51">
        <f t="shared" si="50"/>
        <v>25000</v>
      </c>
      <c r="AD51">
        <f t="shared" si="50"/>
        <v>25000</v>
      </c>
      <c r="AE51">
        <f t="shared" si="50"/>
        <v>25000</v>
      </c>
      <c r="AF51">
        <f t="shared" si="50"/>
        <v>25000</v>
      </c>
      <c r="AG51">
        <f t="shared" si="50"/>
        <v>25000</v>
      </c>
      <c r="AH51">
        <f t="shared" si="50"/>
        <v>25000</v>
      </c>
      <c r="AI51">
        <f t="shared" si="50"/>
        <v>25000</v>
      </c>
      <c r="AJ51">
        <f t="shared" si="50"/>
        <v>25000</v>
      </c>
      <c r="AK51">
        <f t="shared" si="50"/>
        <v>25000</v>
      </c>
      <c r="AL51">
        <f t="shared" si="50"/>
        <v>25000</v>
      </c>
      <c r="AM51">
        <f t="shared" si="50"/>
        <v>25000</v>
      </c>
      <c r="AN51">
        <f t="shared" si="50"/>
        <v>25000</v>
      </c>
      <c r="AO51">
        <f t="shared" si="50"/>
        <v>25000</v>
      </c>
      <c r="AP51">
        <f t="shared" si="50"/>
        <v>25000</v>
      </c>
      <c r="AQ51">
        <f t="shared" si="50"/>
        <v>25000</v>
      </c>
      <c r="AR51">
        <f t="shared" si="50"/>
        <v>25000</v>
      </c>
      <c r="AS51">
        <f t="shared" si="50"/>
        <v>25000</v>
      </c>
      <c r="AT51">
        <f t="shared" si="50"/>
        <v>25000</v>
      </c>
      <c r="AU51">
        <f t="shared" si="50"/>
        <v>25000</v>
      </c>
      <c r="AV51">
        <f t="shared" si="50"/>
        <v>25000</v>
      </c>
      <c r="AW51">
        <f t="shared" si="50"/>
        <v>25000</v>
      </c>
      <c r="AX51">
        <f t="shared" si="50"/>
        <v>25000</v>
      </c>
      <c r="AY51">
        <f t="shared" si="50"/>
        <v>25000</v>
      </c>
      <c r="AZ51">
        <f t="shared" si="50"/>
        <v>25000</v>
      </c>
      <c r="BA51">
        <f t="shared" si="50"/>
        <v>25000</v>
      </c>
      <c r="BB51">
        <f t="shared" si="50"/>
        <v>25000</v>
      </c>
      <c r="BC51">
        <f t="shared" si="50"/>
        <v>25000</v>
      </c>
      <c r="BD51">
        <f t="shared" si="50"/>
        <v>25000</v>
      </c>
      <c r="BE51">
        <f t="shared" si="50"/>
        <v>25000</v>
      </c>
      <c r="BF51">
        <f t="shared" si="50"/>
        <v>25000</v>
      </c>
      <c r="BG51">
        <f t="shared" si="50"/>
        <v>25000</v>
      </c>
      <c r="BH51">
        <f t="shared" si="50"/>
        <v>25000</v>
      </c>
      <c r="BI51">
        <f t="shared" si="50"/>
        <v>25000</v>
      </c>
      <c r="BJ51">
        <f t="shared" si="50"/>
        <v>25000</v>
      </c>
    </row>
    <row r="53" spans="1:62" x14ac:dyDescent="0.2">
      <c r="A53" t="s">
        <v>179</v>
      </c>
      <c r="C53">
        <v>2000</v>
      </c>
      <c r="D53">
        <v>2000</v>
      </c>
      <c r="E53">
        <v>2000</v>
      </c>
      <c r="F53">
        <v>2000</v>
      </c>
      <c r="G53">
        <v>2000</v>
      </c>
      <c r="H53">
        <v>2000</v>
      </c>
      <c r="I53">
        <v>2000</v>
      </c>
      <c r="J53">
        <v>2000</v>
      </c>
      <c r="K53">
        <v>2000</v>
      </c>
      <c r="L53">
        <v>2000</v>
      </c>
      <c r="M53">
        <v>2000</v>
      </c>
      <c r="N53">
        <v>2000</v>
      </c>
      <c r="O53">
        <v>2000</v>
      </c>
      <c r="P53">
        <v>2000</v>
      </c>
      <c r="Q53">
        <v>2000</v>
      </c>
      <c r="R53">
        <v>2000</v>
      </c>
      <c r="S53">
        <v>2000</v>
      </c>
      <c r="T53">
        <v>2000</v>
      </c>
      <c r="U53">
        <v>2000</v>
      </c>
      <c r="V53">
        <v>2000</v>
      </c>
      <c r="W53">
        <v>2000</v>
      </c>
      <c r="X53">
        <v>2000</v>
      </c>
      <c r="Y53">
        <v>2000</v>
      </c>
      <c r="Z53">
        <v>2000</v>
      </c>
      <c r="AA53">
        <v>2001</v>
      </c>
      <c r="AB53">
        <v>2002</v>
      </c>
      <c r="AC53">
        <v>2003</v>
      </c>
      <c r="AD53">
        <v>2004</v>
      </c>
      <c r="AE53">
        <v>2005</v>
      </c>
      <c r="AF53">
        <v>2006</v>
      </c>
      <c r="AG53">
        <v>2007</v>
      </c>
      <c r="AH53">
        <v>2008</v>
      </c>
      <c r="AI53">
        <v>2009</v>
      </c>
      <c r="AJ53">
        <v>2010</v>
      </c>
      <c r="AK53">
        <v>2011</v>
      </c>
      <c r="AL53">
        <v>2012</v>
      </c>
      <c r="AM53">
        <v>2013</v>
      </c>
      <c r="AN53">
        <v>2014</v>
      </c>
      <c r="AO53">
        <v>2015</v>
      </c>
      <c r="AP53">
        <v>2016</v>
      </c>
      <c r="AQ53">
        <v>2017</v>
      </c>
      <c r="AR53">
        <v>2018</v>
      </c>
      <c r="AS53">
        <v>2019</v>
      </c>
      <c r="AT53">
        <v>2020</v>
      </c>
      <c r="AU53">
        <v>2021</v>
      </c>
      <c r="AV53">
        <v>2022</v>
      </c>
      <c r="AW53">
        <v>2023</v>
      </c>
      <c r="AX53">
        <v>2024</v>
      </c>
      <c r="AY53">
        <v>2025</v>
      </c>
      <c r="AZ53">
        <v>2026</v>
      </c>
      <c r="BA53">
        <v>2027</v>
      </c>
      <c r="BB53">
        <v>2028</v>
      </c>
      <c r="BC53">
        <v>2029</v>
      </c>
      <c r="BD53">
        <v>2030</v>
      </c>
      <c r="BE53">
        <v>2031</v>
      </c>
      <c r="BF53">
        <v>2032</v>
      </c>
      <c r="BG53">
        <v>2033</v>
      </c>
      <c r="BH53">
        <v>2034</v>
      </c>
      <c r="BI53">
        <v>2035</v>
      </c>
      <c r="BJ53">
        <v>2036</v>
      </c>
    </row>
    <row r="55" spans="1:62" x14ac:dyDescent="0.2">
      <c r="A55" s="56" t="s">
        <v>200</v>
      </c>
      <c r="B55" s="56"/>
      <c r="C55" s="66">
        <f t="shared" ref="C55:BJ55" si="51">(C46+C51+C53+C61)/1000000</f>
        <v>0.79700000000000004</v>
      </c>
      <c r="D55" s="66">
        <f t="shared" si="51"/>
        <v>0.79700000000000004</v>
      </c>
      <c r="E55" s="66">
        <f t="shared" si="51"/>
        <v>0.79700000000000004</v>
      </c>
      <c r="F55" s="66">
        <f t="shared" si="51"/>
        <v>0.79700000000000004</v>
      </c>
      <c r="G55" s="66">
        <f t="shared" si="51"/>
        <v>0.79700000000000004</v>
      </c>
      <c r="H55" s="66">
        <f t="shared" si="51"/>
        <v>0.79700000000000004</v>
      </c>
      <c r="I55" s="66">
        <f t="shared" si="51"/>
        <v>0.79700000000000004</v>
      </c>
      <c r="J55" s="66">
        <f t="shared" si="51"/>
        <v>0.79700000000000004</v>
      </c>
      <c r="K55" s="66">
        <f t="shared" si="51"/>
        <v>0.79700000000000004</v>
      </c>
      <c r="L55" s="66">
        <f t="shared" si="51"/>
        <v>0.79700000000000004</v>
      </c>
      <c r="M55" s="66">
        <f t="shared" si="51"/>
        <v>0.79700000000000004</v>
      </c>
      <c r="N55" s="66">
        <f t="shared" si="51"/>
        <v>0.79700000000000004</v>
      </c>
      <c r="O55" s="66">
        <f t="shared" si="51"/>
        <v>0.874</v>
      </c>
      <c r="P55" s="66">
        <f t="shared" si="51"/>
        <v>0.874</v>
      </c>
      <c r="Q55" s="66">
        <f t="shared" si="51"/>
        <v>0.874</v>
      </c>
      <c r="R55" s="66">
        <f t="shared" si="51"/>
        <v>1.0918000000000001</v>
      </c>
      <c r="S55" s="66">
        <f t="shared" si="51"/>
        <v>1.1523000000000001</v>
      </c>
      <c r="T55" s="66">
        <f t="shared" si="51"/>
        <v>1.1523000000000001</v>
      </c>
      <c r="U55" s="66">
        <f t="shared" si="51"/>
        <v>1.1523000000000001</v>
      </c>
      <c r="V55" s="66">
        <f t="shared" si="51"/>
        <v>1.1523000000000001</v>
      </c>
      <c r="W55" s="66">
        <f t="shared" si="51"/>
        <v>1.1523000000000001</v>
      </c>
      <c r="X55" s="66">
        <f t="shared" si="51"/>
        <v>1.2975000000000001</v>
      </c>
      <c r="Y55" s="66">
        <f t="shared" si="51"/>
        <v>1.2975000000000001</v>
      </c>
      <c r="Z55" s="66">
        <f t="shared" si="51"/>
        <v>1.2975000000000001</v>
      </c>
      <c r="AA55" s="66">
        <f t="shared" si="51"/>
        <v>1.7306809999999999</v>
      </c>
      <c r="AB55" s="66">
        <f t="shared" si="51"/>
        <v>1.7306820000000001</v>
      </c>
      <c r="AC55" s="66">
        <f t="shared" si="51"/>
        <v>1.730683</v>
      </c>
      <c r="AD55" s="66">
        <f t="shared" si="51"/>
        <v>1.890404</v>
      </c>
      <c r="AE55" s="66">
        <f t="shared" si="51"/>
        <v>1.8904049999999999</v>
      </c>
      <c r="AF55" s="66">
        <f t="shared" si="51"/>
        <v>1.890406</v>
      </c>
      <c r="AG55" s="66">
        <f t="shared" si="51"/>
        <v>1.8904069999999999</v>
      </c>
      <c r="AH55" s="66">
        <f t="shared" si="51"/>
        <v>1.8904080000000001</v>
      </c>
      <c r="AI55" s="66">
        <f t="shared" si="51"/>
        <v>1.890409</v>
      </c>
      <c r="AJ55" s="66">
        <f t="shared" si="51"/>
        <v>1.8904099999999999</v>
      </c>
      <c r="AK55" s="66">
        <f t="shared" si="51"/>
        <v>1.8904110000000001</v>
      </c>
      <c r="AL55" s="66">
        <f t="shared" si="51"/>
        <v>1.890412</v>
      </c>
      <c r="AM55" s="66">
        <f t="shared" si="51"/>
        <v>2.5891880000000005</v>
      </c>
      <c r="AN55" s="66">
        <f t="shared" si="51"/>
        <v>2.5891890000000006</v>
      </c>
      <c r="AO55" s="66">
        <f t="shared" si="51"/>
        <v>2.5891900000000003</v>
      </c>
      <c r="AP55" s="66">
        <f t="shared" si="51"/>
        <v>2.5891910000000005</v>
      </c>
      <c r="AQ55" s="66">
        <f t="shared" si="51"/>
        <v>2.5891920000000006</v>
      </c>
      <c r="AR55" s="66">
        <f t="shared" si="51"/>
        <v>2.5891930000000003</v>
      </c>
      <c r="AS55" s="66">
        <f t="shared" si="51"/>
        <v>2.5891940000000004</v>
      </c>
      <c r="AT55" s="66">
        <f t="shared" si="51"/>
        <v>2.5891950000000006</v>
      </c>
      <c r="AU55" s="66">
        <f t="shared" si="51"/>
        <v>2.5891960000000003</v>
      </c>
      <c r="AV55" s="66">
        <f t="shared" si="51"/>
        <v>2.5891970000000004</v>
      </c>
      <c r="AW55" s="66">
        <f t="shared" si="51"/>
        <v>2.5891980000000006</v>
      </c>
      <c r="AX55" s="66">
        <f t="shared" si="51"/>
        <v>2.5891990000000003</v>
      </c>
      <c r="AY55" s="66">
        <f t="shared" si="51"/>
        <v>3.1192042000000009</v>
      </c>
      <c r="AZ55" s="66">
        <f t="shared" si="51"/>
        <v>3.1192052000000006</v>
      </c>
      <c r="BA55" s="66">
        <f t="shared" si="51"/>
        <v>3.1192062000000007</v>
      </c>
      <c r="BB55" s="66">
        <f t="shared" si="51"/>
        <v>3.1192072000000008</v>
      </c>
      <c r="BC55" s="66">
        <f t="shared" si="51"/>
        <v>3.1192082000000005</v>
      </c>
      <c r="BD55" s="66">
        <f t="shared" si="51"/>
        <v>3.1192092000000007</v>
      </c>
      <c r="BE55" s="66">
        <f t="shared" si="51"/>
        <v>3.3124714000000002</v>
      </c>
      <c r="BF55" s="66">
        <f t="shared" si="51"/>
        <v>3.3124724000000003</v>
      </c>
      <c r="BG55" s="66">
        <f t="shared" si="51"/>
        <v>3.3124734000000005</v>
      </c>
      <c r="BH55" s="66">
        <f t="shared" si="51"/>
        <v>3.3124744000000002</v>
      </c>
      <c r="BI55" s="66">
        <f t="shared" si="51"/>
        <v>3.3124754000000003</v>
      </c>
      <c r="BJ55" s="66">
        <f t="shared" si="51"/>
        <v>3.3124764000000004</v>
      </c>
    </row>
    <row r="57" spans="1:62" x14ac:dyDescent="0.2">
      <c r="A57" s="56" t="s">
        <v>213</v>
      </c>
      <c r="B57" s="56"/>
      <c r="C57" s="66">
        <f t="shared" ref="C57:BJ57" si="52">C18-C55</f>
        <v>-0.79700000000000004</v>
      </c>
      <c r="D57" s="66">
        <f t="shared" si="52"/>
        <v>-0.79700000000000004</v>
      </c>
      <c r="E57" s="66">
        <f t="shared" si="52"/>
        <v>-0.7370000000000001</v>
      </c>
      <c r="F57" s="66">
        <f t="shared" si="52"/>
        <v>-0.65300000000000002</v>
      </c>
      <c r="G57" s="66">
        <f t="shared" si="52"/>
        <v>-0.60499999999999998</v>
      </c>
      <c r="H57" s="66">
        <f t="shared" si="52"/>
        <v>-0.55700000000000005</v>
      </c>
      <c r="I57" s="66">
        <f t="shared" si="52"/>
        <v>-0.497</v>
      </c>
      <c r="J57" s="66">
        <f t="shared" si="52"/>
        <v>-0.42499999999999999</v>
      </c>
      <c r="K57" s="66">
        <f t="shared" si="52"/>
        <v>-0.35299999999999998</v>
      </c>
      <c r="L57" s="66">
        <f t="shared" si="52"/>
        <v>-0.28100000000000003</v>
      </c>
      <c r="M57" s="66">
        <f t="shared" si="52"/>
        <v>-0.20900000000000007</v>
      </c>
      <c r="N57" s="66">
        <f t="shared" si="52"/>
        <v>-0.13700000000000001</v>
      </c>
      <c r="O57" s="66">
        <f t="shared" si="52"/>
        <v>-0.17799999999999994</v>
      </c>
      <c r="P57" s="66">
        <f t="shared" si="52"/>
        <v>-0.1419999999999999</v>
      </c>
      <c r="Q57" s="66">
        <f t="shared" si="52"/>
        <v>-7.0000000000000062E-2</v>
      </c>
      <c r="R57" s="66">
        <f t="shared" si="52"/>
        <v>-0.25180000000000002</v>
      </c>
      <c r="S57" s="66">
        <f t="shared" si="52"/>
        <v>-0.31230000000000002</v>
      </c>
      <c r="T57" s="66">
        <f t="shared" si="52"/>
        <v>-0.24030000000000018</v>
      </c>
      <c r="U57" s="66">
        <f t="shared" si="52"/>
        <v>-0.16830000000000012</v>
      </c>
      <c r="V57" s="66">
        <f t="shared" si="52"/>
        <v>-0.16830000000000012</v>
      </c>
      <c r="W57" s="66">
        <f t="shared" si="52"/>
        <v>-0.16830000000000012</v>
      </c>
      <c r="X57" s="66">
        <f t="shared" si="52"/>
        <v>-0.22950000000000004</v>
      </c>
      <c r="Y57" s="66">
        <f t="shared" si="52"/>
        <v>-0.14550000000000018</v>
      </c>
      <c r="Z57" s="66">
        <f t="shared" si="52"/>
        <v>-6.150000000000011E-2</v>
      </c>
      <c r="AA57" s="66">
        <f t="shared" si="52"/>
        <v>-0.41068099999999985</v>
      </c>
      <c r="AB57" s="66">
        <f t="shared" si="52"/>
        <v>-0.41068199999999999</v>
      </c>
      <c r="AC57" s="66">
        <f t="shared" si="52"/>
        <v>-0.32068299999999983</v>
      </c>
      <c r="AD57" s="66">
        <f t="shared" si="52"/>
        <v>-0.27040399999999987</v>
      </c>
      <c r="AE57" s="66">
        <f t="shared" si="52"/>
        <v>-0.1504049999999999</v>
      </c>
      <c r="AF57" s="66">
        <f t="shared" si="52"/>
        <v>-0.15040600000000004</v>
      </c>
      <c r="AG57" s="66">
        <f t="shared" si="52"/>
        <v>-3.0406999999999629E-2</v>
      </c>
      <c r="AH57" s="66">
        <f t="shared" si="52"/>
        <v>0.209592</v>
      </c>
      <c r="AI57" s="66">
        <f t="shared" si="52"/>
        <v>0.5695910000000004</v>
      </c>
      <c r="AJ57" s="66">
        <f t="shared" si="52"/>
        <v>0.80959000000000025</v>
      </c>
      <c r="AK57" s="66">
        <f t="shared" si="52"/>
        <v>0.80958900000000011</v>
      </c>
      <c r="AL57" s="66">
        <f t="shared" si="52"/>
        <v>0.9295880000000003</v>
      </c>
      <c r="AM57" s="66">
        <f t="shared" si="52"/>
        <v>0.35081199999999946</v>
      </c>
      <c r="AN57" s="66">
        <f t="shared" si="52"/>
        <v>0.59081099999999953</v>
      </c>
      <c r="AO57" s="66">
        <f t="shared" si="52"/>
        <v>1.0708099999999998</v>
      </c>
      <c r="AP57" s="66">
        <f t="shared" si="52"/>
        <v>1.5508089999999992</v>
      </c>
      <c r="AQ57" s="66">
        <f t="shared" si="52"/>
        <v>1.7908079999999993</v>
      </c>
      <c r="AR57" s="66">
        <f t="shared" si="52"/>
        <v>1.7908069999999996</v>
      </c>
      <c r="AS57" s="66">
        <f t="shared" si="52"/>
        <v>2.1508059999999998</v>
      </c>
      <c r="AT57" s="66">
        <f t="shared" si="52"/>
        <v>2.8708050000000003</v>
      </c>
      <c r="AU57" s="66">
        <f t="shared" si="52"/>
        <v>3.4708040000000002</v>
      </c>
      <c r="AV57" s="66">
        <f t="shared" si="52"/>
        <v>3.7108030000000003</v>
      </c>
      <c r="AW57" s="66">
        <f t="shared" si="52"/>
        <v>4.0708019999999996</v>
      </c>
      <c r="AX57" s="66">
        <f t="shared" si="52"/>
        <v>4.5508009999999999</v>
      </c>
      <c r="AY57" s="66">
        <f t="shared" si="52"/>
        <v>4.5007958000000006</v>
      </c>
      <c r="AZ57" s="66">
        <f t="shared" si="52"/>
        <v>4.8607947999999999</v>
      </c>
      <c r="BA57" s="66">
        <f t="shared" si="52"/>
        <v>4.8607937999999997</v>
      </c>
      <c r="BB57" s="66">
        <f t="shared" si="52"/>
        <v>5.3407927999999982</v>
      </c>
      <c r="BC57" s="66">
        <f t="shared" si="52"/>
        <v>6.3007917999999989</v>
      </c>
      <c r="BD57" s="66">
        <f t="shared" si="52"/>
        <v>6.7807908000000001</v>
      </c>
      <c r="BE57" s="66">
        <f t="shared" si="52"/>
        <v>6.5875286000000006</v>
      </c>
      <c r="BF57" s="66">
        <f t="shared" si="52"/>
        <v>6.5875275999999996</v>
      </c>
      <c r="BG57" s="66">
        <f t="shared" si="52"/>
        <v>7.0675266000000008</v>
      </c>
      <c r="BH57" s="66">
        <f t="shared" si="52"/>
        <v>7.5475255999999993</v>
      </c>
      <c r="BI57" s="66">
        <f t="shared" si="52"/>
        <v>8.1475246000000006</v>
      </c>
      <c r="BJ57" s="66">
        <f t="shared" si="52"/>
        <v>8.747523600000001</v>
      </c>
    </row>
    <row r="59" spans="1:62" x14ac:dyDescent="0.2">
      <c r="A59" s="58" t="s">
        <v>218</v>
      </c>
      <c r="B59" s="58"/>
      <c r="C59" s="67">
        <f>(C8*C7)/1000000</f>
        <v>0</v>
      </c>
      <c r="D59" s="67">
        <f t="shared" ref="D59:BJ59" si="53">(D8*D7)/1000000</f>
        <v>0</v>
      </c>
      <c r="E59" s="67">
        <f t="shared" si="53"/>
        <v>5</v>
      </c>
      <c r="F59" s="67">
        <f t="shared" si="53"/>
        <v>2</v>
      </c>
      <c r="G59" s="67">
        <f t="shared" si="53"/>
        <v>2</v>
      </c>
      <c r="H59" s="67">
        <f t="shared" si="53"/>
        <v>2</v>
      </c>
      <c r="I59" s="67">
        <f t="shared" si="53"/>
        <v>3</v>
      </c>
      <c r="J59" s="67">
        <f t="shared" si="53"/>
        <v>3</v>
      </c>
      <c r="K59" s="67">
        <f t="shared" si="53"/>
        <v>3</v>
      </c>
      <c r="L59" s="67">
        <f t="shared" si="53"/>
        <v>3</v>
      </c>
      <c r="M59" s="67">
        <f t="shared" si="53"/>
        <v>3</v>
      </c>
      <c r="N59" s="67">
        <f t="shared" si="53"/>
        <v>3</v>
      </c>
      <c r="O59" s="67">
        <f t="shared" si="53"/>
        <v>0</v>
      </c>
      <c r="P59" s="67">
        <f t="shared" si="53"/>
        <v>3</v>
      </c>
      <c r="Q59" s="67">
        <f t="shared" si="53"/>
        <v>3</v>
      </c>
      <c r="R59" s="67">
        <f t="shared" si="53"/>
        <v>0</v>
      </c>
      <c r="S59" s="67">
        <f t="shared" si="53"/>
        <v>0</v>
      </c>
      <c r="T59" s="67">
        <f t="shared" si="53"/>
        <v>6</v>
      </c>
      <c r="U59" s="67">
        <f t="shared" si="53"/>
        <v>0</v>
      </c>
      <c r="V59" s="67">
        <f t="shared" si="53"/>
        <v>0</v>
      </c>
      <c r="W59" s="67">
        <f t="shared" si="53"/>
        <v>0</v>
      </c>
      <c r="X59" s="67">
        <f t="shared" si="53"/>
        <v>7</v>
      </c>
      <c r="Y59" s="67">
        <f t="shared" si="53"/>
        <v>0</v>
      </c>
      <c r="Z59" s="67">
        <f t="shared" si="53"/>
        <v>7</v>
      </c>
      <c r="AA59" s="67">
        <f t="shared" si="53"/>
        <v>0</v>
      </c>
      <c r="AB59" s="67">
        <f t="shared" si="53"/>
        <v>0</v>
      </c>
      <c r="AC59" s="67">
        <f t="shared" si="53"/>
        <v>7.5</v>
      </c>
      <c r="AD59" s="67">
        <f t="shared" si="53"/>
        <v>10</v>
      </c>
      <c r="AE59" s="67">
        <f t="shared" si="53"/>
        <v>0</v>
      </c>
      <c r="AF59" s="67">
        <f t="shared" si="53"/>
        <v>0</v>
      </c>
      <c r="AG59" s="67">
        <f t="shared" si="53"/>
        <v>10</v>
      </c>
      <c r="AH59" s="67">
        <f t="shared" si="53"/>
        <v>10</v>
      </c>
      <c r="AI59" s="67">
        <f t="shared" si="53"/>
        <v>20</v>
      </c>
      <c r="AJ59" s="67">
        <f t="shared" si="53"/>
        <v>0</v>
      </c>
      <c r="AK59" s="67">
        <f t="shared" si="53"/>
        <v>0</v>
      </c>
      <c r="AL59" s="67">
        <f t="shared" si="53"/>
        <v>10</v>
      </c>
      <c r="AM59" s="67">
        <f t="shared" si="53"/>
        <v>0</v>
      </c>
      <c r="AN59" s="67">
        <f t="shared" si="53"/>
        <v>20</v>
      </c>
      <c r="AO59" s="67">
        <f t="shared" si="53"/>
        <v>20</v>
      </c>
      <c r="AP59" s="67">
        <f t="shared" si="53"/>
        <v>20</v>
      </c>
      <c r="AQ59" s="67">
        <f t="shared" si="53"/>
        <v>0</v>
      </c>
      <c r="AR59" s="67">
        <f t="shared" si="53"/>
        <v>0</v>
      </c>
      <c r="AS59" s="67">
        <f t="shared" si="53"/>
        <v>30</v>
      </c>
      <c r="AT59" s="67">
        <f t="shared" si="53"/>
        <v>30</v>
      </c>
      <c r="AU59" s="67">
        <f t="shared" si="53"/>
        <v>20</v>
      </c>
      <c r="AV59" s="67">
        <f t="shared" si="53"/>
        <v>0</v>
      </c>
      <c r="AW59" s="67">
        <f t="shared" si="53"/>
        <v>30</v>
      </c>
      <c r="AX59" s="67">
        <f t="shared" si="53"/>
        <v>10</v>
      </c>
      <c r="AY59" s="67">
        <f t="shared" si="53"/>
        <v>30</v>
      </c>
      <c r="AZ59" s="67">
        <f t="shared" si="53"/>
        <v>0</v>
      </c>
      <c r="BA59" s="67">
        <f t="shared" si="53"/>
        <v>0</v>
      </c>
      <c r="BB59" s="67">
        <f t="shared" si="53"/>
        <v>40</v>
      </c>
      <c r="BC59" s="67">
        <f t="shared" si="53"/>
        <v>40</v>
      </c>
      <c r="BD59" s="67">
        <f t="shared" si="53"/>
        <v>0</v>
      </c>
      <c r="BE59" s="67">
        <f t="shared" si="53"/>
        <v>0</v>
      </c>
      <c r="BF59" s="67">
        <f t="shared" si="53"/>
        <v>0</v>
      </c>
      <c r="BG59" s="67">
        <f t="shared" si="53"/>
        <v>40</v>
      </c>
      <c r="BH59" s="67">
        <f t="shared" si="53"/>
        <v>0</v>
      </c>
      <c r="BI59" s="67">
        <f t="shared" si="53"/>
        <v>50</v>
      </c>
      <c r="BJ59" s="67">
        <f t="shared" si="53"/>
        <v>0</v>
      </c>
    </row>
    <row r="60" spans="1:62" x14ac:dyDescent="0.2">
      <c r="A60" s="58" t="s">
        <v>214</v>
      </c>
      <c r="B60" s="58"/>
      <c r="C60" s="67">
        <f t="shared" ref="C60:D60" si="54">(B60+C59)</f>
        <v>0</v>
      </c>
      <c r="D60" s="67">
        <f t="shared" si="54"/>
        <v>0</v>
      </c>
      <c r="E60" s="59">
        <f>(D60+E59)</f>
        <v>5</v>
      </c>
      <c r="F60" s="59">
        <f t="shared" ref="F60:BJ60" si="55">(E60+F59)</f>
        <v>7</v>
      </c>
      <c r="G60" s="59">
        <f t="shared" si="55"/>
        <v>9</v>
      </c>
      <c r="H60" s="59">
        <f t="shared" si="55"/>
        <v>11</v>
      </c>
      <c r="I60" s="59">
        <f t="shared" si="55"/>
        <v>14</v>
      </c>
      <c r="J60" s="59">
        <f t="shared" si="55"/>
        <v>17</v>
      </c>
      <c r="K60" s="59">
        <f t="shared" si="55"/>
        <v>20</v>
      </c>
      <c r="L60" s="59">
        <f t="shared" si="55"/>
        <v>23</v>
      </c>
      <c r="M60" s="59">
        <f t="shared" si="55"/>
        <v>26</v>
      </c>
      <c r="N60" s="59">
        <f t="shared" si="55"/>
        <v>29</v>
      </c>
      <c r="O60" s="59">
        <f t="shared" si="55"/>
        <v>29</v>
      </c>
      <c r="P60" s="59">
        <f t="shared" si="55"/>
        <v>32</v>
      </c>
      <c r="Q60" s="59">
        <f t="shared" si="55"/>
        <v>35</v>
      </c>
      <c r="R60" s="59">
        <f t="shared" si="55"/>
        <v>35</v>
      </c>
      <c r="S60" s="59">
        <f t="shared" si="55"/>
        <v>35</v>
      </c>
      <c r="T60" s="59">
        <f t="shared" si="55"/>
        <v>41</v>
      </c>
      <c r="U60" s="59">
        <f t="shared" si="55"/>
        <v>41</v>
      </c>
      <c r="V60" s="59">
        <f t="shared" si="55"/>
        <v>41</v>
      </c>
      <c r="W60" s="59">
        <f t="shared" si="55"/>
        <v>41</v>
      </c>
      <c r="X60" s="59">
        <f t="shared" si="55"/>
        <v>48</v>
      </c>
      <c r="Y60" s="59">
        <f t="shared" si="55"/>
        <v>48</v>
      </c>
      <c r="Z60" s="59">
        <f t="shared" si="55"/>
        <v>55</v>
      </c>
      <c r="AA60" s="59">
        <f t="shared" si="55"/>
        <v>55</v>
      </c>
      <c r="AB60" s="59">
        <f t="shared" si="55"/>
        <v>55</v>
      </c>
      <c r="AC60" s="59">
        <f t="shared" si="55"/>
        <v>62.5</v>
      </c>
      <c r="AD60" s="59">
        <f t="shared" si="55"/>
        <v>72.5</v>
      </c>
      <c r="AE60" s="59">
        <f t="shared" si="55"/>
        <v>72.5</v>
      </c>
      <c r="AF60" s="59">
        <f t="shared" si="55"/>
        <v>72.5</v>
      </c>
      <c r="AG60" s="59">
        <f t="shared" si="55"/>
        <v>82.5</v>
      </c>
      <c r="AH60" s="59">
        <f t="shared" si="55"/>
        <v>92.5</v>
      </c>
      <c r="AI60" s="59">
        <f t="shared" si="55"/>
        <v>112.5</v>
      </c>
      <c r="AJ60" s="59">
        <f t="shared" si="55"/>
        <v>112.5</v>
      </c>
      <c r="AK60" s="59">
        <f t="shared" si="55"/>
        <v>112.5</v>
      </c>
      <c r="AL60" s="59">
        <f t="shared" si="55"/>
        <v>122.5</v>
      </c>
      <c r="AM60" s="59">
        <f t="shared" si="55"/>
        <v>122.5</v>
      </c>
      <c r="AN60" s="59">
        <f t="shared" si="55"/>
        <v>142.5</v>
      </c>
      <c r="AO60" s="59">
        <f t="shared" si="55"/>
        <v>162.5</v>
      </c>
      <c r="AP60" s="59">
        <f t="shared" si="55"/>
        <v>182.5</v>
      </c>
      <c r="AQ60" s="59">
        <f t="shared" si="55"/>
        <v>182.5</v>
      </c>
      <c r="AR60" s="59">
        <f t="shared" si="55"/>
        <v>182.5</v>
      </c>
      <c r="AS60" s="59">
        <f t="shared" si="55"/>
        <v>212.5</v>
      </c>
      <c r="AT60" s="59">
        <f t="shared" si="55"/>
        <v>242.5</v>
      </c>
      <c r="AU60" s="59">
        <f t="shared" si="55"/>
        <v>262.5</v>
      </c>
      <c r="AV60" s="59">
        <f t="shared" si="55"/>
        <v>262.5</v>
      </c>
      <c r="AW60" s="59">
        <f t="shared" si="55"/>
        <v>292.5</v>
      </c>
      <c r="AX60" s="59">
        <f t="shared" si="55"/>
        <v>302.5</v>
      </c>
      <c r="AY60" s="59">
        <f t="shared" si="55"/>
        <v>332.5</v>
      </c>
      <c r="AZ60" s="59">
        <f t="shared" si="55"/>
        <v>332.5</v>
      </c>
      <c r="BA60" s="59">
        <f t="shared" si="55"/>
        <v>332.5</v>
      </c>
      <c r="BB60" s="59">
        <f t="shared" si="55"/>
        <v>372.5</v>
      </c>
      <c r="BC60" s="59">
        <f t="shared" si="55"/>
        <v>412.5</v>
      </c>
      <c r="BD60" s="59">
        <f t="shared" si="55"/>
        <v>412.5</v>
      </c>
      <c r="BE60" s="59">
        <f t="shared" si="55"/>
        <v>412.5</v>
      </c>
      <c r="BF60" s="59">
        <f t="shared" si="55"/>
        <v>412.5</v>
      </c>
      <c r="BG60" s="59">
        <f t="shared" si="55"/>
        <v>452.5</v>
      </c>
      <c r="BH60" s="59">
        <f t="shared" si="55"/>
        <v>452.5</v>
      </c>
      <c r="BI60" s="59">
        <f t="shared" si="55"/>
        <v>502.5</v>
      </c>
      <c r="BJ60" s="59">
        <f t="shared" si="55"/>
        <v>502.5</v>
      </c>
    </row>
    <row r="61" spans="1:62" x14ac:dyDescent="0.2">
      <c r="A61" s="58" t="s">
        <v>185</v>
      </c>
      <c r="B61" s="58"/>
      <c r="C61" s="60"/>
      <c r="D61" s="60"/>
      <c r="E61" s="60"/>
      <c r="F61" s="60"/>
      <c r="G61" s="60"/>
      <c r="H61" s="60"/>
      <c r="I61" s="60"/>
      <c r="J61" s="60"/>
      <c r="K61" s="60"/>
      <c r="L61" s="60"/>
      <c r="M61" s="60"/>
      <c r="N61" s="60"/>
      <c r="O61" s="60"/>
      <c r="P61" s="60"/>
      <c r="Q61" s="60"/>
      <c r="R61" s="60"/>
      <c r="S61" s="60"/>
      <c r="T61" s="60"/>
      <c r="U61" s="60"/>
      <c r="V61" s="60"/>
      <c r="W61" s="60"/>
      <c r="X61" s="60"/>
      <c r="Y61" s="60"/>
      <c r="Z61" s="60"/>
      <c r="AA61" s="60"/>
      <c r="AB61" s="60"/>
      <c r="AC61" s="60"/>
      <c r="AD61" s="60"/>
      <c r="AE61" s="60"/>
      <c r="AF61" s="60"/>
      <c r="AG61" s="60"/>
      <c r="AH61" s="60"/>
      <c r="AI61" s="60"/>
      <c r="AJ61" s="60"/>
      <c r="AK61" s="60"/>
      <c r="AL61" s="60"/>
      <c r="AM61" s="60"/>
      <c r="AN61" s="60"/>
      <c r="AO61" s="60"/>
      <c r="AP61" s="60"/>
      <c r="AQ61" s="60"/>
      <c r="AR61" s="60"/>
      <c r="AS61" s="60"/>
      <c r="AT61" s="60"/>
      <c r="AU61" s="60"/>
      <c r="AV61" s="60"/>
      <c r="AW61" s="60"/>
      <c r="AX61" s="60"/>
      <c r="AY61" s="60"/>
      <c r="AZ61" s="60"/>
      <c r="BA61" s="60"/>
      <c r="BB61" s="60"/>
      <c r="BC61" s="60"/>
      <c r="BD61" s="60"/>
      <c r="BE61" s="60"/>
      <c r="BF61" s="60"/>
      <c r="BG61" s="60"/>
      <c r="BH61" s="60"/>
      <c r="BI61" s="60"/>
      <c r="BJ61" s="60"/>
    </row>
  </sheetData>
  <mergeCells count="6">
    <mergeCell ref="A1:B2"/>
    <mergeCell ref="C4:N4"/>
    <mergeCell ref="O4:Z4"/>
    <mergeCell ref="AA4:AL4"/>
    <mergeCell ref="AM4:AX4"/>
    <mergeCell ref="AY4:BJ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0BA8F-960E-8B49-8DD7-AB9F3B640FA0}">
  <dimension ref="A5:BI24"/>
  <sheetViews>
    <sheetView tabSelected="1" workbookViewId="0">
      <selection activeCell="B24" sqref="B24"/>
    </sheetView>
  </sheetViews>
  <sheetFormatPr baseColWidth="10" defaultRowHeight="16" x14ac:dyDescent="0.2"/>
  <cols>
    <col min="1" max="1" width="40.1640625" customWidth="1"/>
    <col min="2" max="4" width="12" bestFit="1" customWidth="1"/>
    <col min="5" max="61" width="13" bestFit="1" customWidth="1"/>
  </cols>
  <sheetData>
    <row r="5" spans="1:61" x14ac:dyDescent="0.2">
      <c r="B5" t="s">
        <v>98</v>
      </c>
      <c r="C5" t="s">
        <v>99</v>
      </c>
      <c r="D5" t="s">
        <v>100</v>
      </c>
      <c r="E5" t="s">
        <v>101</v>
      </c>
      <c r="F5" t="s">
        <v>102</v>
      </c>
      <c r="G5" t="s">
        <v>103</v>
      </c>
      <c r="H5" t="s">
        <v>104</v>
      </c>
      <c r="I5" t="s">
        <v>105</v>
      </c>
      <c r="J5" t="s">
        <v>106</v>
      </c>
      <c r="K5" t="s">
        <v>107</v>
      </c>
      <c r="L5" t="s">
        <v>108</v>
      </c>
      <c r="M5" t="s">
        <v>109</v>
      </c>
      <c r="N5" t="s">
        <v>110</v>
      </c>
      <c r="O5" t="s">
        <v>111</v>
      </c>
      <c r="P5" t="s">
        <v>112</v>
      </c>
      <c r="Q5" t="s">
        <v>113</v>
      </c>
      <c r="R5" t="s">
        <v>114</v>
      </c>
      <c r="S5" t="s">
        <v>115</v>
      </c>
      <c r="T5" t="s">
        <v>116</v>
      </c>
      <c r="U5" t="s">
        <v>117</v>
      </c>
      <c r="V5" t="s">
        <v>118</v>
      </c>
      <c r="W5" t="s">
        <v>119</v>
      </c>
      <c r="X5" t="s">
        <v>120</v>
      </c>
      <c r="Y5" t="s">
        <v>121</v>
      </c>
      <c r="Z5" t="s">
        <v>122</v>
      </c>
      <c r="AA5" t="s">
        <v>123</v>
      </c>
      <c r="AB5" t="s">
        <v>124</v>
      </c>
      <c r="AC5" t="s">
        <v>125</v>
      </c>
      <c r="AD5" t="s">
        <v>126</v>
      </c>
      <c r="AE5" t="s">
        <v>127</v>
      </c>
      <c r="AF5" t="s">
        <v>128</v>
      </c>
      <c r="AG5" t="s">
        <v>129</v>
      </c>
      <c r="AH5" t="s">
        <v>130</v>
      </c>
      <c r="AI5" t="s">
        <v>131</v>
      </c>
      <c r="AJ5" t="s">
        <v>132</v>
      </c>
      <c r="AK5" t="s">
        <v>133</v>
      </c>
      <c r="AL5" t="s">
        <v>134</v>
      </c>
      <c r="AM5" t="s">
        <v>135</v>
      </c>
      <c r="AN5" t="s">
        <v>136</v>
      </c>
      <c r="AO5" t="s">
        <v>137</v>
      </c>
      <c r="AP5" t="s">
        <v>138</v>
      </c>
      <c r="AQ5" t="s">
        <v>139</v>
      </c>
      <c r="AR5" t="s">
        <v>140</v>
      </c>
      <c r="AS5" t="s">
        <v>141</v>
      </c>
      <c r="AT5" t="s">
        <v>142</v>
      </c>
      <c r="AU5" t="s">
        <v>143</v>
      </c>
      <c r="AV5" t="s">
        <v>144</v>
      </c>
      <c r="AW5" t="s">
        <v>145</v>
      </c>
      <c r="AX5" t="s">
        <v>146</v>
      </c>
      <c r="AY5" t="s">
        <v>147</v>
      </c>
      <c r="AZ5" t="s">
        <v>148</v>
      </c>
      <c r="BA5" t="s">
        <v>149</v>
      </c>
      <c r="BB5" t="s">
        <v>150</v>
      </c>
      <c r="BC5" t="s">
        <v>151</v>
      </c>
      <c r="BD5" t="s">
        <v>152</v>
      </c>
      <c r="BE5" t="s">
        <v>153</v>
      </c>
      <c r="BF5" t="s">
        <v>154</v>
      </c>
      <c r="BG5" t="s">
        <v>155</v>
      </c>
      <c r="BH5" t="s">
        <v>156</v>
      </c>
      <c r="BI5" t="s">
        <v>157</v>
      </c>
    </row>
    <row r="7" spans="1:61" x14ac:dyDescent="0.2">
      <c r="A7" s="4" t="s">
        <v>240</v>
      </c>
    </row>
    <row r="8" spans="1:61" x14ac:dyDescent="0.2">
      <c r="A8" t="s">
        <v>241</v>
      </c>
      <c r="B8" s="11">
        <v>1</v>
      </c>
      <c r="C8" s="11">
        <v>2</v>
      </c>
      <c r="D8" s="11">
        <v>5</v>
      </c>
      <c r="E8" s="11">
        <v>5</v>
      </c>
      <c r="F8" s="11">
        <v>6</v>
      </c>
      <c r="G8" s="11">
        <v>6</v>
      </c>
      <c r="H8" s="11">
        <v>7</v>
      </c>
      <c r="I8" s="11">
        <v>7</v>
      </c>
      <c r="J8" s="11">
        <v>8</v>
      </c>
      <c r="K8" s="11">
        <v>8</v>
      </c>
      <c r="L8" s="11">
        <v>10</v>
      </c>
      <c r="M8" s="11">
        <v>10</v>
      </c>
      <c r="N8" s="11">
        <v>15</v>
      </c>
      <c r="O8" s="11">
        <v>15</v>
      </c>
      <c r="P8" s="11">
        <v>15</v>
      </c>
      <c r="Q8" s="11">
        <v>15</v>
      </c>
      <c r="R8" s="11">
        <v>15</v>
      </c>
      <c r="S8" s="11">
        <v>15</v>
      </c>
      <c r="T8" s="11">
        <v>20</v>
      </c>
      <c r="U8" s="11">
        <v>20</v>
      </c>
      <c r="V8" s="11">
        <v>20</v>
      </c>
      <c r="W8" s="11">
        <v>20</v>
      </c>
      <c r="X8" s="11">
        <v>20</v>
      </c>
      <c r="Y8" s="11">
        <v>20</v>
      </c>
      <c r="Z8" s="11">
        <v>25</v>
      </c>
      <c r="AA8" s="11">
        <v>25</v>
      </c>
      <c r="AB8" s="11">
        <v>25</v>
      </c>
      <c r="AC8" s="11">
        <v>25</v>
      </c>
      <c r="AD8" s="11">
        <v>25</v>
      </c>
      <c r="AE8" s="11">
        <v>25</v>
      </c>
      <c r="AF8" s="11">
        <v>30</v>
      </c>
      <c r="AG8" s="11">
        <v>30</v>
      </c>
      <c r="AH8" s="11">
        <v>30</v>
      </c>
      <c r="AI8" s="11">
        <v>30</v>
      </c>
      <c r="AJ8" s="11">
        <v>30</v>
      </c>
      <c r="AK8" s="11">
        <v>30</v>
      </c>
      <c r="AL8" s="11">
        <v>35</v>
      </c>
      <c r="AM8" s="11">
        <v>35</v>
      </c>
      <c r="AN8" s="11">
        <v>35</v>
      </c>
      <c r="AO8" s="11">
        <v>35</v>
      </c>
      <c r="AP8" s="11">
        <v>35</v>
      </c>
      <c r="AQ8" s="11">
        <v>35</v>
      </c>
      <c r="AR8" s="11">
        <v>40</v>
      </c>
      <c r="AS8" s="11">
        <v>40</v>
      </c>
      <c r="AT8" s="11">
        <v>40</v>
      </c>
      <c r="AU8" s="11">
        <v>40</v>
      </c>
      <c r="AV8" s="11">
        <v>40</v>
      </c>
      <c r="AW8" s="11">
        <v>40</v>
      </c>
      <c r="AX8" s="11">
        <v>50</v>
      </c>
      <c r="AY8" s="11">
        <v>50</v>
      </c>
      <c r="AZ8" s="11">
        <v>50</v>
      </c>
      <c r="BA8" s="11">
        <v>50</v>
      </c>
      <c r="BB8" s="11">
        <v>50</v>
      </c>
      <c r="BC8" s="11">
        <v>50</v>
      </c>
      <c r="BD8" s="11">
        <v>50</v>
      </c>
      <c r="BE8" s="11">
        <v>50</v>
      </c>
      <c r="BF8" s="11">
        <v>50</v>
      </c>
      <c r="BG8" s="11">
        <v>50</v>
      </c>
      <c r="BH8" s="11">
        <v>50</v>
      </c>
      <c r="BI8" s="11">
        <v>50</v>
      </c>
    </row>
    <row r="9" spans="1:61" x14ac:dyDescent="0.2">
      <c r="A9" t="s">
        <v>242</v>
      </c>
      <c r="B9" s="11">
        <v>70000</v>
      </c>
      <c r="C9" s="11">
        <v>60000</v>
      </c>
      <c r="D9" s="11">
        <v>45000</v>
      </c>
      <c r="E9" s="11">
        <v>45000</v>
      </c>
      <c r="F9" s="11">
        <v>50000</v>
      </c>
      <c r="G9" s="11">
        <v>50000</v>
      </c>
      <c r="H9" s="11">
        <v>50000</v>
      </c>
      <c r="I9" s="11">
        <v>50000</v>
      </c>
      <c r="J9" s="11">
        <v>50000</v>
      </c>
      <c r="K9" s="11">
        <v>50000</v>
      </c>
      <c r="L9" s="11">
        <v>50000</v>
      </c>
      <c r="M9" s="11">
        <v>50000</v>
      </c>
      <c r="N9" s="11">
        <f>M9+5000</f>
        <v>55000</v>
      </c>
      <c r="O9" s="11">
        <f>N9</f>
        <v>55000</v>
      </c>
      <c r="P9" s="11">
        <f t="shared" ref="P9:Y9" si="0">O9</f>
        <v>55000</v>
      </c>
      <c r="Q9" s="11">
        <f t="shared" si="0"/>
        <v>55000</v>
      </c>
      <c r="R9" s="11">
        <f t="shared" si="0"/>
        <v>55000</v>
      </c>
      <c r="S9" s="11">
        <f t="shared" si="0"/>
        <v>55000</v>
      </c>
      <c r="T9" s="11">
        <f t="shared" si="0"/>
        <v>55000</v>
      </c>
      <c r="U9" s="11">
        <f t="shared" si="0"/>
        <v>55000</v>
      </c>
      <c r="V9" s="11">
        <f t="shared" si="0"/>
        <v>55000</v>
      </c>
      <c r="W9" s="11">
        <f t="shared" si="0"/>
        <v>55000</v>
      </c>
      <c r="X9" s="11">
        <f t="shared" si="0"/>
        <v>55000</v>
      </c>
      <c r="Y9" s="11">
        <f t="shared" si="0"/>
        <v>55000</v>
      </c>
      <c r="Z9" s="11">
        <f>Y9+5000</f>
        <v>60000</v>
      </c>
      <c r="AA9" s="11">
        <f>Z9</f>
        <v>60000</v>
      </c>
      <c r="AB9" s="11">
        <f t="shared" ref="AB9:AK9" si="1">AA9</f>
        <v>60000</v>
      </c>
      <c r="AC9" s="11">
        <f t="shared" si="1"/>
        <v>60000</v>
      </c>
      <c r="AD9" s="11">
        <f t="shared" si="1"/>
        <v>60000</v>
      </c>
      <c r="AE9" s="11">
        <f t="shared" si="1"/>
        <v>60000</v>
      </c>
      <c r="AF9" s="11">
        <f t="shared" si="1"/>
        <v>60000</v>
      </c>
      <c r="AG9" s="11">
        <f t="shared" si="1"/>
        <v>60000</v>
      </c>
      <c r="AH9" s="11">
        <f t="shared" si="1"/>
        <v>60000</v>
      </c>
      <c r="AI9" s="11">
        <f t="shared" si="1"/>
        <v>60000</v>
      </c>
      <c r="AJ9" s="11">
        <f t="shared" si="1"/>
        <v>60000</v>
      </c>
      <c r="AK9" s="11">
        <f t="shared" si="1"/>
        <v>60000</v>
      </c>
      <c r="AL9" s="11">
        <f>AK9+5000</f>
        <v>65000</v>
      </c>
      <c r="AM9" s="11">
        <f>AL9</f>
        <v>65000</v>
      </c>
      <c r="AN9" s="11">
        <f t="shared" ref="AN9:AW9" si="2">AM9</f>
        <v>65000</v>
      </c>
      <c r="AO9" s="11">
        <f t="shared" si="2"/>
        <v>65000</v>
      </c>
      <c r="AP9" s="11">
        <f t="shared" si="2"/>
        <v>65000</v>
      </c>
      <c r="AQ9" s="11">
        <f t="shared" si="2"/>
        <v>65000</v>
      </c>
      <c r="AR9" s="11">
        <f t="shared" si="2"/>
        <v>65000</v>
      </c>
      <c r="AS9" s="11">
        <f t="shared" si="2"/>
        <v>65000</v>
      </c>
      <c r="AT9" s="11">
        <f t="shared" si="2"/>
        <v>65000</v>
      </c>
      <c r="AU9" s="11">
        <f t="shared" si="2"/>
        <v>65000</v>
      </c>
      <c r="AV9" s="11">
        <f t="shared" si="2"/>
        <v>65000</v>
      </c>
      <c r="AW9" s="11">
        <f t="shared" si="2"/>
        <v>65000</v>
      </c>
      <c r="AX9" s="11">
        <f>AW9+5000</f>
        <v>70000</v>
      </c>
      <c r="AY9" s="11">
        <f>AX9</f>
        <v>70000</v>
      </c>
      <c r="AZ9" s="11">
        <f t="shared" ref="AZ9:BI9" si="3">AY9</f>
        <v>70000</v>
      </c>
      <c r="BA9" s="11">
        <f t="shared" si="3"/>
        <v>70000</v>
      </c>
      <c r="BB9" s="11">
        <f t="shared" si="3"/>
        <v>70000</v>
      </c>
      <c r="BC9" s="11">
        <f t="shared" si="3"/>
        <v>70000</v>
      </c>
      <c r="BD9" s="11">
        <f t="shared" si="3"/>
        <v>70000</v>
      </c>
      <c r="BE9" s="11">
        <f t="shared" si="3"/>
        <v>70000</v>
      </c>
      <c r="BF9" s="11">
        <f t="shared" si="3"/>
        <v>70000</v>
      </c>
      <c r="BG9" s="11">
        <f t="shared" si="3"/>
        <v>70000</v>
      </c>
      <c r="BH9" s="11">
        <f t="shared" si="3"/>
        <v>70000</v>
      </c>
      <c r="BI9" s="11">
        <f t="shared" si="3"/>
        <v>70000</v>
      </c>
    </row>
    <row r="10" spans="1:61" x14ac:dyDescent="0.2">
      <c r="A10" t="s">
        <v>63</v>
      </c>
      <c r="B10" s="11">
        <f>B8*B9</f>
        <v>70000</v>
      </c>
      <c r="C10" s="11">
        <f t="shared" ref="C10:BI10" si="4">C8*C9</f>
        <v>120000</v>
      </c>
      <c r="D10" s="11">
        <f t="shared" si="4"/>
        <v>225000</v>
      </c>
      <c r="E10" s="11">
        <f t="shared" si="4"/>
        <v>225000</v>
      </c>
      <c r="F10" s="11">
        <f t="shared" si="4"/>
        <v>300000</v>
      </c>
      <c r="G10" s="11">
        <f t="shared" si="4"/>
        <v>300000</v>
      </c>
      <c r="H10" s="11">
        <f t="shared" si="4"/>
        <v>350000</v>
      </c>
      <c r="I10" s="11">
        <f t="shared" si="4"/>
        <v>350000</v>
      </c>
      <c r="J10" s="11">
        <f t="shared" si="4"/>
        <v>400000</v>
      </c>
      <c r="K10" s="11">
        <f t="shared" si="4"/>
        <v>400000</v>
      </c>
      <c r="L10" s="11">
        <f t="shared" si="4"/>
        <v>500000</v>
      </c>
      <c r="M10" s="11">
        <f t="shared" si="4"/>
        <v>500000</v>
      </c>
      <c r="N10" s="11">
        <f t="shared" si="4"/>
        <v>825000</v>
      </c>
      <c r="O10" s="11">
        <f t="shared" si="4"/>
        <v>825000</v>
      </c>
      <c r="P10" s="11">
        <f t="shared" si="4"/>
        <v>825000</v>
      </c>
      <c r="Q10" s="11">
        <f t="shared" si="4"/>
        <v>825000</v>
      </c>
      <c r="R10" s="11">
        <f t="shared" si="4"/>
        <v>825000</v>
      </c>
      <c r="S10" s="11">
        <f t="shared" si="4"/>
        <v>825000</v>
      </c>
      <c r="T10" s="11">
        <f t="shared" si="4"/>
        <v>1100000</v>
      </c>
      <c r="U10" s="11">
        <f t="shared" si="4"/>
        <v>1100000</v>
      </c>
      <c r="V10" s="11">
        <f t="shared" si="4"/>
        <v>1100000</v>
      </c>
      <c r="W10" s="11">
        <f t="shared" si="4"/>
        <v>1100000</v>
      </c>
      <c r="X10" s="11">
        <f t="shared" si="4"/>
        <v>1100000</v>
      </c>
      <c r="Y10" s="11">
        <f t="shared" si="4"/>
        <v>1100000</v>
      </c>
      <c r="Z10" s="11">
        <f t="shared" si="4"/>
        <v>1500000</v>
      </c>
      <c r="AA10" s="11">
        <f t="shared" si="4"/>
        <v>1500000</v>
      </c>
      <c r="AB10" s="11">
        <f t="shared" si="4"/>
        <v>1500000</v>
      </c>
      <c r="AC10" s="11">
        <f t="shared" si="4"/>
        <v>1500000</v>
      </c>
      <c r="AD10" s="11">
        <f t="shared" si="4"/>
        <v>1500000</v>
      </c>
      <c r="AE10" s="11">
        <f t="shared" si="4"/>
        <v>1500000</v>
      </c>
      <c r="AF10" s="11">
        <f t="shared" si="4"/>
        <v>1800000</v>
      </c>
      <c r="AG10" s="11">
        <f t="shared" si="4"/>
        <v>1800000</v>
      </c>
      <c r="AH10" s="11">
        <f t="shared" si="4"/>
        <v>1800000</v>
      </c>
      <c r="AI10" s="11">
        <f t="shared" si="4"/>
        <v>1800000</v>
      </c>
      <c r="AJ10" s="11">
        <f t="shared" si="4"/>
        <v>1800000</v>
      </c>
      <c r="AK10" s="11">
        <f t="shared" si="4"/>
        <v>1800000</v>
      </c>
      <c r="AL10" s="11">
        <f t="shared" si="4"/>
        <v>2275000</v>
      </c>
      <c r="AM10" s="11">
        <f t="shared" si="4"/>
        <v>2275000</v>
      </c>
      <c r="AN10" s="11">
        <f t="shared" si="4"/>
        <v>2275000</v>
      </c>
      <c r="AO10" s="11">
        <f t="shared" si="4"/>
        <v>2275000</v>
      </c>
      <c r="AP10" s="11">
        <f t="shared" si="4"/>
        <v>2275000</v>
      </c>
      <c r="AQ10" s="11">
        <f t="shared" si="4"/>
        <v>2275000</v>
      </c>
      <c r="AR10" s="11">
        <f t="shared" si="4"/>
        <v>2600000</v>
      </c>
      <c r="AS10" s="11">
        <f t="shared" si="4"/>
        <v>2600000</v>
      </c>
      <c r="AT10" s="11">
        <f t="shared" si="4"/>
        <v>2600000</v>
      </c>
      <c r="AU10" s="11">
        <f t="shared" si="4"/>
        <v>2600000</v>
      </c>
      <c r="AV10" s="11">
        <f t="shared" si="4"/>
        <v>2600000</v>
      </c>
      <c r="AW10" s="11">
        <f t="shared" si="4"/>
        <v>2600000</v>
      </c>
      <c r="AX10" s="11">
        <f t="shared" si="4"/>
        <v>3500000</v>
      </c>
      <c r="AY10" s="11">
        <f t="shared" si="4"/>
        <v>3500000</v>
      </c>
      <c r="AZ10" s="11">
        <f t="shared" si="4"/>
        <v>3500000</v>
      </c>
      <c r="BA10" s="11">
        <f t="shared" si="4"/>
        <v>3500000</v>
      </c>
      <c r="BB10" s="11">
        <f t="shared" si="4"/>
        <v>3500000</v>
      </c>
      <c r="BC10" s="11">
        <f t="shared" si="4"/>
        <v>3500000</v>
      </c>
      <c r="BD10" s="11">
        <f t="shared" si="4"/>
        <v>3500000</v>
      </c>
      <c r="BE10" s="11">
        <f t="shared" si="4"/>
        <v>3500000</v>
      </c>
      <c r="BF10" s="11">
        <f t="shared" si="4"/>
        <v>3500000</v>
      </c>
      <c r="BG10" s="11">
        <f t="shared" si="4"/>
        <v>3500000</v>
      </c>
      <c r="BH10" s="11">
        <f t="shared" si="4"/>
        <v>3500000</v>
      </c>
      <c r="BI10" s="11">
        <f t="shared" si="4"/>
        <v>3500000</v>
      </c>
    </row>
    <row r="11" spans="1:61" x14ac:dyDescent="0.2"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</row>
    <row r="12" spans="1:61" x14ac:dyDescent="0.2">
      <c r="A12" s="4" t="s">
        <v>68</v>
      </c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</row>
    <row r="13" spans="1:61" x14ac:dyDescent="0.2">
      <c r="A13" t="s">
        <v>241</v>
      </c>
      <c r="B13" s="11">
        <v>3</v>
      </c>
      <c r="C13" s="11">
        <v>3</v>
      </c>
      <c r="D13" s="11">
        <v>3</v>
      </c>
      <c r="E13" s="11">
        <v>5</v>
      </c>
      <c r="F13" s="11">
        <v>5</v>
      </c>
      <c r="G13" s="11">
        <v>5</v>
      </c>
      <c r="H13" s="11">
        <v>6</v>
      </c>
      <c r="I13" s="11">
        <v>6</v>
      </c>
      <c r="J13" s="11">
        <v>6</v>
      </c>
      <c r="K13" s="11">
        <v>7</v>
      </c>
      <c r="L13" s="11">
        <v>7</v>
      </c>
      <c r="M13" s="11">
        <v>7</v>
      </c>
      <c r="N13" s="11">
        <v>8</v>
      </c>
      <c r="O13" s="11">
        <v>8</v>
      </c>
      <c r="P13" s="11">
        <v>8</v>
      </c>
      <c r="Q13" s="11">
        <v>8</v>
      </c>
      <c r="R13" s="11">
        <v>8</v>
      </c>
      <c r="S13" s="11">
        <v>8</v>
      </c>
      <c r="T13" s="11">
        <v>9</v>
      </c>
      <c r="U13" s="11">
        <v>9</v>
      </c>
      <c r="V13" s="11">
        <v>9</v>
      </c>
      <c r="W13" s="11">
        <v>10</v>
      </c>
      <c r="X13" s="11">
        <v>10</v>
      </c>
      <c r="Y13" s="11">
        <v>10</v>
      </c>
      <c r="Z13" s="11">
        <v>10</v>
      </c>
      <c r="AA13" s="11">
        <v>10</v>
      </c>
      <c r="AB13" s="11">
        <v>10</v>
      </c>
      <c r="AC13" s="11">
        <v>10</v>
      </c>
      <c r="AD13" s="11">
        <v>10</v>
      </c>
      <c r="AE13" s="11">
        <v>10</v>
      </c>
      <c r="AF13" s="11">
        <v>10</v>
      </c>
      <c r="AG13" s="11">
        <v>10</v>
      </c>
      <c r="AH13" s="11">
        <v>10</v>
      </c>
      <c r="AI13" s="11">
        <v>10</v>
      </c>
      <c r="AJ13" s="11">
        <v>10</v>
      </c>
      <c r="AK13" s="11">
        <v>10</v>
      </c>
      <c r="AL13" s="11">
        <v>8</v>
      </c>
      <c r="AM13" s="11">
        <v>8</v>
      </c>
      <c r="AN13" s="11">
        <v>8</v>
      </c>
      <c r="AO13" s="11">
        <v>8</v>
      </c>
      <c r="AP13" s="11">
        <v>8</v>
      </c>
      <c r="AQ13" s="11">
        <v>8</v>
      </c>
      <c r="AR13" s="11">
        <v>6</v>
      </c>
      <c r="AS13" s="11">
        <v>6</v>
      </c>
      <c r="AT13" s="11">
        <v>6</v>
      </c>
      <c r="AU13" s="11">
        <v>6</v>
      </c>
      <c r="AV13" s="11">
        <v>6</v>
      </c>
      <c r="AW13" s="11">
        <v>6</v>
      </c>
      <c r="AX13" s="11">
        <v>6</v>
      </c>
      <c r="AY13" s="11">
        <v>6</v>
      </c>
      <c r="AZ13" s="11">
        <v>6</v>
      </c>
      <c r="BA13" s="11">
        <v>6</v>
      </c>
      <c r="BB13" s="11">
        <v>6</v>
      </c>
      <c r="BC13" s="11">
        <v>6</v>
      </c>
      <c r="BD13" s="11">
        <v>6</v>
      </c>
      <c r="BE13" s="11">
        <v>6</v>
      </c>
      <c r="BF13" s="11">
        <v>6</v>
      </c>
      <c r="BG13" s="11">
        <v>6</v>
      </c>
      <c r="BH13" s="11">
        <v>6</v>
      </c>
      <c r="BI13" s="11">
        <v>6</v>
      </c>
    </row>
    <row r="14" spans="1:61" x14ac:dyDescent="0.2">
      <c r="A14" t="s">
        <v>242</v>
      </c>
      <c r="B14" s="11">
        <v>150000</v>
      </c>
      <c r="C14" s="11">
        <f>B14</f>
        <v>150000</v>
      </c>
      <c r="D14" s="11">
        <f t="shared" ref="D14:M14" si="5">C14</f>
        <v>150000</v>
      </c>
      <c r="E14" s="11">
        <f t="shared" si="5"/>
        <v>150000</v>
      </c>
      <c r="F14" s="11">
        <f t="shared" si="5"/>
        <v>150000</v>
      </c>
      <c r="G14" s="11">
        <f t="shared" si="5"/>
        <v>150000</v>
      </c>
      <c r="H14" s="11">
        <f t="shared" si="5"/>
        <v>150000</v>
      </c>
      <c r="I14" s="11">
        <f t="shared" si="5"/>
        <v>150000</v>
      </c>
      <c r="J14" s="11">
        <f t="shared" si="5"/>
        <v>150000</v>
      </c>
      <c r="K14" s="11">
        <f t="shared" si="5"/>
        <v>150000</v>
      </c>
      <c r="L14" s="11">
        <f t="shared" si="5"/>
        <v>150000</v>
      </c>
      <c r="M14" s="11">
        <f t="shared" si="5"/>
        <v>150000</v>
      </c>
      <c r="N14" s="11">
        <f>M14*1.1</f>
        <v>165000</v>
      </c>
      <c r="O14" s="11">
        <f>N14</f>
        <v>165000</v>
      </c>
      <c r="P14" s="11">
        <f t="shared" ref="P14:Y14" si="6">O14</f>
        <v>165000</v>
      </c>
      <c r="Q14" s="11">
        <f t="shared" si="6"/>
        <v>165000</v>
      </c>
      <c r="R14" s="11">
        <f t="shared" si="6"/>
        <v>165000</v>
      </c>
      <c r="S14" s="11">
        <f t="shared" si="6"/>
        <v>165000</v>
      </c>
      <c r="T14" s="11">
        <f t="shared" si="6"/>
        <v>165000</v>
      </c>
      <c r="U14" s="11">
        <f t="shared" si="6"/>
        <v>165000</v>
      </c>
      <c r="V14" s="11">
        <f t="shared" si="6"/>
        <v>165000</v>
      </c>
      <c r="W14" s="11">
        <f t="shared" si="6"/>
        <v>165000</v>
      </c>
      <c r="X14" s="11">
        <f t="shared" si="6"/>
        <v>165000</v>
      </c>
      <c r="Y14" s="11">
        <f t="shared" si="6"/>
        <v>165000</v>
      </c>
      <c r="Z14" s="11">
        <f>Y14*1.1</f>
        <v>181500.00000000003</v>
      </c>
      <c r="AA14" s="11">
        <f>Z14</f>
        <v>181500.00000000003</v>
      </c>
      <c r="AB14" s="11">
        <f t="shared" ref="AB14:AK14" si="7">AA14</f>
        <v>181500.00000000003</v>
      </c>
      <c r="AC14" s="11">
        <f t="shared" si="7"/>
        <v>181500.00000000003</v>
      </c>
      <c r="AD14" s="11">
        <f t="shared" si="7"/>
        <v>181500.00000000003</v>
      </c>
      <c r="AE14" s="11">
        <f t="shared" si="7"/>
        <v>181500.00000000003</v>
      </c>
      <c r="AF14" s="11">
        <f t="shared" si="7"/>
        <v>181500.00000000003</v>
      </c>
      <c r="AG14" s="11">
        <f t="shared" si="7"/>
        <v>181500.00000000003</v>
      </c>
      <c r="AH14" s="11">
        <f t="shared" si="7"/>
        <v>181500.00000000003</v>
      </c>
      <c r="AI14" s="11">
        <f t="shared" si="7"/>
        <v>181500.00000000003</v>
      </c>
      <c r="AJ14" s="11">
        <f t="shared" si="7"/>
        <v>181500.00000000003</v>
      </c>
      <c r="AK14" s="11">
        <f t="shared" si="7"/>
        <v>181500.00000000003</v>
      </c>
      <c r="AL14" s="11">
        <f>AK14*1.1</f>
        <v>199650.00000000006</v>
      </c>
      <c r="AM14" s="11">
        <f>AL14</f>
        <v>199650.00000000006</v>
      </c>
      <c r="AN14" s="11">
        <f t="shared" ref="AN14:AW14" si="8">AM14</f>
        <v>199650.00000000006</v>
      </c>
      <c r="AO14" s="11">
        <f t="shared" si="8"/>
        <v>199650.00000000006</v>
      </c>
      <c r="AP14" s="11">
        <f t="shared" si="8"/>
        <v>199650.00000000006</v>
      </c>
      <c r="AQ14" s="11">
        <f t="shared" si="8"/>
        <v>199650.00000000006</v>
      </c>
      <c r="AR14" s="11">
        <f t="shared" si="8"/>
        <v>199650.00000000006</v>
      </c>
      <c r="AS14" s="11">
        <f t="shared" si="8"/>
        <v>199650.00000000006</v>
      </c>
      <c r="AT14" s="11">
        <f t="shared" si="8"/>
        <v>199650.00000000006</v>
      </c>
      <c r="AU14" s="11">
        <f t="shared" si="8"/>
        <v>199650.00000000006</v>
      </c>
      <c r="AV14" s="11">
        <f t="shared" si="8"/>
        <v>199650.00000000006</v>
      </c>
      <c r="AW14" s="11">
        <f t="shared" si="8"/>
        <v>199650.00000000006</v>
      </c>
      <c r="AX14" s="11">
        <f>AW14*1.1</f>
        <v>219615.00000000009</v>
      </c>
      <c r="AY14" s="11">
        <f>AX14</f>
        <v>219615.00000000009</v>
      </c>
      <c r="AZ14" s="11">
        <f t="shared" ref="AZ14:BI14" si="9">AY14</f>
        <v>219615.00000000009</v>
      </c>
      <c r="BA14" s="11">
        <f t="shared" si="9"/>
        <v>219615.00000000009</v>
      </c>
      <c r="BB14" s="11">
        <f t="shared" si="9"/>
        <v>219615.00000000009</v>
      </c>
      <c r="BC14" s="11">
        <f t="shared" si="9"/>
        <v>219615.00000000009</v>
      </c>
      <c r="BD14" s="11">
        <f t="shared" si="9"/>
        <v>219615.00000000009</v>
      </c>
      <c r="BE14" s="11">
        <f t="shared" si="9"/>
        <v>219615.00000000009</v>
      </c>
      <c r="BF14" s="11">
        <f t="shared" si="9"/>
        <v>219615.00000000009</v>
      </c>
      <c r="BG14" s="11">
        <f t="shared" si="9"/>
        <v>219615.00000000009</v>
      </c>
      <c r="BH14" s="11">
        <f t="shared" si="9"/>
        <v>219615.00000000009</v>
      </c>
      <c r="BI14" s="11">
        <f t="shared" si="9"/>
        <v>219615.00000000009</v>
      </c>
    </row>
    <row r="15" spans="1:61" x14ac:dyDescent="0.2">
      <c r="A15" t="s">
        <v>63</v>
      </c>
      <c r="B15" s="11">
        <f>B13*B14</f>
        <v>450000</v>
      </c>
      <c r="C15" s="11">
        <f t="shared" ref="C15" si="10">C13*C14</f>
        <v>450000</v>
      </c>
      <c r="D15" s="11">
        <f t="shared" ref="D15" si="11">D13*D14</f>
        <v>450000</v>
      </c>
      <c r="E15" s="11">
        <f t="shared" ref="E15" si="12">E13*E14</f>
        <v>750000</v>
      </c>
      <c r="F15" s="11">
        <f t="shared" ref="F15" si="13">F13*F14</f>
        <v>750000</v>
      </c>
      <c r="G15" s="11">
        <f t="shared" ref="G15" si="14">G13*G14</f>
        <v>750000</v>
      </c>
      <c r="H15" s="11">
        <f t="shared" ref="H15" si="15">H13*H14</f>
        <v>900000</v>
      </c>
      <c r="I15" s="11">
        <f t="shared" ref="I15" si="16">I13*I14</f>
        <v>900000</v>
      </c>
      <c r="J15" s="11">
        <f t="shared" ref="J15" si="17">J13*J14</f>
        <v>900000</v>
      </c>
      <c r="K15" s="11">
        <f t="shared" ref="K15" si="18">K13*K14</f>
        <v>1050000</v>
      </c>
      <c r="L15" s="11">
        <f t="shared" ref="L15" si="19">L13*L14</f>
        <v>1050000</v>
      </c>
      <c r="M15" s="11">
        <f t="shared" ref="M15" si="20">M13*M14</f>
        <v>1050000</v>
      </c>
      <c r="N15" s="11">
        <f t="shared" ref="N15" si="21">N13*N14</f>
        <v>1320000</v>
      </c>
      <c r="O15" s="11">
        <f t="shared" ref="O15" si="22">O13*O14</f>
        <v>1320000</v>
      </c>
      <c r="P15" s="11">
        <f t="shared" ref="P15" si="23">P13*P14</f>
        <v>1320000</v>
      </c>
      <c r="Q15" s="11">
        <f t="shared" ref="Q15" si="24">Q13*Q14</f>
        <v>1320000</v>
      </c>
      <c r="R15" s="11">
        <f t="shared" ref="R15" si="25">R13*R14</f>
        <v>1320000</v>
      </c>
      <c r="S15" s="11">
        <f t="shared" ref="S15" si="26">S13*S14</f>
        <v>1320000</v>
      </c>
      <c r="T15" s="11">
        <f t="shared" ref="T15" si="27">T13*T14</f>
        <v>1485000</v>
      </c>
      <c r="U15" s="11">
        <f t="shared" ref="U15" si="28">U13*U14</f>
        <v>1485000</v>
      </c>
      <c r="V15" s="11">
        <f t="shared" ref="V15" si="29">V13*V14</f>
        <v>1485000</v>
      </c>
      <c r="W15" s="11">
        <f t="shared" ref="W15" si="30">W13*W14</f>
        <v>1650000</v>
      </c>
      <c r="X15" s="11">
        <f t="shared" ref="X15" si="31">X13*X14</f>
        <v>1650000</v>
      </c>
      <c r="Y15" s="11">
        <f t="shared" ref="Y15" si="32">Y13*Y14</f>
        <v>1650000</v>
      </c>
      <c r="Z15" s="11">
        <f t="shared" ref="Z15" si="33">Z13*Z14</f>
        <v>1815000.0000000002</v>
      </c>
      <c r="AA15" s="11">
        <f t="shared" ref="AA15" si="34">AA13*AA14</f>
        <v>1815000.0000000002</v>
      </c>
      <c r="AB15" s="11">
        <f t="shared" ref="AB15" si="35">AB13*AB14</f>
        <v>1815000.0000000002</v>
      </c>
      <c r="AC15" s="11">
        <f t="shared" ref="AC15" si="36">AC13*AC14</f>
        <v>1815000.0000000002</v>
      </c>
      <c r="AD15" s="11">
        <f t="shared" ref="AD15" si="37">AD13*AD14</f>
        <v>1815000.0000000002</v>
      </c>
      <c r="AE15" s="11">
        <f t="shared" ref="AE15" si="38">AE13*AE14</f>
        <v>1815000.0000000002</v>
      </c>
      <c r="AF15" s="11">
        <f t="shared" ref="AF15" si="39">AF13*AF14</f>
        <v>1815000.0000000002</v>
      </c>
      <c r="AG15" s="11">
        <f t="shared" ref="AG15" si="40">AG13*AG14</f>
        <v>1815000.0000000002</v>
      </c>
      <c r="AH15" s="11">
        <f t="shared" ref="AH15" si="41">AH13*AH14</f>
        <v>1815000.0000000002</v>
      </c>
      <c r="AI15" s="11">
        <f t="shared" ref="AI15" si="42">AI13*AI14</f>
        <v>1815000.0000000002</v>
      </c>
      <c r="AJ15" s="11">
        <f t="shared" ref="AJ15" si="43">AJ13*AJ14</f>
        <v>1815000.0000000002</v>
      </c>
      <c r="AK15" s="11">
        <f t="shared" ref="AK15" si="44">AK13*AK14</f>
        <v>1815000.0000000002</v>
      </c>
      <c r="AL15" s="11">
        <f t="shared" ref="AL15" si="45">AL13*AL14</f>
        <v>1597200.0000000005</v>
      </c>
      <c r="AM15" s="11">
        <f t="shared" ref="AM15" si="46">AM13*AM14</f>
        <v>1597200.0000000005</v>
      </c>
      <c r="AN15" s="11">
        <f t="shared" ref="AN15" si="47">AN13*AN14</f>
        <v>1597200.0000000005</v>
      </c>
      <c r="AO15" s="11">
        <f t="shared" ref="AO15" si="48">AO13*AO14</f>
        <v>1597200.0000000005</v>
      </c>
      <c r="AP15" s="11">
        <f t="shared" ref="AP15" si="49">AP13*AP14</f>
        <v>1597200.0000000005</v>
      </c>
      <c r="AQ15" s="11">
        <f t="shared" ref="AQ15" si="50">AQ13*AQ14</f>
        <v>1597200.0000000005</v>
      </c>
      <c r="AR15" s="11">
        <f t="shared" ref="AR15" si="51">AR13*AR14</f>
        <v>1197900.0000000005</v>
      </c>
      <c r="AS15" s="11">
        <f t="shared" ref="AS15" si="52">AS13*AS14</f>
        <v>1197900.0000000005</v>
      </c>
      <c r="AT15" s="11">
        <f t="shared" ref="AT15" si="53">AT13*AT14</f>
        <v>1197900.0000000005</v>
      </c>
      <c r="AU15" s="11">
        <f t="shared" ref="AU15" si="54">AU13*AU14</f>
        <v>1197900.0000000005</v>
      </c>
      <c r="AV15" s="11">
        <f t="shared" ref="AV15" si="55">AV13*AV14</f>
        <v>1197900.0000000005</v>
      </c>
      <c r="AW15" s="11">
        <f t="shared" ref="AW15" si="56">AW13*AW14</f>
        <v>1197900.0000000005</v>
      </c>
      <c r="AX15" s="11">
        <f t="shared" ref="AX15" si="57">AX13*AX14</f>
        <v>1317690.0000000005</v>
      </c>
      <c r="AY15" s="11">
        <f t="shared" ref="AY15" si="58">AY13*AY14</f>
        <v>1317690.0000000005</v>
      </c>
      <c r="AZ15" s="11">
        <f t="shared" ref="AZ15" si="59">AZ13*AZ14</f>
        <v>1317690.0000000005</v>
      </c>
      <c r="BA15" s="11">
        <f t="shared" ref="BA15" si="60">BA13*BA14</f>
        <v>1317690.0000000005</v>
      </c>
      <c r="BB15" s="11">
        <f t="shared" ref="BB15" si="61">BB13*BB14</f>
        <v>1317690.0000000005</v>
      </c>
      <c r="BC15" s="11">
        <f t="shared" ref="BC15" si="62">BC13*BC14</f>
        <v>1317690.0000000005</v>
      </c>
      <c r="BD15" s="11">
        <f t="shared" ref="BD15" si="63">BD13*BD14</f>
        <v>1317690.0000000005</v>
      </c>
      <c r="BE15" s="11">
        <f t="shared" ref="BE15" si="64">BE13*BE14</f>
        <v>1317690.0000000005</v>
      </c>
      <c r="BF15" s="11">
        <f t="shared" ref="BF15" si="65">BF13*BF14</f>
        <v>1317690.0000000005</v>
      </c>
      <c r="BG15" s="11">
        <f t="shared" ref="BG15" si="66">BG13*BG14</f>
        <v>1317690.0000000005</v>
      </c>
      <c r="BH15" s="11">
        <f t="shared" ref="BH15" si="67">BH13*BH14</f>
        <v>1317690.0000000005</v>
      </c>
      <c r="BI15" s="11">
        <f t="shared" ref="BI15" si="68">BI13*BI14</f>
        <v>1317690.0000000005</v>
      </c>
    </row>
    <row r="16" spans="1:61" x14ac:dyDescent="0.2"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</row>
    <row r="17" spans="1:61" x14ac:dyDescent="0.2">
      <c r="A17" s="4" t="s">
        <v>243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</row>
    <row r="18" spans="1:61" x14ac:dyDescent="0.2">
      <c r="A18" t="s">
        <v>236</v>
      </c>
      <c r="B18" s="11">
        <v>23000</v>
      </c>
      <c r="C18" s="11">
        <v>50000</v>
      </c>
      <c r="D18" s="11">
        <v>50000</v>
      </c>
      <c r="E18" s="11">
        <v>50000</v>
      </c>
      <c r="F18" s="11">
        <v>50000</v>
      </c>
      <c r="G18" s="11">
        <v>50000</v>
      </c>
      <c r="H18" s="11">
        <v>50000</v>
      </c>
      <c r="I18" s="11">
        <v>50000</v>
      </c>
      <c r="J18" s="11">
        <v>50000</v>
      </c>
      <c r="K18" s="11">
        <v>50000</v>
      </c>
      <c r="L18" s="11">
        <v>50000</v>
      </c>
      <c r="M18" s="11">
        <v>50000</v>
      </c>
      <c r="N18" s="11">
        <v>100000</v>
      </c>
      <c r="O18" s="11">
        <f>N18</f>
        <v>100000</v>
      </c>
      <c r="P18" s="11">
        <f t="shared" ref="P18:BI18" si="69">O18</f>
        <v>100000</v>
      </c>
      <c r="Q18" s="11">
        <f t="shared" si="69"/>
        <v>100000</v>
      </c>
      <c r="R18" s="11">
        <f t="shared" si="69"/>
        <v>100000</v>
      </c>
      <c r="S18" s="11">
        <f t="shared" si="69"/>
        <v>100000</v>
      </c>
      <c r="T18" s="11">
        <f t="shared" si="69"/>
        <v>100000</v>
      </c>
      <c r="U18" s="11">
        <f t="shared" si="69"/>
        <v>100000</v>
      </c>
      <c r="V18" s="11">
        <f t="shared" si="69"/>
        <v>100000</v>
      </c>
      <c r="W18" s="11">
        <f t="shared" si="69"/>
        <v>100000</v>
      </c>
      <c r="X18" s="11">
        <f t="shared" si="69"/>
        <v>100000</v>
      </c>
      <c r="Y18" s="11">
        <f t="shared" si="69"/>
        <v>100000</v>
      </c>
      <c r="Z18" s="11">
        <v>150000</v>
      </c>
      <c r="AA18" s="11">
        <f t="shared" si="69"/>
        <v>150000</v>
      </c>
      <c r="AB18" s="11">
        <f t="shared" si="69"/>
        <v>150000</v>
      </c>
      <c r="AC18" s="11">
        <f t="shared" si="69"/>
        <v>150000</v>
      </c>
      <c r="AD18" s="11">
        <f t="shared" si="69"/>
        <v>150000</v>
      </c>
      <c r="AE18" s="11">
        <f t="shared" si="69"/>
        <v>150000</v>
      </c>
      <c r="AF18" s="11">
        <f t="shared" si="69"/>
        <v>150000</v>
      </c>
      <c r="AG18" s="11">
        <f t="shared" si="69"/>
        <v>150000</v>
      </c>
      <c r="AH18" s="11">
        <f t="shared" si="69"/>
        <v>150000</v>
      </c>
      <c r="AI18" s="11">
        <f t="shared" si="69"/>
        <v>150000</v>
      </c>
      <c r="AJ18" s="11">
        <f t="shared" si="69"/>
        <v>150000</v>
      </c>
      <c r="AK18" s="11">
        <f t="shared" si="69"/>
        <v>150000</v>
      </c>
      <c r="AL18" s="11">
        <v>250000</v>
      </c>
      <c r="AM18" s="11">
        <f t="shared" si="69"/>
        <v>250000</v>
      </c>
      <c r="AN18" s="11">
        <f t="shared" si="69"/>
        <v>250000</v>
      </c>
      <c r="AO18" s="11">
        <f t="shared" si="69"/>
        <v>250000</v>
      </c>
      <c r="AP18" s="11">
        <f t="shared" si="69"/>
        <v>250000</v>
      </c>
      <c r="AQ18" s="11">
        <f t="shared" si="69"/>
        <v>250000</v>
      </c>
      <c r="AR18" s="11">
        <f t="shared" si="69"/>
        <v>250000</v>
      </c>
      <c r="AS18" s="11">
        <f t="shared" si="69"/>
        <v>250000</v>
      </c>
      <c r="AT18" s="11">
        <f t="shared" si="69"/>
        <v>250000</v>
      </c>
      <c r="AU18" s="11">
        <f t="shared" si="69"/>
        <v>250000</v>
      </c>
      <c r="AV18" s="11">
        <f t="shared" si="69"/>
        <v>250000</v>
      </c>
      <c r="AW18" s="11">
        <f t="shared" si="69"/>
        <v>250000</v>
      </c>
      <c r="AX18" s="11">
        <f t="shared" si="69"/>
        <v>250000</v>
      </c>
      <c r="AY18" s="11">
        <f t="shared" si="69"/>
        <v>250000</v>
      </c>
      <c r="AZ18" s="11">
        <f t="shared" si="69"/>
        <v>250000</v>
      </c>
      <c r="BA18" s="11">
        <f t="shared" si="69"/>
        <v>250000</v>
      </c>
      <c r="BB18" s="11">
        <f t="shared" si="69"/>
        <v>250000</v>
      </c>
      <c r="BC18" s="11">
        <f t="shared" si="69"/>
        <v>250000</v>
      </c>
      <c r="BD18" s="11">
        <f t="shared" si="69"/>
        <v>250000</v>
      </c>
      <c r="BE18" s="11">
        <f t="shared" si="69"/>
        <v>250000</v>
      </c>
      <c r="BF18" s="11">
        <f t="shared" si="69"/>
        <v>250000</v>
      </c>
      <c r="BG18" s="11">
        <f t="shared" si="69"/>
        <v>250000</v>
      </c>
      <c r="BH18" s="11">
        <f t="shared" si="69"/>
        <v>250000</v>
      </c>
      <c r="BI18" s="11">
        <f t="shared" si="69"/>
        <v>250000</v>
      </c>
    </row>
    <row r="19" spans="1:61" x14ac:dyDescent="0.2">
      <c r="A19" s="40" t="s">
        <v>71</v>
      </c>
      <c r="B19" s="11">
        <v>8000</v>
      </c>
      <c r="C19" s="11">
        <v>8000</v>
      </c>
      <c r="D19" s="11">
        <v>8000</v>
      </c>
      <c r="E19" s="11">
        <v>8000</v>
      </c>
      <c r="F19" s="11">
        <v>8000</v>
      </c>
      <c r="G19" s="11">
        <v>8000</v>
      </c>
      <c r="H19" s="11">
        <v>10000</v>
      </c>
      <c r="I19" s="11">
        <v>10000</v>
      </c>
      <c r="J19" s="11">
        <v>10000</v>
      </c>
      <c r="K19" s="11">
        <v>10000</v>
      </c>
      <c r="L19" s="11">
        <v>10000</v>
      </c>
      <c r="M19" s="11">
        <v>10000</v>
      </c>
      <c r="N19" s="11">
        <f>M19*1.5</f>
        <v>15000</v>
      </c>
      <c r="O19" s="11">
        <f>N19</f>
        <v>15000</v>
      </c>
      <c r="P19" s="11">
        <f t="shared" ref="P19:BI21" si="70">O19</f>
        <v>15000</v>
      </c>
      <c r="Q19" s="11">
        <f t="shared" si="70"/>
        <v>15000</v>
      </c>
      <c r="R19" s="11">
        <f t="shared" si="70"/>
        <v>15000</v>
      </c>
      <c r="S19" s="11">
        <f t="shared" si="70"/>
        <v>15000</v>
      </c>
      <c r="T19" s="11">
        <f t="shared" si="70"/>
        <v>15000</v>
      </c>
      <c r="U19" s="11">
        <f t="shared" si="70"/>
        <v>15000</v>
      </c>
      <c r="V19" s="11">
        <f t="shared" si="70"/>
        <v>15000</v>
      </c>
      <c r="W19" s="11">
        <f t="shared" si="70"/>
        <v>15000</v>
      </c>
      <c r="X19" s="11">
        <f t="shared" si="70"/>
        <v>15000</v>
      </c>
      <c r="Y19" s="11">
        <f t="shared" si="70"/>
        <v>15000</v>
      </c>
      <c r="Z19" s="11">
        <f>Y19*1.5</f>
        <v>22500</v>
      </c>
      <c r="AA19" s="11">
        <f t="shared" si="70"/>
        <v>22500</v>
      </c>
      <c r="AB19" s="11">
        <f t="shared" si="70"/>
        <v>22500</v>
      </c>
      <c r="AC19" s="11">
        <f t="shared" si="70"/>
        <v>22500</v>
      </c>
      <c r="AD19" s="11">
        <f t="shared" si="70"/>
        <v>22500</v>
      </c>
      <c r="AE19" s="11">
        <f t="shared" si="70"/>
        <v>22500</v>
      </c>
      <c r="AF19" s="11">
        <f t="shared" si="70"/>
        <v>22500</v>
      </c>
      <c r="AG19" s="11">
        <f t="shared" si="70"/>
        <v>22500</v>
      </c>
      <c r="AH19" s="11">
        <f t="shared" si="70"/>
        <v>22500</v>
      </c>
      <c r="AI19" s="11">
        <f t="shared" si="70"/>
        <v>22500</v>
      </c>
      <c r="AJ19" s="11">
        <f t="shared" si="70"/>
        <v>22500</v>
      </c>
      <c r="AK19" s="11">
        <f t="shared" si="70"/>
        <v>22500</v>
      </c>
      <c r="AL19" s="11">
        <f>AK19*1.5</f>
        <v>33750</v>
      </c>
      <c r="AM19" s="11">
        <f t="shared" si="70"/>
        <v>33750</v>
      </c>
      <c r="AN19" s="11">
        <f t="shared" si="70"/>
        <v>33750</v>
      </c>
      <c r="AO19" s="11">
        <f t="shared" si="70"/>
        <v>33750</v>
      </c>
      <c r="AP19" s="11">
        <f t="shared" si="70"/>
        <v>33750</v>
      </c>
      <c r="AQ19" s="11">
        <f t="shared" si="70"/>
        <v>33750</v>
      </c>
      <c r="AR19" s="11">
        <f t="shared" si="70"/>
        <v>33750</v>
      </c>
      <c r="AS19" s="11">
        <f t="shared" si="70"/>
        <v>33750</v>
      </c>
      <c r="AT19" s="11">
        <f t="shared" si="70"/>
        <v>33750</v>
      </c>
      <c r="AU19" s="11">
        <f t="shared" si="70"/>
        <v>33750</v>
      </c>
      <c r="AV19" s="11">
        <f t="shared" si="70"/>
        <v>33750</v>
      </c>
      <c r="AW19" s="11">
        <f t="shared" si="70"/>
        <v>33750</v>
      </c>
      <c r="AX19" s="11">
        <f>AW19*1.5</f>
        <v>50625</v>
      </c>
      <c r="AY19" s="11">
        <f t="shared" si="70"/>
        <v>50625</v>
      </c>
      <c r="AZ19" s="11">
        <f t="shared" si="70"/>
        <v>50625</v>
      </c>
      <c r="BA19" s="11">
        <f t="shared" si="70"/>
        <v>50625</v>
      </c>
      <c r="BB19" s="11">
        <f t="shared" si="70"/>
        <v>50625</v>
      </c>
      <c r="BC19" s="11">
        <f t="shared" si="70"/>
        <v>50625</v>
      </c>
      <c r="BD19" s="11">
        <f t="shared" si="70"/>
        <v>50625</v>
      </c>
      <c r="BE19" s="11">
        <f t="shared" si="70"/>
        <v>50625</v>
      </c>
      <c r="BF19" s="11">
        <f t="shared" si="70"/>
        <v>50625</v>
      </c>
      <c r="BG19" s="11">
        <f t="shared" si="70"/>
        <v>50625</v>
      </c>
      <c r="BH19" s="11">
        <f t="shared" si="70"/>
        <v>50625</v>
      </c>
      <c r="BI19" s="11">
        <f t="shared" si="70"/>
        <v>50625</v>
      </c>
    </row>
    <row r="20" spans="1:61" x14ac:dyDescent="0.2">
      <c r="A20" s="40" t="s">
        <v>244</v>
      </c>
      <c r="B20" s="11">
        <v>5000</v>
      </c>
      <c r="C20" s="11">
        <v>5000</v>
      </c>
      <c r="D20" s="11">
        <v>5000</v>
      </c>
      <c r="E20" s="11">
        <f>7000</f>
        <v>7000</v>
      </c>
      <c r="F20" s="11">
        <f>7000</f>
        <v>7000</v>
      </c>
      <c r="G20" s="11">
        <f>7000</f>
        <v>7000</v>
      </c>
      <c r="H20" s="11">
        <f>7000</f>
        <v>7000</v>
      </c>
      <c r="I20" s="11">
        <v>10000</v>
      </c>
      <c r="J20" s="11">
        <v>10000</v>
      </c>
      <c r="K20" s="11">
        <v>10000</v>
      </c>
      <c r="L20" s="11">
        <v>10000</v>
      </c>
      <c r="M20" s="11">
        <v>10000</v>
      </c>
      <c r="N20" s="11">
        <v>15000</v>
      </c>
      <c r="O20" s="11">
        <f>N20</f>
        <v>15000</v>
      </c>
      <c r="P20" s="11">
        <f t="shared" si="70"/>
        <v>15000</v>
      </c>
      <c r="Q20" s="11">
        <f t="shared" si="70"/>
        <v>15000</v>
      </c>
      <c r="R20" s="11">
        <f t="shared" si="70"/>
        <v>15000</v>
      </c>
      <c r="S20" s="11">
        <f t="shared" si="70"/>
        <v>15000</v>
      </c>
      <c r="T20" s="11">
        <v>20000</v>
      </c>
      <c r="U20" s="11">
        <f t="shared" si="70"/>
        <v>20000</v>
      </c>
      <c r="V20" s="11">
        <f t="shared" si="70"/>
        <v>20000</v>
      </c>
      <c r="W20" s="11">
        <f t="shared" si="70"/>
        <v>20000</v>
      </c>
      <c r="X20" s="11">
        <f t="shared" si="70"/>
        <v>20000</v>
      </c>
      <c r="Y20" s="11">
        <f t="shared" si="70"/>
        <v>20000</v>
      </c>
      <c r="Z20" s="11">
        <v>25000</v>
      </c>
      <c r="AA20" s="11">
        <f t="shared" si="70"/>
        <v>25000</v>
      </c>
      <c r="AB20" s="11">
        <f t="shared" si="70"/>
        <v>25000</v>
      </c>
      <c r="AC20" s="11">
        <f t="shared" si="70"/>
        <v>25000</v>
      </c>
      <c r="AD20" s="11">
        <f t="shared" si="70"/>
        <v>25000</v>
      </c>
      <c r="AE20" s="11">
        <f t="shared" si="70"/>
        <v>25000</v>
      </c>
      <c r="AF20" s="11">
        <v>30000</v>
      </c>
      <c r="AG20" s="11">
        <f t="shared" si="70"/>
        <v>30000</v>
      </c>
      <c r="AH20" s="11">
        <f t="shared" si="70"/>
        <v>30000</v>
      </c>
      <c r="AI20" s="11">
        <f t="shared" si="70"/>
        <v>30000</v>
      </c>
      <c r="AJ20" s="11">
        <f t="shared" si="70"/>
        <v>30000</v>
      </c>
      <c r="AK20" s="11">
        <f t="shared" si="70"/>
        <v>30000</v>
      </c>
      <c r="AL20" s="11">
        <v>40000</v>
      </c>
      <c r="AM20" s="11">
        <f t="shared" si="70"/>
        <v>40000</v>
      </c>
      <c r="AN20" s="11">
        <f t="shared" si="70"/>
        <v>40000</v>
      </c>
      <c r="AO20" s="11">
        <f t="shared" si="70"/>
        <v>40000</v>
      </c>
      <c r="AP20" s="11">
        <f t="shared" si="70"/>
        <v>40000</v>
      </c>
      <c r="AQ20" s="11">
        <f t="shared" si="70"/>
        <v>40000</v>
      </c>
      <c r="AR20" s="11">
        <v>45000</v>
      </c>
      <c r="AS20" s="11">
        <f t="shared" si="70"/>
        <v>45000</v>
      </c>
      <c r="AT20" s="11">
        <f t="shared" si="70"/>
        <v>45000</v>
      </c>
      <c r="AU20" s="11">
        <f t="shared" si="70"/>
        <v>45000</v>
      </c>
      <c r="AV20" s="11">
        <f t="shared" si="70"/>
        <v>45000</v>
      </c>
      <c r="AW20" s="11">
        <f t="shared" si="70"/>
        <v>45000</v>
      </c>
      <c r="AX20" s="11">
        <v>50000</v>
      </c>
      <c r="AY20" s="11">
        <f t="shared" si="70"/>
        <v>50000</v>
      </c>
      <c r="AZ20" s="11">
        <f t="shared" si="70"/>
        <v>50000</v>
      </c>
      <c r="BA20" s="11">
        <f t="shared" si="70"/>
        <v>50000</v>
      </c>
      <c r="BB20" s="11">
        <f t="shared" si="70"/>
        <v>50000</v>
      </c>
      <c r="BC20" s="11">
        <f t="shared" si="70"/>
        <v>50000</v>
      </c>
      <c r="BD20" s="11">
        <f t="shared" si="70"/>
        <v>50000</v>
      </c>
      <c r="BE20" s="11">
        <f t="shared" si="70"/>
        <v>50000</v>
      </c>
      <c r="BF20" s="11">
        <f t="shared" si="70"/>
        <v>50000</v>
      </c>
      <c r="BG20" s="11">
        <f t="shared" si="70"/>
        <v>50000</v>
      </c>
      <c r="BH20" s="11">
        <f t="shared" si="70"/>
        <v>50000</v>
      </c>
      <c r="BI20" s="11">
        <f t="shared" si="70"/>
        <v>50000</v>
      </c>
    </row>
    <row r="21" spans="1:61" x14ac:dyDescent="0.2">
      <c r="A21" s="40" t="s">
        <v>245</v>
      </c>
      <c r="B21" s="11">
        <v>10000</v>
      </c>
      <c r="C21" s="11">
        <f>B21</f>
        <v>10000</v>
      </c>
      <c r="D21" s="11">
        <f t="shared" ref="D21:M21" si="71">C21</f>
        <v>10000</v>
      </c>
      <c r="E21" s="11">
        <f t="shared" si="71"/>
        <v>10000</v>
      </c>
      <c r="F21" s="11">
        <f t="shared" si="71"/>
        <v>10000</v>
      </c>
      <c r="G21" s="11">
        <f t="shared" si="71"/>
        <v>10000</v>
      </c>
      <c r="H21" s="11">
        <f t="shared" si="71"/>
        <v>10000</v>
      </c>
      <c r="I21" s="11">
        <f t="shared" si="71"/>
        <v>10000</v>
      </c>
      <c r="J21" s="11">
        <f t="shared" si="71"/>
        <v>10000</v>
      </c>
      <c r="K21" s="11">
        <f t="shared" si="71"/>
        <v>10000</v>
      </c>
      <c r="L21" s="11">
        <f t="shared" si="71"/>
        <v>10000</v>
      </c>
      <c r="M21" s="11">
        <f t="shared" si="71"/>
        <v>10000</v>
      </c>
      <c r="N21" s="11">
        <f>M21*1.1</f>
        <v>11000</v>
      </c>
      <c r="O21" s="11">
        <f>N21</f>
        <v>11000</v>
      </c>
      <c r="P21" s="11">
        <f t="shared" ref="P21:Y21" si="72">O21</f>
        <v>11000</v>
      </c>
      <c r="Q21" s="11">
        <f t="shared" si="72"/>
        <v>11000</v>
      </c>
      <c r="R21" s="11">
        <f t="shared" si="72"/>
        <v>11000</v>
      </c>
      <c r="S21" s="11">
        <f t="shared" si="72"/>
        <v>11000</v>
      </c>
      <c r="T21" s="11">
        <f t="shared" si="72"/>
        <v>11000</v>
      </c>
      <c r="U21" s="11">
        <f t="shared" si="72"/>
        <v>11000</v>
      </c>
      <c r="V21" s="11">
        <f t="shared" si="72"/>
        <v>11000</v>
      </c>
      <c r="W21" s="11">
        <f t="shared" si="72"/>
        <v>11000</v>
      </c>
      <c r="X21" s="11">
        <f t="shared" si="72"/>
        <v>11000</v>
      </c>
      <c r="Y21" s="11">
        <f t="shared" si="72"/>
        <v>11000</v>
      </c>
      <c r="Z21" s="11">
        <f>Y21*1.1</f>
        <v>12100.000000000002</v>
      </c>
      <c r="AA21" s="11">
        <f>Z21</f>
        <v>12100.000000000002</v>
      </c>
      <c r="AB21" s="11">
        <f t="shared" si="70"/>
        <v>12100.000000000002</v>
      </c>
      <c r="AC21" s="11">
        <f t="shared" si="70"/>
        <v>12100.000000000002</v>
      </c>
      <c r="AD21" s="11">
        <f t="shared" si="70"/>
        <v>12100.000000000002</v>
      </c>
      <c r="AE21" s="11">
        <f t="shared" si="70"/>
        <v>12100.000000000002</v>
      </c>
      <c r="AF21" s="11">
        <f t="shared" si="70"/>
        <v>12100.000000000002</v>
      </c>
      <c r="AG21" s="11">
        <f t="shared" si="70"/>
        <v>12100.000000000002</v>
      </c>
      <c r="AH21" s="11">
        <f t="shared" si="70"/>
        <v>12100.000000000002</v>
      </c>
      <c r="AI21" s="11">
        <f t="shared" si="70"/>
        <v>12100.000000000002</v>
      </c>
      <c r="AJ21" s="11">
        <f t="shared" si="70"/>
        <v>12100.000000000002</v>
      </c>
      <c r="AK21" s="11">
        <f t="shared" si="70"/>
        <v>12100.000000000002</v>
      </c>
      <c r="AL21" s="11">
        <f>AK21*1.1</f>
        <v>13310.000000000004</v>
      </c>
      <c r="AM21" s="11">
        <f>AL21</f>
        <v>13310.000000000004</v>
      </c>
      <c r="AN21" s="11">
        <f t="shared" si="70"/>
        <v>13310.000000000004</v>
      </c>
      <c r="AO21" s="11">
        <f t="shared" si="70"/>
        <v>13310.000000000004</v>
      </c>
      <c r="AP21" s="11">
        <f t="shared" si="70"/>
        <v>13310.000000000004</v>
      </c>
      <c r="AQ21" s="11">
        <f t="shared" si="70"/>
        <v>13310.000000000004</v>
      </c>
      <c r="AR21" s="11">
        <f t="shared" si="70"/>
        <v>13310.000000000004</v>
      </c>
      <c r="AS21" s="11">
        <f t="shared" si="70"/>
        <v>13310.000000000004</v>
      </c>
      <c r="AT21" s="11">
        <f t="shared" si="70"/>
        <v>13310.000000000004</v>
      </c>
      <c r="AU21" s="11">
        <f t="shared" si="70"/>
        <v>13310.000000000004</v>
      </c>
      <c r="AV21" s="11">
        <f t="shared" si="70"/>
        <v>13310.000000000004</v>
      </c>
      <c r="AW21" s="11">
        <f t="shared" si="70"/>
        <v>13310.000000000004</v>
      </c>
      <c r="AX21" s="11">
        <f>AW21*1.1</f>
        <v>14641.000000000005</v>
      </c>
      <c r="AY21" s="11">
        <f>AX21</f>
        <v>14641.000000000005</v>
      </c>
      <c r="AZ21" s="11">
        <f t="shared" si="70"/>
        <v>14641.000000000005</v>
      </c>
      <c r="BA21" s="11">
        <f t="shared" si="70"/>
        <v>14641.000000000005</v>
      </c>
      <c r="BB21" s="11">
        <f t="shared" si="70"/>
        <v>14641.000000000005</v>
      </c>
      <c r="BC21" s="11">
        <f t="shared" si="70"/>
        <v>14641.000000000005</v>
      </c>
      <c r="BD21" s="11">
        <f t="shared" si="70"/>
        <v>14641.000000000005</v>
      </c>
      <c r="BE21" s="11">
        <f t="shared" si="70"/>
        <v>14641.000000000005</v>
      </c>
      <c r="BF21" s="11">
        <f t="shared" si="70"/>
        <v>14641.000000000005</v>
      </c>
      <c r="BG21" s="11">
        <f t="shared" si="70"/>
        <v>14641.000000000005</v>
      </c>
      <c r="BH21" s="11">
        <f t="shared" si="70"/>
        <v>14641.000000000005</v>
      </c>
      <c r="BI21" s="11">
        <f t="shared" si="70"/>
        <v>14641.000000000005</v>
      </c>
    </row>
    <row r="22" spans="1:61" x14ac:dyDescent="0.2">
      <c r="A22" s="40" t="s">
        <v>246</v>
      </c>
      <c r="B22" s="11">
        <f>SUM(B18:B21)</f>
        <v>46000</v>
      </c>
      <c r="C22" s="11">
        <f t="shared" ref="C22:BI22" si="73">SUM(C18:C21)</f>
        <v>73000</v>
      </c>
      <c r="D22" s="11">
        <f t="shared" si="73"/>
        <v>73000</v>
      </c>
      <c r="E22" s="11">
        <f t="shared" si="73"/>
        <v>75000</v>
      </c>
      <c r="F22" s="11">
        <f t="shared" si="73"/>
        <v>75000</v>
      </c>
      <c r="G22" s="11">
        <f t="shared" si="73"/>
        <v>75000</v>
      </c>
      <c r="H22" s="11">
        <f t="shared" si="73"/>
        <v>77000</v>
      </c>
      <c r="I22" s="11">
        <f t="shared" si="73"/>
        <v>80000</v>
      </c>
      <c r="J22" s="11">
        <f t="shared" si="73"/>
        <v>80000</v>
      </c>
      <c r="K22" s="11">
        <f t="shared" si="73"/>
        <v>80000</v>
      </c>
      <c r="L22" s="11">
        <f t="shared" si="73"/>
        <v>80000</v>
      </c>
      <c r="M22" s="11">
        <f t="shared" si="73"/>
        <v>80000</v>
      </c>
      <c r="N22" s="11">
        <f t="shared" si="73"/>
        <v>141000</v>
      </c>
      <c r="O22" s="11">
        <f t="shared" si="73"/>
        <v>141000</v>
      </c>
      <c r="P22" s="11">
        <f t="shared" si="73"/>
        <v>141000</v>
      </c>
      <c r="Q22" s="11">
        <f t="shared" si="73"/>
        <v>141000</v>
      </c>
      <c r="R22" s="11">
        <f t="shared" si="73"/>
        <v>141000</v>
      </c>
      <c r="S22" s="11">
        <f t="shared" si="73"/>
        <v>141000</v>
      </c>
      <c r="T22" s="11">
        <f t="shared" si="73"/>
        <v>146000</v>
      </c>
      <c r="U22" s="11">
        <f t="shared" si="73"/>
        <v>146000</v>
      </c>
      <c r="V22" s="11">
        <f t="shared" si="73"/>
        <v>146000</v>
      </c>
      <c r="W22" s="11">
        <f t="shared" si="73"/>
        <v>146000</v>
      </c>
      <c r="X22" s="11">
        <f t="shared" si="73"/>
        <v>146000</v>
      </c>
      <c r="Y22" s="11">
        <f t="shared" si="73"/>
        <v>146000</v>
      </c>
      <c r="Z22" s="11">
        <f t="shared" si="73"/>
        <v>209600</v>
      </c>
      <c r="AA22" s="11">
        <f t="shared" si="73"/>
        <v>209600</v>
      </c>
      <c r="AB22" s="11">
        <f t="shared" si="73"/>
        <v>209600</v>
      </c>
      <c r="AC22" s="11">
        <f t="shared" si="73"/>
        <v>209600</v>
      </c>
      <c r="AD22" s="11">
        <f t="shared" si="73"/>
        <v>209600</v>
      </c>
      <c r="AE22" s="11">
        <f t="shared" si="73"/>
        <v>209600</v>
      </c>
      <c r="AF22" s="11">
        <f t="shared" si="73"/>
        <v>214600</v>
      </c>
      <c r="AG22" s="11">
        <f t="shared" si="73"/>
        <v>214600</v>
      </c>
      <c r="AH22" s="11">
        <f t="shared" si="73"/>
        <v>214600</v>
      </c>
      <c r="AI22" s="11">
        <f t="shared" si="73"/>
        <v>214600</v>
      </c>
      <c r="AJ22" s="11">
        <f t="shared" si="73"/>
        <v>214600</v>
      </c>
      <c r="AK22" s="11">
        <f t="shared" si="73"/>
        <v>214600</v>
      </c>
      <c r="AL22" s="11">
        <f t="shared" si="73"/>
        <v>337060</v>
      </c>
      <c r="AM22" s="11">
        <f t="shared" si="73"/>
        <v>337060</v>
      </c>
      <c r="AN22" s="11">
        <f t="shared" si="73"/>
        <v>337060</v>
      </c>
      <c r="AO22" s="11">
        <f t="shared" si="73"/>
        <v>337060</v>
      </c>
      <c r="AP22" s="11">
        <f t="shared" si="73"/>
        <v>337060</v>
      </c>
      <c r="AQ22" s="11">
        <f t="shared" si="73"/>
        <v>337060</v>
      </c>
      <c r="AR22" s="11">
        <f t="shared" si="73"/>
        <v>342060</v>
      </c>
      <c r="AS22" s="11">
        <f t="shared" si="73"/>
        <v>342060</v>
      </c>
      <c r="AT22" s="11">
        <f t="shared" si="73"/>
        <v>342060</v>
      </c>
      <c r="AU22" s="11">
        <f t="shared" si="73"/>
        <v>342060</v>
      </c>
      <c r="AV22" s="11">
        <f t="shared" si="73"/>
        <v>342060</v>
      </c>
      <c r="AW22" s="11">
        <f t="shared" si="73"/>
        <v>342060</v>
      </c>
      <c r="AX22" s="11">
        <f t="shared" si="73"/>
        <v>365266</v>
      </c>
      <c r="AY22" s="11">
        <f t="shared" si="73"/>
        <v>365266</v>
      </c>
      <c r="AZ22" s="11">
        <f t="shared" si="73"/>
        <v>365266</v>
      </c>
      <c r="BA22" s="11">
        <f t="shared" si="73"/>
        <v>365266</v>
      </c>
      <c r="BB22" s="11">
        <f t="shared" si="73"/>
        <v>365266</v>
      </c>
      <c r="BC22" s="11">
        <f t="shared" si="73"/>
        <v>365266</v>
      </c>
      <c r="BD22" s="11">
        <f t="shared" si="73"/>
        <v>365266</v>
      </c>
      <c r="BE22" s="11">
        <f t="shared" si="73"/>
        <v>365266</v>
      </c>
      <c r="BF22" s="11">
        <f t="shared" si="73"/>
        <v>365266</v>
      </c>
      <c r="BG22" s="11">
        <f t="shared" si="73"/>
        <v>365266</v>
      </c>
      <c r="BH22" s="11">
        <f t="shared" si="73"/>
        <v>365266</v>
      </c>
      <c r="BI22" s="11">
        <f t="shared" si="73"/>
        <v>365266</v>
      </c>
    </row>
    <row r="23" spans="1:61" x14ac:dyDescent="0.2"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  <c r="BD23" s="11"/>
      <c r="BE23" s="11"/>
      <c r="BF23" s="11"/>
      <c r="BG23" s="11"/>
      <c r="BH23" s="11"/>
      <c r="BI23" s="11"/>
    </row>
    <row r="24" spans="1:61" s="4" customFormat="1" x14ac:dyDescent="0.2">
      <c r="A24" s="4" t="s">
        <v>247</v>
      </c>
      <c r="B24" s="83">
        <f>B22+B15+B10</f>
        <v>566000</v>
      </c>
      <c r="C24" s="83">
        <f t="shared" ref="C24:BI24" si="74">C22+C15+C10</f>
        <v>643000</v>
      </c>
      <c r="D24" s="83">
        <f t="shared" si="74"/>
        <v>748000</v>
      </c>
      <c r="E24" s="83">
        <f t="shared" si="74"/>
        <v>1050000</v>
      </c>
      <c r="F24" s="83">
        <f t="shared" si="74"/>
        <v>1125000</v>
      </c>
      <c r="G24" s="83">
        <f t="shared" si="74"/>
        <v>1125000</v>
      </c>
      <c r="H24" s="83">
        <f t="shared" si="74"/>
        <v>1327000</v>
      </c>
      <c r="I24" s="83">
        <f t="shared" si="74"/>
        <v>1330000</v>
      </c>
      <c r="J24" s="83">
        <f t="shared" si="74"/>
        <v>1380000</v>
      </c>
      <c r="K24" s="83">
        <f t="shared" si="74"/>
        <v>1530000</v>
      </c>
      <c r="L24" s="83">
        <f t="shared" si="74"/>
        <v>1630000</v>
      </c>
      <c r="M24" s="83">
        <f t="shared" si="74"/>
        <v>1630000</v>
      </c>
      <c r="N24" s="83">
        <f t="shared" si="74"/>
        <v>2286000</v>
      </c>
      <c r="O24" s="83">
        <f t="shared" si="74"/>
        <v>2286000</v>
      </c>
      <c r="P24" s="83">
        <f t="shared" si="74"/>
        <v>2286000</v>
      </c>
      <c r="Q24" s="83">
        <f t="shared" si="74"/>
        <v>2286000</v>
      </c>
      <c r="R24" s="83">
        <f t="shared" si="74"/>
        <v>2286000</v>
      </c>
      <c r="S24" s="83">
        <f t="shared" si="74"/>
        <v>2286000</v>
      </c>
      <c r="T24" s="83">
        <f t="shared" si="74"/>
        <v>2731000</v>
      </c>
      <c r="U24" s="83">
        <f t="shared" si="74"/>
        <v>2731000</v>
      </c>
      <c r="V24" s="83">
        <f t="shared" si="74"/>
        <v>2731000</v>
      </c>
      <c r="W24" s="83">
        <f t="shared" si="74"/>
        <v>2896000</v>
      </c>
      <c r="X24" s="83">
        <f t="shared" si="74"/>
        <v>2896000</v>
      </c>
      <c r="Y24" s="83">
        <f t="shared" si="74"/>
        <v>2896000</v>
      </c>
      <c r="Z24" s="83">
        <f t="shared" si="74"/>
        <v>3524600</v>
      </c>
      <c r="AA24" s="83">
        <f t="shared" si="74"/>
        <v>3524600</v>
      </c>
      <c r="AB24" s="83">
        <f t="shared" si="74"/>
        <v>3524600</v>
      </c>
      <c r="AC24" s="83">
        <f t="shared" si="74"/>
        <v>3524600</v>
      </c>
      <c r="AD24" s="83">
        <f t="shared" si="74"/>
        <v>3524600</v>
      </c>
      <c r="AE24" s="83">
        <f t="shared" si="74"/>
        <v>3524600</v>
      </c>
      <c r="AF24" s="83">
        <f t="shared" si="74"/>
        <v>3829600</v>
      </c>
      <c r="AG24" s="83">
        <f t="shared" si="74"/>
        <v>3829600</v>
      </c>
      <c r="AH24" s="83">
        <f t="shared" si="74"/>
        <v>3829600</v>
      </c>
      <c r="AI24" s="83">
        <f t="shared" si="74"/>
        <v>3829600</v>
      </c>
      <c r="AJ24" s="83">
        <f t="shared" si="74"/>
        <v>3829600</v>
      </c>
      <c r="AK24" s="83">
        <f t="shared" si="74"/>
        <v>3829600</v>
      </c>
      <c r="AL24" s="83">
        <f t="shared" si="74"/>
        <v>4209260</v>
      </c>
      <c r="AM24" s="83">
        <f t="shared" si="74"/>
        <v>4209260</v>
      </c>
      <c r="AN24" s="83">
        <f t="shared" si="74"/>
        <v>4209260</v>
      </c>
      <c r="AO24" s="83">
        <f t="shared" si="74"/>
        <v>4209260</v>
      </c>
      <c r="AP24" s="83">
        <f t="shared" si="74"/>
        <v>4209260</v>
      </c>
      <c r="AQ24" s="83">
        <f t="shared" si="74"/>
        <v>4209260</v>
      </c>
      <c r="AR24" s="83">
        <f t="shared" si="74"/>
        <v>4139960.0000000005</v>
      </c>
      <c r="AS24" s="83">
        <f t="shared" si="74"/>
        <v>4139960.0000000005</v>
      </c>
      <c r="AT24" s="83">
        <f t="shared" si="74"/>
        <v>4139960.0000000005</v>
      </c>
      <c r="AU24" s="83">
        <f t="shared" si="74"/>
        <v>4139960.0000000005</v>
      </c>
      <c r="AV24" s="83">
        <f t="shared" si="74"/>
        <v>4139960.0000000005</v>
      </c>
      <c r="AW24" s="83">
        <f t="shared" si="74"/>
        <v>4139960.0000000005</v>
      </c>
      <c r="AX24" s="83">
        <f t="shared" si="74"/>
        <v>5182956</v>
      </c>
      <c r="AY24" s="83">
        <f t="shared" si="74"/>
        <v>5182956</v>
      </c>
      <c r="AZ24" s="83">
        <f t="shared" si="74"/>
        <v>5182956</v>
      </c>
      <c r="BA24" s="83">
        <f t="shared" si="74"/>
        <v>5182956</v>
      </c>
      <c r="BB24" s="83">
        <f t="shared" si="74"/>
        <v>5182956</v>
      </c>
      <c r="BC24" s="83">
        <f t="shared" si="74"/>
        <v>5182956</v>
      </c>
      <c r="BD24" s="83">
        <f t="shared" si="74"/>
        <v>5182956</v>
      </c>
      <c r="BE24" s="83">
        <f t="shared" si="74"/>
        <v>5182956</v>
      </c>
      <c r="BF24" s="83">
        <f t="shared" si="74"/>
        <v>5182956</v>
      </c>
      <c r="BG24" s="83">
        <f t="shared" si="74"/>
        <v>5182956</v>
      </c>
      <c r="BH24" s="83">
        <f t="shared" si="74"/>
        <v>5182956</v>
      </c>
      <c r="BI24" s="83">
        <f t="shared" si="74"/>
        <v>5182956</v>
      </c>
    </row>
  </sheetData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B391A-A42C-814E-82FD-3D73CC23E039}">
  <dimension ref="A4:F30"/>
  <sheetViews>
    <sheetView topLeftCell="A3" zoomScale="110" zoomScaleNormal="110" workbookViewId="0">
      <selection activeCell="A31" sqref="A31"/>
    </sheetView>
  </sheetViews>
  <sheetFormatPr baseColWidth="10" defaultRowHeight="16" x14ac:dyDescent="0.2"/>
  <cols>
    <col min="1" max="1" width="32.33203125" customWidth="1"/>
  </cols>
  <sheetData>
    <row r="4" spans="1:6" x14ac:dyDescent="0.2">
      <c r="B4" s="69" t="s">
        <v>186</v>
      </c>
      <c r="C4" s="69" t="s">
        <v>187</v>
      </c>
      <c r="D4" s="69" t="s">
        <v>202</v>
      </c>
      <c r="E4" s="69" t="s">
        <v>203</v>
      </c>
      <c r="F4" s="69" t="s">
        <v>204</v>
      </c>
    </row>
    <row r="6" spans="1:6" x14ac:dyDescent="0.2">
      <c r="A6" t="s">
        <v>221</v>
      </c>
      <c r="B6">
        <f>'PMS-New'!N8</f>
        <v>575</v>
      </c>
      <c r="C6">
        <f>'PMS-New'!Z8</f>
        <v>1655</v>
      </c>
      <c r="D6">
        <f>'PMS-New'!AL8</f>
        <v>3200</v>
      </c>
      <c r="E6">
        <f>'PMS-New'!AX8</f>
        <v>5880</v>
      </c>
      <c r="F6">
        <f>'PMS-New'!BJ8</f>
        <v>10010</v>
      </c>
    </row>
    <row r="8" spans="1:6" x14ac:dyDescent="0.2">
      <c r="A8" t="s">
        <v>222</v>
      </c>
      <c r="B8">
        <f>B2B2C!N9</f>
        <v>3450</v>
      </c>
      <c r="C8">
        <f>B2B2C!Z9</f>
        <v>6050</v>
      </c>
      <c r="D8">
        <f>B2B2C!AL9</f>
        <v>12800</v>
      </c>
      <c r="E8">
        <f>B2B2C!AX9</f>
        <v>30800</v>
      </c>
      <c r="F8">
        <f>B2B2C!BJ9</f>
        <v>50800</v>
      </c>
    </row>
    <row r="9" spans="1:6" x14ac:dyDescent="0.2">
      <c r="A9" t="s">
        <v>223</v>
      </c>
    </row>
    <row r="10" spans="1:6" x14ac:dyDescent="0.2">
      <c r="A10" t="s">
        <v>224</v>
      </c>
      <c r="B10">
        <f>B8+B9</f>
        <v>3450</v>
      </c>
      <c r="C10">
        <f t="shared" ref="C10:F10" si="0">C8+C9</f>
        <v>6050</v>
      </c>
      <c r="D10">
        <f t="shared" si="0"/>
        <v>12800</v>
      </c>
      <c r="E10">
        <f t="shared" si="0"/>
        <v>30800</v>
      </c>
      <c r="F10">
        <f t="shared" si="0"/>
        <v>50800</v>
      </c>
    </row>
    <row r="12" spans="1:6" x14ac:dyDescent="0.2">
      <c r="A12" s="4" t="s">
        <v>233</v>
      </c>
    </row>
    <row r="13" spans="1:6" x14ac:dyDescent="0.2">
      <c r="A13" t="s">
        <v>234</v>
      </c>
      <c r="B13" s="68">
        <f>'PMS-New'!N14</f>
        <v>0.96634375000000006</v>
      </c>
      <c r="C13" s="68">
        <f>'PMS-New'!Z14</f>
        <v>2.8990312500000006</v>
      </c>
      <c r="D13" s="68">
        <f>'PMS-New'!AL14</f>
        <v>5.64453125</v>
      </c>
      <c r="E13" s="68">
        <f>'PMS-New'!AX14</f>
        <v>10.39496875</v>
      </c>
      <c r="F13" s="68">
        <f>'PMS-New'!BJ14</f>
        <v>17.719312500000001</v>
      </c>
    </row>
    <row r="14" spans="1:6" x14ac:dyDescent="0.2">
      <c r="A14" t="s">
        <v>225</v>
      </c>
      <c r="B14" s="68">
        <f>B2B2C!N18</f>
        <v>0.79200000000000004</v>
      </c>
      <c r="C14" s="68">
        <f>B2B2C!Z18</f>
        <v>1.3680000000000001</v>
      </c>
      <c r="D14" s="68">
        <f>B2B2C!AL18</f>
        <v>2.952</v>
      </c>
      <c r="E14" s="68">
        <f>B2B2C!AX18</f>
        <v>7.2720000000000002</v>
      </c>
      <c r="F14" s="68">
        <f>B2B2C!BJ18</f>
        <v>12.192</v>
      </c>
    </row>
    <row r="15" spans="1:6" x14ac:dyDescent="0.2">
      <c r="A15" t="s">
        <v>226</v>
      </c>
    </row>
    <row r="16" spans="1:6" x14ac:dyDescent="0.2">
      <c r="A16" t="s">
        <v>227</v>
      </c>
      <c r="B16" s="68">
        <f>SUM(B13:B15)</f>
        <v>1.7583437500000001</v>
      </c>
      <c r="C16" s="68">
        <f t="shared" ref="C16:F16" si="1">SUM(C13:C15)</f>
        <v>4.2670312500000005</v>
      </c>
      <c r="D16" s="68">
        <f t="shared" si="1"/>
        <v>8.59653125</v>
      </c>
      <c r="E16" s="68">
        <f t="shared" si="1"/>
        <v>17.666968750000002</v>
      </c>
      <c r="F16" s="68">
        <f t="shared" si="1"/>
        <v>29.911312500000001</v>
      </c>
    </row>
    <row r="17" spans="1:6" x14ac:dyDescent="0.2">
      <c r="B17" s="68"/>
      <c r="C17" s="68"/>
      <c r="D17" s="68"/>
      <c r="E17" s="68"/>
      <c r="F17" s="68"/>
    </row>
    <row r="18" spans="1:6" x14ac:dyDescent="0.2">
      <c r="A18" s="4" t="s">
        <v>235</v>
      </c>
    </row>
    <row r="19" spans="1:6" x14ac:dyDescent="0.2">
      <c r="A19" t="s">
        <v>228</v>
      </c>
    </row>
    <row r="20" spans="1:6" x14ac:dyDescent="0.2">
      <c r="A20" t="s">
        <v>229</v>
      </c>
    </row>
    <row r="21" spans="1:6" x14ac:dyDescent="0.2">
      <c r="A21" t="s">
        <v>230</v>
      </c>
    </row>
    <row r="22" spans="1:6" x14ac:dyDescent="0.2">
      <c r="A22" t="s">
        <v>231</v>
      </c>
      <c r="B22">
        <f>SUM(B19:B21)</f>
        <v>0</v>
      </c>
      <c r="C22">
        <f t="shared" ref="C22:F22" si="2">SUM(C19:C21)</f>
        <v>0</v>
      </c>
      <c r="D22">
        <f t="shared" si="2"/>
        <v>0</v>
      </c>
      <c r="E22">
        <f t="shared" si="2"/>
        <v>0</v>
      </c>
      <c r="F22">
        <f t="shared" si="2"/>
        <v>0</v>
      </c>
    </row>
    <row r="24" spans="1:6" x14ac:dyDescent="0.2">
      <c r="A24" t="s">
        <v>232</v>
      </c>
    </row>
    <row r="26" spans="1:6" x14ac:dyDescent="0.2">
      <c r="A26" t="s">
        <v>237</v>
      </c>
    </row>
    <row r="28" spans="1:6" x14ac:dyDescent="0.2">
      <c r="A28" t="s">
        <v>74</v>
      </c>
      <c r="B28">
        <f>B22+B24+B26</f>
        <v>0</v>
      </c>
      <c r="C28">
        <f t="shared" ref="C28:F28" si="3">C22+C24+C26</f>
        <v>0</v>
      </c>
      <c r="D28">
        <f t="shared" si="3"/>
        <v>0</v>
      </c>
      <c r="E28">
        <f t="shared" si="3"/>
        <v>0</v>
      </c>
      <c r="F28">
        <f t="shared" si="3"/>
        <v>0</v>
      </c>
    </row>
    <row r="30" spans="1:6" x14ac:dyDescent="0.2">
      <c r="A30" t="s">
        <v>239</v>
      </c>
      <c r="B30" s="68">
        <f>B16-B28</f>
        <v>1.7583437500000001</v>
      </c>
      <c r="C30" s="68">
        <f t="shared" ref="C30:F30" si="4">C16-C28</f>
        <v>4.2670312500000005</v>
      </c>
      <c r="D30" s="68">
        <f t="shared" si="4"/>
        <v>8.59653125</v>
      </c>
      <c r="E30" s="68">
        <f t="shared" si="4"/>
        <v>17.666968750000002</v>
      </c>
      <c r="F30" s="68">
        <f t="shared" si="4"/>
        <v>29.911312500000001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PMS</vt:lpstr>
      <vt:lpstr>PG</vt:lpstr>
      <vt:lpstr>Expense</vt:lpstr>
      <vt:lpstr>PMS-New</vt:lpstr>
      <vt:lpstr>B2B2C</vt:lpstr>
      <vt:lpstr>B2C</vt:lpstr>
      <vt:lpstr>Indirect Costs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Senthil Sundaram</dc:creator>
  <cp:lastModifiedBy>Microsoft Office User</cp:lastModifiedBy>
  <dcterms:created xsi:type="dcterms:W3CDTF">2019-11-22T12:38:52Z</dcterms:created>
  <dcterms:modified xsi:type="dcterms:W3CDTF">2020-03-03T08:51:59Z</dcterms:modified>
</cp:coreProperties>
</file>