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kumarsundaram/Desktop/"/>
    </mc:Choice>
  </mc:AlternateContent>
  <xr:revisionPtr revIDLastSave="0" documentId="13_ncr:1_{86A009D6-AF08-3A4C-B320-C4EC2E7D3DC7}" xr6:coauthVersionLast="45" xr6:coauthVersionMax="45" xr10:uidLastSave="{00000000-0000-0000-0000-000000000000}"/>
  <bookViews>
    <workbookView xWindow="380" yWindow="460" windowWidth="28040" windowHeight="16560" xr2:uid="{C717103C-0FAA-9A45-8BFB-5F67BBB8F3E1}"/>
  </bookViews>
  <sheets>
    <sheet name="Sheet1" sheetId="1" r:id="rId1"/>
    <sheet name="PMS" sheetId="2" r:id="rId2"/>
    <sheet name="P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2" i="3" l="1"/>
  <c r="H112" i="3"/>
  <c r="M111" i="3"/>
  <c r="N111" i="3" s="1"/>
  <c r="I111" i="3"/>
  <c r="M110" i="3"/>
  <c r="N110" i="3" s="1"/>
  <c r="I110" i="3"/>
  <c r="M109" i="3"/>
  <c r="N109" i="3" s="1"/>
  <c r="I109" i="3"/>
  <c r="M108" i="3"/>
  <c r="N108" i="3" s="1"/>
  <c r="I108" i="3"/>
  <c r="M107" i="3"/>
  <c r="N107" i="3" s="1"/>
  <c r="I107" i="3"/>
  <c r="M106" i="3"/>
  <c r="N106" i="3" s="1"/>
  <c r="I106" i="3"/>
  <c r="I112" i="3" s="1"/>
  <c r="N101" i="3"/>
  <c r="M101" i="3"/>
  <c r="I101" i="3"/>
  <c r="M100" i="3"/>
  <c r="N100" i="3" s="1"/>
  <c r="I100" i="3"/>
  <c r="N99" i="3"/>
  <c r="M99" i="3"/>
  <c r="I99" i="3"/>
  <c r="M98" i="3"/>
  <c r="N98" i="3" s="1"/>
  <c r="I98" i="3"/>
  <c r="N97" i="3"/>
  <c r="M97" i="3"/>
  <c r="I97" i="3"/>
  <c r="I102" i="3" s="1"/>
  <c r="E97" i="3"/>
  <c r="E98" i="3" s="1"/>
  <c r="M96" i="3"/>
  <c r="N96" i="3" s="1"/>
  <c r="K96" i="3"/>
  <c r="O96" i="3" s="1"/>
  <c r="I96" i="3"/>
  <c r="E96" i="3"/>
  <c r="N92" i="3"/>
  <c r="H92" i="3"/>
  <c r="M91" i="3"/>
  <c r="N91" i="3" s="1"/>
  <c r="I91" i="3"/>
  <c r="M90" i="3"/>
  <c r="N90" i="3" s="1"/>
  <c r="I90" i="3"/>
  <c r="M89" i="3"/>
  <c r="N89" i="3" s="1"/>
  <c r="I89" i="3"/>
  <c r="M88" i="3"/>
  <c r="N88" i="3" s="1"/>
  <c r="I88" i="3"/>
  <c r="M87" i="3"/>
  <c r="N87" i="3" s="1"/>
  <c r="I87" i="3"/>
  <c r="E87" i="3"/>
  <c r="E88" i="3" s="1"/>
  <c r="O86" i="3"/>
  <c r="M86" i="3"/>
  <c r="N86" i="3" s="1"/>
  <c r="K86" i="3"/>
  <c r="I86" i="3"/>
  <c r="I92" i="3" s="1"/>
  <c r="E86" i="3"/>
  <c r="N70" i="3"/>
  <c r="H70" i="3"/>
  <c r="M69" i="3"/>
  <c r="N69" i="3" s="1"/>
  <c r="I69" i="3"/>
  <c r="N68" i="3"/>
  <c r="M68" i="3"/>
  <c r="I68" i="3"/>
  <c r="M67" i="3"/>
  <c r="N67" i="3" s="1"/>
  <c r="I67" i="3"/>
  <c r="N66" i="3"/>
  <c r="M66" i="3"/>
  <c r="I66" i="3"/>
  <c r="M65" i="3"/>
  <c r="N65" i="3" s="1"/>
  <c r="I65" i="3"/>
  <c r="E65" i="3"/>
  <c r="E66" i="3" s="1"/>
  <c r="O64" i="3"/>
  <c r="N64" i="3"/>
  <c r="M64" i="3"/>
  <c r="K64" i="3"/>
  <c r="I64" i="3"/>
  <c r="I70" i="3" s="1"/>
  <c r="E64" i="3"/>
  <c r="N48" i="3"/>
  <c r="H48" i="3"/>
  <c r="M47" i="3"/>
  <c r="N47" i="3" s="1"/>
  <c r="I47" i="3"/>
  <c r="N46" i="3"/>
  <c r="M46" i="3"/>
  <c r="I46" i="3"/>
  <c r="M45" i="3"/>
  <c r="N45" i="3" s="1"/>
  <c r="I45" i="3"/>
  <c r="N44" i="3"/>
  <c r="M44" i="3"/>
  <c r="I44" i="3"/>
  <c r="M43" i="3"/>
  <c r="N43" i="3" s="1"/>
  <c r="I43" i="3"/>
  <c r="N42" i="3"/>
  <c r="M42" i="3"/>
  <c r="I42" i="3"/>
  <c r="I48" i="3" s="1"/>
  <c r="E42" i="3"/>
  <c r="E43" i="3" s="1"/>
  <c r="M81" i="3"/>
  <c r="N81" i="3" s="1"/>
  <c r="I81" i="3"/>
  <c r="M80" i="3"/>
  <c r="N80" i="3" s="1"/>
  <c r="I80" i="3"/>
  <c r="M79" i="3"/>
  <c r="N79" i="3" s="1"/>
  <c r="I79" i="3"/>
  <c r="M78" i="3"/>
  <c r="N78" i="3" s="1"/>
  <c r="I78" i="3"/>
  <c r="M77" i="3"/>
  <c r="N77" i="3" s="1"/>
  <c r="I77" i="3"/>
  <c r="E77" i="3"/>
  <c r="E78" i="3" s="1"/>
  <c r="O76" i="3"/>
  <c r="M76" i="3"/>
  <c r="N76" i="3" s="1"/>
  <c r="K76" i="3"/>
  <c r="I76" i="3"/>
  <c r="I82" i="3" s="1"/>
  <c r="E76" i="3"/>
  <c r="M59" i="3"/>
  <c r="N59" i="3" s="1"/>
  <c r="I59" i="3"/>
  <c r="M58" i="3"/>
  <c r="N58" i="3" s="1"/>
  <c r="I58" i="3"/>
  <c r="M57" i="3"/>
  <c r="N57" i="3" s="1"/>
  <c r="I57" i="3"/>
  <c r="M56" i="3"/>
  <c r="N56" i="3" s="1"/>
  <c r="I56" i="3"/>
  <c r="M55" i="3"/>
  <c r="N55" i="3" s="1"/>
  <c r="I55" i="3"/>
  <c r="E55" i="3"/>
  <c r="E56" i="3" s="1"/>
  <c r="O54" i="3"/>
  <c r="M54" i="3"/>
  <c r="N54" i="3" s="1"/>
  <c r="K54" i="3"/>
  <c r="I54" i="3"/>
  <c r="I60" i="3" s="1"/>
  <c r="E54" i="3"/>
  <c r="M37" i="3"/>
  <c r="N37" i="3" s="1"/>
  <c r="I37" i="3"/>
  <c r="M36" i="3"/>
  <c r="N36" i="3" s="1"/>
  <c r="I36" i="3"/>
  <c r="M35" i="3"/>
  <c r="N35" i="3" s="1"/>
  <c r="I35" i="3"/>
  <c r="M34" i="3"/>
  <c r="N34" i="3" s="1"/>
  <c r="I34" i="3"/>
  <c r="M33" i="3"/>
  <c r="N33" i="3" s="1"/>
  <c r="I33" i="3"/>
  <c r="M32" i="3"/>
  <c r="N32" i="3" s="1"/>
  <c r="I32" i="3"/>
  <c r="I38" i="3" s="1"/>
  <c r="E32" i="3"/>
  <c r="E33" i="3" s="1"/>
  <c r="O26" i="3"/>
  <c r="O10" i="3"/>
  <c r="O25" i="3"/>
  <c r="O24" i="3"/>
  <c r="O23" i="3"/>
  <c r="O22" i="3"/>
  <c r="O21" i="3"/>
  <c r="O20" i="3"/>
  <c r="O12" i="3"/>
  <c r="O13" i="3"/>
  <c r="O14" i="3"/>
  <c r="O15" i="3"/>
  <c r="O11" i="3"/>
  <c r="N11" i="3"/>
  <c r="P4" i="3"/>
  <c r="K4" i="3"/>
  <c r="O5" i="3"/>
  <c r="O4" i="3"/>
  <c r="N25" i="3"/>
  <c r="N24" i="3"/>
  <c r="N23" i="3"/>
  <c r="N22" i="3"/>
  <c r="N21" i="3"/>
  <c r="N20" i="3"/>
  <c r="N15" i="3"/>
  <c r="N14" i="3"/>
  <c r="N13" i="3"/>
  <c r="N12" i="3"/>
  <c r="N10" i="3"/>
  <c r="M25" i="3"/>
  <c r="M24" i="3"/>
  <c r="M23" i="3"/>
  <c r="M22" i="3"/>
  <c r="M21" i="3"/>
  <c r="M20" i="3"/>
  <c r="M11" i="3"/>
  <c r="M12" i="3"/>
  <c r="M13" i="3"/>
  <c r="M14" i="3"/>
  <c r="M15" i="3"/>
  <c r="M10" i="3"/>
  <c r="L26" i="3"/>
  <c r="K21" i="3"/>
  <c r="K22" i="3"/>
  <c r="K23" i="3"/>
  <c r="K24" i="3"/>
  <c r="K25" i="3"/>
  <c r="K20" i="3"/>
  <c r="K11" i="3"/>
  <c r="K12" i="3"/>
  <c r="K13" i="3"/>
  <c r="K14" i="3"/>
  <c r="K15" i="3"/>
  <c r="K10" i="3"/>
  <c r="I3" i="3"/>
  <c r="I10" i="3"/>
  <c r="E11" i="3"/>
  <c r="E12" i="3" s="1"/>
  <c r="E13" i="3" s="1"/>
  <c r="E14" i="3" s="1"/>
  <c r="E15" i="3" s="1"/>
  <c r="E20" i="3" s="1"/>
  <c r="E21" i="3" s="1"/>
  <c r="E22" i="3" s="1"/>
  <c r="E23" i="3" s="1"/>
  <c r="E24" i="3" s="1"/>
  <c r="E25" i="3" s="1"/>
  <c r="E10" i="3"/>
  <c r="L7" i="3"/>
  <c r="K5" i="3"/>
  <c r="K6" i="3"/>
  <c r="K3" i="3"/>
  <c r="E6" i="3"/>
  <c r="E5" i="3"/>
  <c r="E4" i="3"/>
  <c r="E3" i="3"/>
  <c r="I6" i="3"/>
  <c r="X15" i="3"/>
  <c r="X13" i="3"/>
  <c r="N5" i="3"/>
  <c r="N6" i="3"/>
  <c r="N4" i="3"/>
  <c r="I4" i="3"/>
  <c r="E99" i="3" l="1"/>
  <c r="K98" i="3"/>
  <c r="O98" i="3" s="1"/>
  <c r="K97" i="3"/>
  <c r="O97" i="3" s="1"/>
  <c r="E89" i="3"/>
  <c r="K88" i="3"/>
  <c r="O88" i="3" s="1"/>
  <c r="K87" i="3"/>
  <c r="O87" i="3" s="1"/>
  <c r="E67" i="3"/>
  <c r="K66" i="3"/>
  <c r="O66" i="3" s="1"/>
  <c r="K65" i="3"/>
  <c r="O65" i="3" s="1"/>
  <c r="E44" i="3"/>
  <c r="K43" i="3"/>
  <c r="O43" i="3" s="1"/>
  <c r="K42" i="3"/>
  <c r="K78" i="3"/>
  <c r="O78" i="3" s="1"/>
  <c r="E79" i="3"/>
  <c r="K77" i="3"/>
  <c r="O77" i="3" s="1"/>
  <c r="E57" i="3"/>
  <c r="K56" i="3"/>
  <c r="O56" i="3" s="1"/>
  <c r="K55" i="3"/>
  <c r="O55" i="3" s="1"/>
  <c r="E34" i="3"/>
  <c r="K33" i="3"/>
  <c r="O33" i="3" s="1"/>
  <c r="K32" i="3"/>
  <c r="O32" i="3" s="1"/>
  <c r="I5" i="3"/>
  <c r="N26" i="3"/>
  <c r="J2" i="2"/>
  <c r="A49" i="3"/>
  <c r="AA24" i="3"/>
  <c r="AB24" i="3" s="1"/>
  <c r="AB22" i="3"/>
  <c r="AA22" i="3"/>
  <c r="AC15" i="3"/>
  <c r="AA15" i="3"/>
  <c r="AB15" i="3" s="1"/>
  <c r="AB12" i="3"/>
  <c r="X24" i="3"/>
  <c r="AC24" i="3" s="1"/>
  <c r="X23" i="3"/>
  <c r="AC23" i="3" s="1"/>
  <c r="X22" i="3"/>
  <c r="AC22" i="3" s="1"/>
  <c r="X21" i="3"/>
  <c r="X14" i="3"/>
  <c r="AC14" i="3" s="1"/>
  <c r="AC13" i="3"/>
  <c r="X12" i="3"/>
  <c r="AC12" i="3" s="1"/>
  <c r="AD12" i="3" s="1"/>
  <c r="X11" i="3"/>
  <c r="X10" i="3"/>
  <c r="U20" i="3"/>
  <c r="X20" i="3" s="1"/>
  <c r="T3" i="3"/>
  <c r="R26" i="3" s="1"/>
  <c r="N22" i="1"/>
  <c r="M22" i="1"/>
  <c r="H26" i="3"/>
  <c r="I25" i="3"/>
  <c r="I24" i="3"/>
  <c r="I23" i="3"/>
  <c r="I22" i="3"/>
  <c r="I21" i="3"/>
  <c r="I20" i="3"/>
  <c r="I15" i="3"/>
  <c r="I14" i="3"/>
  <c r="I13" i="3"/>
  <c r="I12" i="3"/>
  <c r="I11" i="3"/>
  <c r="F23" i="2"/>
  <c r="E29" i="2" s="1"/>
  <c r="D83" i="2"/>
  <c r="D63" i="2"/>
  <c r="D64" i="2" s="1"/>
  <c r="D65" i="2" s="1"/>
  <c r="D62" i="2"/>
  <c r="D40" i="2"/>
  <c r="D41" i="2" s="1"/>
  <c r="D42" i="2" s="1"/>
  <c r="D43" i="2" s="1"/>
  <c r="B23" i="2"/>
  <c r="G2" i="2"/>
  <c r="G18" i="2"/>
  <c r="G19" i="2"/>
  <c r="G20" i="2"/>
  <c r="G21" i="2"/>
  <c r="G22" i="2"/>
  <c r="G17" i="2"/>
  <c r="G12" i="2"/>
  <c r="G11" i="2"/>
  <c r="G10" i="2"/>
  <c r="G9" i="2"/>
  <c r="G8" i="2"/>
  <c r="G7" i="2"/>
  <c r="N21" i="1"/>
  <c r="Q14" i="1"/>
  <c r="R22" i="1"/>
  <c r="Q22" i="1"/>
  <c r="O22" i="1"/>
  <c r="P22" i="1" s="1"/>
  <c r="Q21" i="1"/>
  <c r="O15" i="1"/>
  <c r="O12" i="1"/>
  <c r="O17" i="1" s="1"/>
  <c r="O10" i="1"/>
  <c r="AB26" i="3" l="1"/>
  <c r="E100" i="3"/>
  <c r="K99" i="3"/>
  <c r="O99" i="3" s="1"/>
  <c r="E90" i="3"/>
  <c r="K89" i="3"/>
  <c r="O89" i="3" s="1"/>
  <c r="E68" i="3"/>
  <c r="K67" i="3"/>
  <c r="O67" i="3" s="1"/>
  <c r="O42" i="3"/>
  <c r="E45" i="3"/>
  <c r="K44" i="3"/>
  <c r="O44" i="3" s="1"/>
  <c r="E80" i="3"/>
  <c r="K79" i="3"/>
  <c r="O79" i="3" s="1"/>
  <c r="E58" i="3"/>
  <c r="K57" i="3"/>
  <c r="O57" i="3" s="1"/>
  <c r="E35" i="3"/>
  <c r="K34" i="3"/>
  <c r="O34" i="3" s="1"/>
  <c r="G29" i="2"/>
  <c r="J29" i="2" s="1"/>
  <c r="E30" i="2"/>
  <c r="U25" i="3"/>
  <c r="X25" i="3" s="1"/>
  <c r="AC25" i="3" s="1"/>
  <c r="AC26" i="3" s="1"/>
  <c r="R27" i="3"/>
  <c r="X3" i="3"/>
  <c r="A27" i="3"/>
  <c r="D84" i="2"/>
  <c r="D85" i="2" s="1"/>
  <c r="D86" i="2" s="1"/>
  <c r="D87" i="2" s="1"/>
  <c r="I26" i="3"/>
  <c r="I16" i="3"/>
  <c r="X16" i="3"/>
  <c r="G23" i="2"/>
  <c r="J23" i="2" s="1"/>
  <c r="G13" i="2"/>
  <c r="J13" i="2" s="1"/>
  <c r="B48" i="3"/>
  <c r="B70" i="3" s="1"/>
  <c r="B92" i="3" s="1"/>
  <c r="D88" i="2"/>
  <c r="D66" i="2"/>
  <c r="D44" i="2"/>
  <c r="O21" i="1"/>
  <c r="P21" i="1" s="1"/>
  <c r="P23" i="1" s="1"/>
  <c r="E101" i="3" l="1"/>
  <c r="K100" i="3"/>
  <c r="O100" i="3" s="1"/>
  <c r="E91" i="3"/>
  <c r="K91" i="3" s="1"/>
  <c r="O91" i="3" s="1"/>
  <c r="K90" i="3"/>
  <c r="O90" i="3" s="1"/>
  <c r="O92" i="3" s="1"/>
  <c r="E69" i="3"/>
  <c r="K69" i="3" s="1"/>
  <c r="O69" i="3" s="1"/>
  <c r="K68" i="3"/>
  <c r="O68" i="3" s="1"/>
  <c r="O70" i="3" s="1"/>
  <c r="E46" i="3"/>
  <c r="K45" i="3"/>
  <c r="K80" i="3"/>
  <c r="O80" i="3" s="1"/>
  <c r="E81" i="3"/>
  <c r="K81" i="3" s="1"/>
  <c r="O81" i="3" s="1"/>
  <c r="E59" i="3"/>
  <c r="K59" i="3" s="1"/>
  <c r="O59" i="3" s="1"/>
  <c r="K58" i="3"/>
  <c r="O58" i="3" s="1"/>
  <c r="E36" i="3"/>
  <c r="K35" i="3"/>
  <c r="O35" i="3" s="1"/>
  <c r="K23" i="2"/>
  <c r="G30" i="2"/>
  <c r="J30" i="2" s="1"/>
  <c r="E31" i="2"/>
  <c r="X26" i="3"/>
  <c r="Z26" i="3" s="1"/>
  <c r="I23" i="2"/>
  <c r="B45" i="2"/>
  <c r="B67" i="2" s="1"/>
  <c r="B89" i="2" s="1"/>
  <c r="E106" i="3" l="1"/>
  <c r="K101" i="3"/>
  <c r="L92" i="3"/>
  <c r="L70" i="3"/>
  <c r="O45" i="3"/>
  <c r="O48" i="3" s="1"/>
  <c r="E47" i="3"/>
  <c r="K47" i="3" s="1"/>
  <c r="O47" i="3" s="1"/>
  <c r="K46" i="3"/>
  <c r="O46" i="3" s="1"/>
  <c r="E37" i="3"/>
  <c r="K37" i="3" s="1"/>
  <c r="O37" i="3" s="1"/>
  <c r="K36" i="3"/>
  <c r="O36" i="3" s="1"/>
  <c r="E32" i="2"/>
  <c r="G31" i="2"/>
  <c r="J31" i="2" s="1"/>
  <c r="O101" i="3" l="1"/>
  <c r="E107" i="3"/>
  <c r="K106" i="3"/>
  <c r="O106" i="3" s="1"/>
  <c r="L48" i="3"/>
  <c r="E33" i="2"/>
  <c r="G32" i="2"/>
  <c r="E108" i="3" l="1"/>
  <c r="K107" i="3"/>
  <c r="O107" i="3" s="1"/>
  <c r="G33" i="2"/>
  <c r="J33" i="2" s="1"/>
  <c r="E34" i="2"/>
  <c r="J32" i="2"/>
  <c r="E109" i="3" l="1"/>
  <c r="K108" i="3"/>
  <c r="O108" i="3" s="1"/>
  <c r="G34" i="2"/>
  <c r="E39" i="2"/>
  <c r="E110" i="3" l="1"/>
  <c r="K109" i="3"/>
  <c r="O109" i="3" s="1"/>
  <c r="E40" i="2"/>
  <c r="G39" i="2"/>
  <c r="J39" i="2" s="1"/>
  <c r="J34" i="2"/>
  <c r="G35" i="2"/>
  <c r="K110" i="3" l="1"/>
  <c r="O110" i="3" s="1"/>
  <c r="O112" i="3" s="1"/>
  <c r="E111" i="3"/>
  <c r="K111" i="3" s="1"/>
  <c r="E41" i="2"/>
  <c r="G40" i="2"/>
  <c r="J40" i="2" s="1"/>
  <c r="O111" i="3" l="1"/>
  <c r="L112" i="3"/>
  <c r="E42" i="2"/>
  <c r="G41" i="2"/>
  <c r="J41" i="2" s="1"/>
  <c r="E43" i="2" l="1"/>
  <c r="G42" i="2"/>
  <c r="J42" i="2" s="1"/>
  <c r="E44" i="2" l="1"/>
  <c r="G43" i="2"/>
  <c r="J43" i="2" s="1"/>
  <c r="G44" i="2" l="1"/>
  <c r="F45" i="2"/>
  <c r="E51" i="2" s="1"/>
  <c r="E52" i="2" l="1"/>
  <c r="G51" i="2"/>
  <c r="J51" i="2" s="1"/>
  <c r="G45" i="2"/>
  <c r="I45" i="2" s="1"/>
  <c r="J44" i="2"/>
  <c r="G52" i="2" l="1"/>
  <c r="J52" i="2" s="1"/>
  <c r="E53" i="2"/>
  <c r="E54" i="2" l="1"/>
  <c r="G53" i="2"/>
  <c r="J53" i="2" s="1"/>
  <c r="G54" i="2" l="1"/>
  <c r="J54" i="2" s="1"/>
  <c r="E55" i="2"/>
  <c r="G55" i="2" l="1"/>
  <c r="E56" i="2"/>
  <c r="G56" i="2" l="1"/>
  <c r="J56" i="2" s="1"/>
  <c r="E61" i="2"/>
  <c r="G57" i="2"/>
  <c r="J55" i="2"/>
  <c r="G61" i="2" l="1"/>
  <c r="J61" i="2" s="1"/>
  <c r="E62" i="2"/>
  <c r="E66" i="2"/>
  <c r="F67" i="2" l="1"/>
  <c r="E73" i="2" s="1"/>
  <c r="G66" i="2"/>
  <c r="J66" i="2" s="1"/>
  <c r="E63" i="2"/>
  <c r="G62" i="2"/>
  <c r="J62" i="2" s="1"/>
  <c r="E64" i="2" l="1"/>
  <c r="G63" i="2"/>
  <c r="J63" i="2" s="1"/>
  <c r="E74" i="2"/>
  <c r="G73" i="2"/>
  <c r="J73" i="2" l="1"/>
  <c r="E75" i="2"/>
  <c r="G74" i="2"/>
  <c r="J74" i="2" s="1"/>
  <c r="E65" i="2"/>
  <c r="G65" i="2" s="1"/>
  <c r="G64" i="2"/>
  <c r="J64" i="2" s="1"/>
  <c r="G75" i="2" l="1"/>
  <c r="J75" i="2" s="1"/>
  <c r="E76" i="2"/>
  <c r="G67" i="2"/>
  <c r="I67" i="2" s="1"/>
  <c r="J65" i="2"/>
  <c r="G76" i="2" l="1"/>
  <c r="J76" i="2" s="1"/>
  <c r="E77" i="2"/>
  <c r="G77" i="2" l="1"/>
  <c r="J77" i="2" s="1"/>
  <c r="E78" i="2"/>
  <c r="G78" i="2" l="1"/>
  <c r="E83" i="2"/>
  <c r="E84" i="2" l="1"/>
  <c r="G83" i="2"/>
  <c r="J83" i="2" s="1"/>
  <c r="J78" i="2"/>
  <c r="G79" i="2"/>
  <c r="G84" i="2" l="1"/>
  <c r="J84" i="2" s="1"/>
  <c r="E85" i="2"/>
  <c r="G85" i="2" l="1"/>
  <c r="J85" i="2" s="1"/>
  <c r="E86" i="2"/>
  <c r="G86" i="2" l="1"/>
  <c r="J86" i="2" s="1"/>
  <c r="E87" i="2"/>
  <c r="E88" i="2" l="1"/>
  <c r="G88" i="2" s="1"/>
  <c r="J88" i="2" s="1"/>
  <c r="G87" i="2"/>
  <c r="G89" i="2" l="1"/>
  <c r="I89" i="2" s="1"/>
  <c r="J87" i="2"/>
</calcChain>
</file>

<file path=xl/sharedStrings.xml><?xml version="1.0" encoding="utf-8"?>
<sst xmlns="http://schemas.openxmlformats.org/spreadsheetml/2006/main" count="211" uniqueCount="58">
  <si>
    <t>Till March'19</t>
  </si>
  <si>
    <t>FY19-20</t>
  </si>
  <si>
    <t>Gross rental collections</t>
  </si>
  <si>
    <t>FY20-21</t>
  </si>
  <si>
    <t>FY21-22</t>
  </si>
  <si>
    <t>FY22-23</t>
  </si>
  <si>
    <t>FY23-24</t>
  </si>
  <si>
    <t>(in CR)</t>
  </si>
  <si>
    <t>Aug-Mar'20</t>
  </si>
  <si>
    <t>(51.3*8)</t>
  </si>
  <si>
    <t>Apr-Jul'19</t>
  </si>
  <si>
    <t>(25.5*4)</t>
  </si>
  <si>
    <t>Additional Business</t>
  </si>
  <si>
    <t>Jan-Mar'20</t>
  </si>
  <si>
    <t>PMS</t>
  </si>
  <si>
    <t># of beds</t>
  </si>
  <si>
    <t>H1</t>
  </si>
  <si>
    <t>H2</t>
  </si>
  <si>
    <t>GROSS RENT</t>
  </si>
  <si>
    <t># OF PROP</t>
  </si>
  <si>
    <t>OPENING</t>
  </si>
  <si>
    <t>50 PROP</t>
  </si>
  <si>
    <t>H1 FY20-21 PMS RAMP UP</t>
  </si>
  <si>
    <t xml:space="preserve">H2 FY20-21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</si>
  <si>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</si>
  <si>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</si>
  <si>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</si>
  <si>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</si>
  <si>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</si>
  <si>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</si>
  <si>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</si>
  <si>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</si>
  <si>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</si>
  <si>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</si>
  <si>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</si>
  <si>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</si>
  <si>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 GROSS RENTAL</t>
  </si>
  <si>
    <t>FY24-25</t>
  </si>
  <si>
    <t>RENTAL INC@5%</t>
  </si>
  <si>
    <t># OF BEDS</t>
  </si>
  <si>
    <t>B2B</t>
  </si>
  <si>
    <t>B2C</t>
  </si>
  <si>
    <t>CAPITAL REQ</t>
  </si>
  <si>
    <t>GROSS MARGIN</t>
  </si>
  <si>
    <t>ROCI</t>
  </si>
  <si>
    <t>INCR. BEDS</t>
  </si>
  <si>
    <t>PMS REVENUE</t>
  </si>
  <si>
    <t>CUMULATIVE PMS REV</t>
  </si>
  <si>
    <t>MONTHLY AVG RENT</t>
  </si>
  <si>
    <t>AVG MONTHLY RENT</t>
  </si>
  <si>
    <t>OCC</t>
  </si>
  <si>
    <t>TILL DEC 2019</t>
  </si>
  <si>
    <t>INCREMENTAL BEDS</t>
  </si>
  <si>
    <t>OP.UNITS</t>
  </si>
  <si>
    <t>CL. UNITS</t>
  </si>
  <si>
    <t>GROSS RENTAL</t>
  </si>
  <si>
    <t>ANNUAL GROSS RENTAL</t>
  </si>
  <si>
    <t>MONTHLY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</si>
</sst>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[$₹-4009]\ * #,##0.00_ ;_ [$₹-4009]\ * \-#,##0.00_ ;_ [$₹-4009]\ * &quot;-&quot;??_ ;_ @_ "/>
    <numFmt numFmtId="165" formatCode="_ [$₹-4009]\ * #,##0_ ;_ [$₹-4009]\ * \-#,##0_ ;_ [$₹-4009]\ * &quot;-&quot;??_ ;_ @_ "/>
    <numFmt numFmtId="166" formatCode="_ [$₹-4009]\ * #,##0.000_ ;_ [$₹-4009]\ * \-#,##0.000_ ;_ [$₹-4009]\ * &quot;-&quot;???_ ;_ @_ "/>
    <numFmt numFmtId="167" formatCode="_ [$₹-4009]\ * #,##0_ ;_ [$₹-4009]\ * \-#,##0_ ;_ [$₹-4009]\ * &quot;-&quot;???_ ;_ @_ "/>
    <numFmt numFmtId="168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9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  <xf numFmtId="9" fontId="0" fillId="0" borderId="0" xfId="1" applyFont="1"/>
    <xf numFmtId="166" fontId="0" fillId="0" borderId="0" xfId="0" applyNumberFormat="1"/>
    <xf numFmtId="167" fontId="0" fillId="0" borderId="0" xfId="0" applyNumberFormat="1"/>
    <xf numFmtId="0" fontId="0" fillId="3" borderId="0" xfId="0" applyFill="1" applyAlignment="1">
      <alignment horizontal="center"/>
    </xf>
    <xf numFmtId="17" fontId="0" fillId="0" borderId="0" xfId="0" applyNumberFormat="1"/>
    <xf numFmtId="0" fontId="0" fillId="0" borderId="0" xfId="0" applyAlignment="1">
      <alignment wrapText="1"/>
    </xf>
    <xf numFmtId="168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4031-72E5-674A-A635-15F7A537DFED}">
  <dimension ref="A4:R23"/>
  <sheetViews>
    <sheetView tabSelected="1" topLeftCell="B1" zoomScale="110" zoomScaleNormal="110" workbookViewId="0">
      <selection activeCell="M22" sqref="M22"/>
    </sheetView>
  </sheetViews>
  <sheetFormatPr baseColWidth="10" defaultRowHeight="16" x14ac:dyDescent="0.2"/>
  <cols>
    <col min="1" max="1" width="35.5" customWidth="1"/>
    <col min="2" max="2" width="14.1640625" customWidth="1"/>
    <col min="3" max="3" width="12.5" customWidth="1"/>
    <col min="13" max="13" width="10" bestFit="1" customWidth="1"/>
    <col min="14" max="15" width="13.1640625" bestFit="1" customWidth="1"/>
    <col min="16" max="16" width="16.83203125" bestFit="1" customWidth="1"/>
  </cols>
  <sheetData>
    <row r="4" spans="1:17" x14ac:dyDescent="0.2">
      <c r="B4" s="1" t="s">
        <v>0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</row>
    <row r="5" spans="1:17" x14ac:dyDescent="0.2"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17" x14ac:dyDescent="0.2">
      <c r="A6" t="s">
        <v>2</v>
      </c>
      <c r="B6">
        <v>1.5</v>
      </c>
      <c r="C6">
        <v>5.6</v>
      </c>
    </row>
    <row r="10" spans="1:17" x14ac:dyDescent="0.2">
      <c r="N10" t="s">
        <v>10</v>
      </c>
      <c r="O10">
        <f>25.5*4</f>
        <v>102</v>
      </c>
      <c r="P10" t="s">
        <v>11</v>
      </c>
    </row>
    <row r="11" spans="1:17" x14ac:dyDescent="0.2">
      <c r="N11" t="s">
        <v>8</v>
      </c>
      <c r="O11">
        <v>410.4</v>
      </c>
      <c r="P11" t="s">
        <v>9</v>
      </c>
    </row>
    <row r="12" spans="1:17" x14ac:dyDescent="0.2">
      <c r="O12">
        <f>SUM(O10:O11)</f>
        <v>512.4</v>
      </c>
    </row>
    <row r="14" spans="1:17" x14ac:dyDescent="0.2">
      <c r="L14" t="s">
        <v>12</v>
      </c>
      <c r="Q14">
        <f>50*30000*12</f>
        <v>18000000</v>
      </c>
    </row>
    <row r="15" spans="1:17" x14ac:dyDescent="0.2">
      <c r="N15" t="s">
        <v>13</v>
      </c>
      <c r="O15">
        <f>300*6000*0.9*3</f>
        <v>4860000</v>
      </c>
    </row>
    <row r="17" spans="12:18" x14ac:dyDescent="0.2">
      <c r="O17">
        <f>O12+48</f>
        <v>560.4</v>
      </c>
    </row>
    <row r="20" spans="12:18" x14ac:dyDescent="0.2">
      <c r="L20" t="s">
        <v>3</v>
      </c>
      <c r="M20" t="s">
        <v>20</v>
      </c>
      <c r="N20" t="s">
        <v>16</v>
      </c>
      <c r="O20" t="s">
        <v>17</v>
      </c>
      <c r="P20" t="s">
        <v>18</v>
      </c>
      <c r="Q20" t="s">
        <v>19</v>
      </c>
    </row>
    <row r="21" spans="12:18" x14ac:dyDescent="0.2">
      <c r="L21" t="s">
        <v>14</v>
      </c>
      <c r="M21" t="s">
        <v>21</v>
      </c>
      <c r="N21" s="3">
        <f>(200*30000*6)/2</f>
        <v>18000000</v>
      </c>
      <c r="O21" s="3">
        <f>(300*30000*6)+N21</f>
        <v>72000000</v>
      </c>
      <c r="P21" s="3">
        <f>SUM(N21:O21)+Q14</f>
        <v>108000000</v>
      </c>
      <c r="Q21">
        <f>50+200+300</f>
        <v>550</v>
      </c>
    </row>
    <row r="22" spans="12:18" x14ac:dyDescent="0.2">
      <c r="L22" t="s">
        <v>15</v>
      </c>
      <c r="M22">
        <f>766+300</f>
        <v>1066</v>
      </c>
      <c r="N22" s="3">
        <f>766*6000*6*0.9</f>
        <v>24818400</v>
      </c>
      <c r="O22" s="3">
        <f>(1200*6000*6*0.9)+N22</f>
        <v>63698400</v>
      </c>
      <c r="P22" s="3">
        <f>SUM(N22:O22)</f>
        <v>88516800</v>
      </c>
      <c r="Q22">
        <f>1100+700+1200</f>
        <v>3000</v>
      </c>
      <c r="R22">
        <f>Q22*6000*12*0.9</f>
        <v>194400000</v>
      </c>
    </row>
    <row r="23" spans="12:18" x14ac:dyDescent="0.2">
      <c r="P23" s="3">
        <f>SUM(P21:P22)</f>
        <v>196516800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8D2C-F71A-1D41-8261-ACB317E1FCB9}">
  <dimension ref="B1:L92"/>
  <sheetViews>
    <sheetView workbookViewId="0">
      <selection activeCell="I23" sqref="I23"/>
    </sheetView>
  </sheetViews>
  <sheetFormatPr baseColWidth="10" defaultRowHeight="16" x14ac:dyDescent="0.2"/>
  <cols>
    <col min="6" max="6" width="15.33203125" bestFit="1" customWidth="1"/>
    <col min="7" max="7" width="15.6640625" bestFit="1" customWidth="1"/>
    <col min="9" max="9" width="20" bestFit="1" customWidth="1"/>
    <col min="10" max="10" width="15.1640625" bestFit="1" customWidth="1"/>
    <col min="11" max="11" width="20.33203125" bestFit="1" customWidth="1"/>
    <col min="12" max="12" width="15.1640625" bestFit="1" customWidth="1"/>
  </cols>
  <sheetData>
    <row r="1" spans="2:12" x14ac:dyDescent="0.2">
      <c r="B1" t="s">
        <v>19</v>
      </c>
      <c r="F1" t="s">
        <v>38</v>
      </c>
      <c r="I1" t="s">
        <v>36</v>
      </c>
      <c r="J1" t="s">
        <v>46</v>
      </c>
      <c r="K1" t="s">
        <v>47</v>
      </c>
    </row>
    <row r="2" spans="2:12" x14ac:dyDescent="0.2">
      <c r="B2">
        <v>50</v>
      </c>
      <c r="C2" t="s">
        <v>1</v>
      </c>
      <c r="D2">
        <v>50</v>
      </c>
      <c r="E2">
        <v>25000</v>
      </c>
      <c r="G2" s="3">
        <f>E2*D2*12</f>
        <v>15000000</v>
      </c>
      <c r="J2" s="10">
        <f>G2*0.085</f>
        <v>1275000</v>
      </c>
    </row>
    <row r="5" spans="2:12" x14ac:dyDescent="0.2">
      <c r="C5" s="4" t="s">
        <v>3</v>
      </c>
    </row>
    <row r="6" spans="2:12" x14ac:dyDescent="0.2">
      <c r="C6" t="s">
        <v>22</v>
      </c>
    </row>
    <row r="7" spans="2:12" x14ac:dyDescent="0.2">
      <c r="C7" t="s">
        <v>24</v>
      </c>
      <c r="D7">
        <v>25</v>
      </c>
      <c r="E7">
        <v>30000</v>
      </c>
      <c r="G7">
        <f t="shared" ref="G7:G12" si="0">E7*D7</f>
        <v>750000</v>
      </c>
      <c r="J7" s="10"/>
      <c r="K7" s="10"/>
    </row>
    <row r="8" spans="2:12" x14ac:dyDescent="0.2">
      <c r="C8" t="s">
        <v>25</v>
      </c>
      <c r="D8">
        <v>50</v>
      </c>
      <c r="E8">
        <v>30000</v>
      </c>
      <c r="G8">
        <f t="shared" si="0"/>
        <v>1500000</v>
      </c>
      <c r="J8" s="10"/>
      <c r="K8" s="10"/>
    </row>
    <row r="9" spans="2:12" x14ac:dyDescent="0.2">
      <c r="C9" t="s">
        <v>26</v>
      </c>
      <c r="D9">
        <v>75</v>
      </c>
      <c r="E9">
        <v>30000</v>
      </c>
      <c r="G9">
        <f t="shared" si="0"/>
        <v>2250000</v>
      </c>
      <c r="J9" s="10"/>
      <c r="K9" s="10"/>
    </row>
    <row r="10" spans="2:12" x14ac:dyDescent="0.2">
      <c r="C10" t="s">
        <v>27</v>
      </c>
      <c r="D10">
        <v>100</v>
      </c>
      <c r="E10">
        <v>30000</v>
      </c>
      <c r="G10">
        <f t="shared" si="0"/>
        <v>3000000</v>
      </c>
      <c r="J10" s="10"/>
      <c r="K10" s="10"/>
    </row>
    <row r="11" spans="2:12" x14ac:dyDescent="0.2">
      <c r="C11" t="s">
        <v>28</v>
      </c>
      <c r="D11">
        <v>125</v>
      </c>
      <c r="E11">
        <v>30000</v>
      </c>
      <c r="G11">
        <f t="shared" si="0"/>
        <v>3750000</v>
      </c>
      <c r="J11" s="10"/>
      <c r="K11" s="10"/>
    </row>
    <row r="12" spans="2:12" x14ac:dyDescent="0.2">
      <c r="C12" t="s">
        <v>29</v>
      </c>
      <c r="D12">
        <v>200</v>
      </c>
      <c r="E12">
        <v>30000</v>
      </c>
      <c r="G12">
        <f t="shared" si="0"/>
        <v>6000000</v>
      </c>
      <c r="J12" s="10"/>
      <c r="K12" s="10"/>
    </row>
    <row r="13" spans="2:12" x14ac:dyDescent="0.2">
      <c r="G13" s="3">
        <f>SUM(G7:G12)</f>
        <v>17250000</v>
      </c>
      <c r="J13" s="10">
        <f>G13*0.085</f>
        <v>1466250</v>
      </c>
      <c r="L13" s="9"/>
    </row>
    <row r="16" spans="2:12" x14ac:dyDescent="0.2">
      <c r="C16" t="s">
        <v>23</v>
      </c>
    </row>
    <row r="17" spans="2:11" x14ac:dyDescent="0.2">
      <c r="C17" t="s">
        <v>30</v>
      </c>
      <c r="D17">
        <v>250</v>
      </c>
      <c r="E17">
        <v>30000</v>
      </c>
      <c r="G17">
        <f>E17*D17</f>
        <v>7500000</v>
      </c>
      <c r="J17" s="10"/>
      <c r="K17" s="10"/>
    </row>
    <row r="18" spans="2:11" x14ac:dyDescent="0.2">
      <c r="C18" t="s">
        <v>31</v>
      </c>
      <c r="D18">
        <v>300</v>
      </c>
      <c r="E18">
        <v>30000</v>
      </c>
      <c r="G18">
        <f t="shared" ref="G18:G22" si="1">E18*D18</f>
        <v>9000000</v>
      </c>
      <c r="J18" s="10"/>
      <c r="K18" s="10"/>
    </row>
    <row r="19" spans="2:11" x14ac:dyDescent="0.2">
      <c r="C19" t="s">
        <v>32</v>
      </c>
      <c r="D19">
        <v>350</v>
      </c>
      <c r="E19">
        <v>30000</v>
      </c>
      <c r="G19">
        <f t="shared" si="1"/>
        <v>10500000</v>
      </c>
      <c r="J19" s="10"/>
      <c r="K19" s="10"/>
    </row>
    <row r="20" spans="2:11" x14ac:dyDescent="0.2">
      <c r="C20" t="s">
        <v>33</v>
      </c>
      <c r="D20">
        <v>400</v>
      </c>
      <c r="E20">
        <v>30000</v>
      </c>
      <c r="G20">
        <f t="shared" si="1"/>
        <v>12000000</v>
      </c>
      <c r="J20" s="10"/>
      <c r="K20" s="10"/>
    </row>
    <row r="21" spans="2:11" x14ac:dyDescent="0.2">
      <c r="C21" t="s">
        <v>34</v>
      </c>
      <c r="D21">
        <v>450</v>
      </c>
      <c r="E21">
        <v>30000</v>
      </c>
      <c r="G21">
        <f t="shared" si="1"/>
        <v>13500000</v>
      </c>
      <c r="J21" s="10"/>
      <c r="K21" s="10"/>
    </row>
    <row r="22" spans="2:11" x14ac:dyDescent="0.2">
      <c r="C22" t="s">
        <v>35</v>
      </c>
      <c r="D22">
        <v>500</v>
      </c>
      <c r="E22">
        <v>30000</v>
      </c>
      <c r="G22" s="3">
        <f t="shared" si="1"/>
        <v>15000000</v>
      </c>
      <c r="J22" s="10"/>
      <c r="K22" s="10"/>
    </row>
    <row r="23" spans="2:11" x14ac:dyDescent="0.2">
      <c r="B23">
        <f>B2+D22</f>
        <v>550</v>
      </c>
      <c r="F23">
        <f>E22*1.05</f>
        <v>31500</v>
      </c>
      <c r="G23" s="3">
        <f>SUM(G17:G22)</f>
        <v>67500000</v>
      </c>
      <c r="I23" s="3">
        <f>G13+G23+G2</f>
        <v>99750000</v>
      </c>
      <c r="J23" s="3">
        <f>G23*0.085</f>
        <v>5737500</v>
      </c>
      <c r="K23" s="3">
        <f>J23+J13+J2</f>
        <v>8478750</v>
      </c>
    </row>
    <row r="27" spans="2:11" x14ac:dyDescent="0.2">
      <c r="C27" s="4" t="s">
        <v>4</v>
      </c>
    </row>
    <row r="28" spans="2:11" x14ac:dyDescent="0.2">
      <c r="C28" t="s">
        <v>16</v>
      </c>
    </row>
    <row r="29" spans="2:11" x14ac:dyDescent="0.2">
      <c r="C29" t="s">
        <v>24</v>
      </c>
      <c r="D29">
        <v>75</v>
      </c>
      <c r="E29">
        <f>F23</f>
        <v>31500</v>
      </c>
      <c r="G29">
        <f t="shared" ref="G29:G34" si="2">E29*D29</f>
        <v>2362500</v>
      </c>
      <c r="J29" s="10">
        <f t="shared" ref="J29:J34" si="3">G29*0.085</f>
        <v>200812.5</v>
      </c>
    </row>
    <row r="30" spans="2:11" x14ac:dyDescent="0.2">
      <c r="C30" t="s">
        <v>25</v>
      </c>
      <c r="D30">
        <v>150</v>
      </c>
      <c r="E30">
        <f>E29</f>
        <v>31500</v>
      </c>
      <c r="G30">
        <f t="shared" si="2"/>
        <v>4725000</v>
      </c>
      <c r="J30" s="10">
        <f t="shared" si="3"/>
        <v>401625</v>
      </c>
    </row>
    <row r="31" spans="2:11" x14ac:dyDescent="0.2">
      <c r="C31" t="s">
        <v>26</v>
      </c>
      <c r="D31">
        <v>225</v>
      </c>
      <c r="E31">
        <f t="shared" ref="E31:E34" si="4">E30</f>
        <v>31500</v>
      </c>
      <c r="G31">
        <f t="shared" si="2"/>
        <v>7087500</v>
      </c>
      <c r="J31" s="10">
        <f t="shared" si="3"/>
        <v>602437.5</v>
      </c>
    </row>
    <row r="32" spans="2:11" x14ac:dyDescent="0.2">
      <c r="C32" t="s">
        <v>27</v>
      </c>
      <c r="D32">
        <v>300</v>
      </c>
      <c r="E32">
        <f t="shared" si="4"/>
        <v>31500</v>
      </c>
      <c r="G32">
        <f t="shared" si="2"/>
        <v>9450000</v>
      </c>
      <c r="J32" s="10">
        <f t="shared" si="3"/>
        <v>803250</v>
      </c>
    </row>
    <row r="33" spans="2:10" x14ac:dyDescent="0.2">
      <c r="C33" t="s">
        <v>28</v>
      </c>
      <c r="D33">
        <v>375</v>
      </c>
      <c r="E33">
        <f t="shared" si="4"/>
        <v>31500</v>
      </c>
      <c r="G33">
        <f t="shared" si="2"/>
        <v>11812500</v>
      </c>
      <c r="J33" s="10">
        <f t="shared" si="3"/>
        <v>1004062.5000000001</v>
      </c>
    </row>
    <row r="34" spans="2:10" x14ac:dyDescent="0.2">
      <c r="C34" t="s">
        <v>29</v>
      </c>
      <c r="D34">
        <v>450</v>
      </c>
      <c r="E34">
        <f t="shared" si="4"/>
        <v>31500</v>
      </c>
      <c r="G34">
        <f t="shared" si="2"/>
        <v>14175000</v>
      </c>
      <c r="J34" s="10">
        <f t="shared" si="3"/>
        <v>1204875</v>
      </c>
    </row>
    <row r="35" spans="2:10" x14ac:dyDescent="0.2">
      <c r="G35" s="3">
        <f>SUM(G29:G34)</f>
        <v>49612500</v>
      </c>
    </row>
    <row r="38" spans="2:10" x14ac:dyDescent="0.2">
      <c r="C38" t="s">
        <v>17</v>
      </c>
    </row>
    <row r="39" spans="2:10" x14ac:dyDescent="0.2">
      <c r="C39" t="s">
        <v>30</v>
      </c>
      <c r="D39">
        <v>550</v>
      </c>
      <c r="E39">
        <f>E34</f>
        <v>31500</v>
      </c>
      <c r="G39">
        <f>E39*D39</f>
        <v>17325000</v>
      </c>
      <c r="J39" s="10">
        <f t="shared" ref="J39:J44" si="5">G39*0.085</f>
        <v>1472625</v>
      </c>
    </row>
    <row r="40" spans="2:10" x14ac:dyDescent="0.2">
      <c r="C40" t="s">
        <v>31</v>
      </c>
      <c r="D40">
        <f>D39+100</f>
        <v>650</v>
      </c>
      <c r="E40">
        <f t="shared" ref="E40:E44" si="6">E39</f>
        <v>31500</v>
      </c>
      <c r="G40">
        <f t="shared" ref="G40:G44" si="7">E40*D40</f>
        <v>20475000</v>
      </c>
      <c r="J40" s="10">
        <f t="shared" si="5"/>
        <v>1740375.0000000002</v>
      </c>
    </row>
    <row r="41" spans="2:10" x14ac:dyDescent="0.2">
      <c r="C41" t="s">
        <v>32</v>
      </c>
      <c r="D41">
        <f>D40+100</f>
        <v>750</v>
      </c>
      <c r="E41">
        <f t="shared" si="6"/>
        <v>31500</v>
      </c>
      <c r="G41">
        <f t="shared" si="7"/>
        <v>23625000</v>
      </c>
      <c r="J41" s="10">
        <f t="shared" si="5"/>
        <v>2008125.0000000002</v>
      </c>
    </row>
    <row r="42" spans="2:10" x14ac:dyDescent="0.2">
      <c r="C42" t="s">
        <v>33</v>
      </c>
      <c r="D42">
        <f t="shared" ref="D42:D44" si="8">D41+100</f>
        <v>850</v>
      </c>
      <c r="E42">
        <f t="shared" si="6"/>
        <v>31500</v>
      </c>
      <c r="G42">
        <f t="shared" si="7"/>
        <v>26775000</v>
      </c>
      <c r="J42" s="10">
        <f t="shared" si="5"/>
        <v>2275875</v>
      </c>
    </row>
    <row r="43" spans="2:10" x14ac:dyDescent="0.2">
      <c r="C43" t="s">
        <v>34</v>
      </c>
      <c r="D43">
        <f t="shared" si="8"/>
        <v>950</v>
      </c>
      <c r="E43">
        <f t="shared" si="6"/>
        <v>31500</v>
      </c>
      <c r="G43">
        <f t="shared" si="7"/>
        <v>29925000</v>
      </c>
      <c r="J43" s="10">
        <f t="shared" si="5"/>
        <v>2543625</v>
      </c>
    </row>
    <row r="44" spans="2:10" x14ac:dyDescent="0.2">
      <c r="C44" t="s">
        <v>35</v>
      </c>
      <c r="D44">
        <f t="shared" si="8"/>
        <v>1050</v>
      </c>
      <c r="E44">
        <f t="shared" si="6"/>
        <v>31500</v>
      </c>
      <c r="G44">
        <f t="shared" si="7"/>
        <v>33075000</v>
      </c>
      <c r="J44" s="10">
        <f t="shared" si="5"/>
        <v>2811375</v>
      </c>
    </row>
    <row r="45" spans="2:10" x14ac:dyDescent="0.2">
      <c r="B45">
        <f>B23+D44</f>
        <v>1600</v>
      </c>
      <c r="F45">
        <f>E44*1.05</f>
        <v>33075</v>
      </c>
      <c r="G45" s="3">
        <f>SUM(G39:G44)</f>
        <v>151200000</v>
      </c>
      <c r="I45" s="3">
        <f>G35+G45+I23</f>
        <v>300562500</v>
      </c>
    </row>
    <row r="48" spans="2:10" x14ac:dyDescent="0.2">
      <c r="C48" s="4" t="s">
        <v>5</v>
      </c>
    </row>
    <row r="50" spans="3:10" x14ac:dyDescent="0.2">
      <c r="C50" t="s">
        <v>16</v>
      </c>
    </row>
    <row r="51" spans="3:10" x14ac:dyDescent="0.2">
      <c r="C51" t="s">
        <v>24</v>
      </c>
      <c r="D51">
        <v>150</v>
      </c>
      <c r="E51">
        <f>F45</f>
        <v>33075</v>
      </c>
      <c r="G51">
        <f t="shared" ref="G51:G56" si="9">E51*D51</f>
        <v>4961250</v>
      </c>
      <c r="J51" s="10">
        <f t="shared" ref="J51:J56" si="10">G51*0.085</f>
        <v>421706.25000000006</v>
      </c>
    </row>
    <row r="52" spans="3:10" x14ac:dyDescent="0.2">
      <c r="C52" t="s">
        <v>25</v>
      </c>
      <c r="D52">
        <v>300</v>
      </c>
      <c r="E52">
        <f>E51</f>
        <v>33075</v>
      </c>
      <c r="G52">
        <f t="shared" si="9"/>
        <v>9922500</v>
      </c>
      <c r="J52" s="10">
        <f t="shared" si="10"/>
        <v>843412.50000000012</v>
      </c>
    </row>
    <row r="53" spans="3:10" x14ac:dyDescent="0.2">
      <c r="C53" t="s">
        <v>26</v>
      </c>
      <c r="D53">
        <v>450</v>
      </c>
      <c r="E53">
        <f t="shared" ref="E53:E56" si="11">E52</f>
        <v>33075</v>
      </c>
      <c r="G53">
        <f t="shared" si="9"/>
        <v>14883750</v>
      </c>
      <c r="J53" s="10">
        <f t="shared" si="10"/>
        <v>1265118.75</v>
      </c>
    </row>
    <row r="54" spans="3:10" x14ac:dyDescent="0.2">
      <c r="C54" t="s">
        <v>27</v>
      </c>
      <c r="D54">
        <v>600</v>
      </c>
      <c r="E54">
        <f t="shared" si="11"/>
        <v>33075</v>
      </c>
      <c r="G54">
        <f t="shared" si="9"/>
        <v>19845000</v>
      </c>
      <c r="J54" s="10">
        <f t="shared" si="10"/>
        <v>1686825.0000000002</v>
      </c>
    </row>
    <row r="55" spans="3:10" x14ac:dyDescent="0.2">
      <c r="C55" t="s">
        <v>28</v>
      </c>
      <c r="D55">
        <v>750</v>
      </c>
      <c r="E55">
        <f t="shared" si="11"/>
        <v>33075</v>
      </c>
      <c r="G55">
        <f t="shared" si="9"/>
        <v>24806250</v>
      </c>
      <c r="J55" s="10">
        <f t="shared" si="10"/>
        <v>2108531.25</v>
      </c>
    </row>
    <row r="56" spans="3:10" x14ac:dyDescent="0.2">
      <c r="C56" t="s">
        <v>29</v>
      </c>
      <c r="D56">
        <v>900</v>
      </c>
      <c r="E56">
        <f t="shared" si="11"/>
        <v>33075</v>
      </c>
      <c r="G56">
        <f t="shared" si="9"/>
        <v>29767500</v>
      </c>
      <c r="J56" s="10">
        <f t="shared" si="10"/>
        <v>2530237.5</v>
      </c>
    </row>
    <row r="57" spans="3:10" x14ac:dyDescent="0.2">
      <c r="G57" s="3">
        <f>SUM(G51:G56)</f>
        <v>104186250</v>
      </c>
    </row>
    <row r="60" spans="3:10" x14ac:dyDescent="0.2">
      <c r="C60" t="s">
        <v>17</v>
      </c>
    </row>
    <row r="61" spans="3:10" x14ac:dyDescent="0.2">
      <c r="C61" t="s">
        <v>30</v>
      </c>
      <c r="D61">
        <v>1100</v>
      </c>
      <c r="E61">
        <f>E56</f>
        <v>33075</v>
      </c>
      <c r="G61">
        <f>E61*D61</f>
        <v>36382500</v>
      </c>
      <c r="J61" s="10">
        <f t="shared" ref="J61:J66" si="12">G61*0.085</f>
        <v>3092512.5</v>
      </c>
    </row>
    <row r="62" spans="3:10" x14ac:dyDescent="0.2">
      <c r="C62" t="s">
        <v>31</v>
      </c>
      <c r="D62">
        <f>D61+200</f>
        <v>1300</v>
      </c>
      <c r="E62">
        <f>E61</f>
        <v>33075</v>
      </c>
      <c r="G62">
        <f t="shared" ref="G62:G66" si="13">E62*D62</f>
        <v>42997500</v>
      </c>
      <c r="J62" s="10">
        <f t="shared" si="12"/>
        <v>3654787.5000000005</v>
      </c>
    </row>
    <row r="63" spans="3:10" x14ac:dyDescent="0.2">
      <c r="C63" t="s">
        <v>32</v>
      </c>
      <c r="D63">
        <f t="shared" ref="D63:D66" si="14">D62+200</f>
        <v>1500</v>
      </c>
      <c r="E63">
        <f t="shared" ref="E63:E65" si="15">E62</f>
        <v>33075</v>
      </c>
      <c r="G63">
        <f t="shared" si="13"/>
        <v>49612500</v>
      </c>
      <c r="J63" s="10">
        <f t="shared" si="12"/>
        <v>4217062.5</v>
      </c>
    </row>
    <row r="64" spans="3:10" x14ac:dyDescent="0.2">
      <c r="C64" t="s">
        <v>33</v>
      </c>
      <c r="D64">
        <f t="shared" si="14"/>
        <v>1700</v>
      </c>
      <c r="E64">
        <f t="shared" si="15"/>
        <v>33075</v>
      </c>
      <c r="G64">
        <f t="shared" si="13"/>
        <v>56227500</v>
      </c>
      <c r="J64" s="10">
        <f t="shared" si="12"/>
        <v>4779337.5</v>
      </c>
    </row>
    <row r="65" spans="2:11" x14ac:dyDescent="0.2">
      <c r="C65" t="s">
        <v>34</v>
      </c>
      <c r="D65">
        <f t="shared" si="14"/>
        <v>1900</v>
      </c>
      <c r="E65">
        <f t="shared" si="15"/>
        <v>33075</v>
      </c>
      <c r="G65">
        <f t="shared" si="13"/>
        <v>62842500</v>
      </c>
      <c r="J65" s="10">
        <f t="shared" si="12"/>
        <v>5341612.5</v>
      </c>
    </row>
    <row r="66" spans="2:11" x14ac:dyDescent="0.2">
      <c r="C66" t="s">
        <v>35</v>
      </c>
      <c r="D66">
        <f t="shared" si="14"/>
        <v>2100</v>
      </c>
      <c r="E66">
        <f t="shared" ref="E66" si="16">E61</f>
        <v>33075</v>
      </c>
      <c r="G66">
        <f t="shared" si="13"/>
        <v>69457500</v>
      </c>
      <c r="J66" s="10">
        <f t="shared" si="12"/>
        <v>5903887.5</v>
      </c>
    </row>
    <row r="67" spans="2:11" x14ac:dyDescent="0.2">
      <c r="B67">
        <f>B45+D66</f>
        <v>3700</v>
      </c>
      <c r="F67">
        <f>E66*1.05</f>
        <v>34728.75</v>
      </c>
      <c r="G67" s="3">
        <f>SUM(G61:G66)</f>
        <v>317520000</v>
      </c>
      <c r="I67" s="3">
        <f>G57+G67+I45</f>
        <v>722268750</v>
      </c>
      <c r="J67" s="3"/>
      <c r="K67" s="2"/>
    </row>
    <row r="71" spans="2:11" x14ac:dyDescent="0.2">
      <c r="C71" s="4" t="s">
        <v>6</v>
      </c>
    </row>
    <row r="72" spans="2:11" x14ac:dyDescent="0.2">
      <c r="C72" t="s">
        <v>16</v>
      </c>
    </row>
    <row r="73" spans="2:11" x14ac:dyDescent="0.2">
      <c r="C73" t="s">
        <v>24</v>
      </c>
      <c r="D73">
        <v>300</v>
      </c>
      <c r="E73">
        <f>F67</f>
        <v>34728.75</v>
      </c>
      <c r="G73">
        <f t="shared" ref="G73:G78" si="17">E73*D73</f>
        <v>10418625</v>
      </c>
      <c r="J73" s="10">
        <f t="shared" ref="J73:J78" si="18">G73*0.085</f>
        <v>885583.12500000012</v>
      </c>
    </row>
    <row r="74" spans="2:11" x14ac:dyDescent="0.2">
      <c r="C74" t="s">
        <v>25</v>
      </c>
      <c r="D74">
        <v>600</v>
      </c>
      <c r="E74">
        <f>E73</f>
        <v>34728.75</v>
      </c>
      <c r="G74">
        <f t="shared" si="17"/>
        <v>20837250</v>
      </c>
      <c r="J74" s="10">
        <f t="shared" si="18"/>
        <v>1771166.2500000002</v>
      </c>
    </row>
    <row r="75" spans="2:11" x14ac:dyDescent="0.2">
      <c r="C75" t="s">
        <v>26</v>
      </c>
      <c r="D75">
        <v>900</v>
      </c>
      <c r="E75">
        <f t="shared" ref="E75:E78" si="19">E74</f>
        <v>34728.75</v>
      </c>
      <c r="G75">
        <f t="shared" si="17"/>
        <v>31255875</v>
      </c>
      <c r="J75" s="10">
        <f t="shared" si="18"/>
        <v>2656749.375</v>
      </c>
    </row>
    <row r="76" spans="2:11" x14ac:dyDescent="0.2">
      <c r="C76" t="s">
        <v>27</v>
      </c>
      <c r="D76">
        <v>1200</v>
      </c>
      <c r="E76">
        <f t="shared" si="19"/>
        <v>34728.75</v>
      </c>
      <c r="G76">
        <f t="shared" si="17"/>
        <v>41674500</v>
      </c>
      <c r="J76" s="10">
        <f t="shared" si="18"/>
        <v>3542332.5000000005</v>
      </c>
    </row>
    <row r="77" spans="2:11" x14ac:dyDescent="0.2">
      <c r="C77" t="s">
        <v>28</v>
      </c>
      <c r="D77">
        <v>1500</v>
      </c>
      <c r="E77">
        <f t="shared" si="19"/>
        <v>34728.75</v>
      </c>
      <c r="G77">
        <f t="shared" si="17"/>
        <v>52093125</v>
      </c>
      <c r="J77" s="10">
        <f t="shared" si="18"/>
        <v>4427915.625</v>
      </c>
    </row>
    <row r="78" spans="2:11" x14ac:dyDescent="0.2">
      <c r="C78" t="s">
        <v>29</v>
      </c>
      <c r="D78">
        <v>1800</v>
      </c>
      <c r="E78">
        <f t="shared" si="19"/>
        <v>34728.75</v>
      </c>
      <c r="G78">
        <f t="shared" si="17"/>
        <v>62511750</v>
      </c>
      <c r="J78" s="10">
        <f t="shared" si="18"/>
        <v>5313498.75</v>
      </c>
    </row>
    <row r="79" spans="2:11" x14ac:dyDescent="0.2">
      <c r="G79" s="3">
        <f>SUM(G73:G78)</f>
        <v>218791125</v>
      </c>
    </row>
    <row r="82" spans="2:11" x14ac:dyDescent="0.2">
      <c r="C82" t="s">
        <v>17</v>
      </c>
    </row>
    <row r="83" spans="2:11" x14ac:dyDescent="0.2">
      <c r="C83" t="s">
        <v>30</v>
      </c>
      <c r="D83">
        <f>D78+400</f>
        <v>2200</v>
      </c>
      <c r="E83">
        <f>E78</f>
        <v>34728.75</v>
      </c>
      <c r="G83">
        <f>E83*D83</f>
        <v>76403250</v>
      </c>
      <c r="J83" s="10">
        <f t="shared" ref="J83:J88" si="20">G83*0.085</f>
        <v>6494276.2500000009</v>
      </c>
    </row>
    <row r="84" spans="2:11" x14ac:dyDescent="0.2">
      <c r="C84" t="s">
        <v>31</v>
      </c>
      <c r="D84">
        <f>D83+400</f>
        <v>2600</v>
      </c>
      <c r="E84">
        <f>E83</f>
        <v>34728.75</v>
      </c>
      <c r="G84">
        <f t="shared" ref="G84:G88" si="21">E84*D84</f>
        <v>90294750</v>
      </c>
      <c r="J84" s="10">
        <f t="shared" si="20"/>
        <v>7675053.7500000009</v>
      </c>
    </row>
    <row r="85" spans="2:11" x14ac:dyDescent="0.2">
      <c r="C85" t="s">
        <v>32</v>
      </c>
      <c r="D85">
        <f t="shared" ref="D85:D88" si="22">D84+400</f>
        <v>3000</v>
      </c>
      <c r="E85">
        <f t="shared" ref="E85:E88" si="23">E84</f>
        <v>34728.75</v>
      </c>
      <c r="G85">
        <f t="shared" si="21"/>
        <v>104186250</v>
      </c>
      <c r="J85" s="10">
        <f t="shared" si="20"/>
        <v>8855831.25</v>
      </c>
    </row>
    <row r="86" spans="2:11" x14ac:dyDescent="0.2">
      <c r="C86" t="s">
        <v>33</v>
      </c>
      <c r="D86">
        <f t="shared" si="22"/>
        <v>3400</v>
      </c>
      <c r="E86">
        <f t="shared" si="23"/>
        <v>34728.75</v>
      </c>
      <c r="G86">
        <f t="shared" si="21"/>
        <v>118077750</v>
      </c>
      <c r="J86" s="10">
        <f t="shared" si="20"/>
        <v>10036608.75</v>
      </c>
    </row>
    <row r="87" spans="2:11" x14ac:dyDescent="0.2">
      <c r="C87" t="s">
        <v>34</v>
      </c>
      <c r="D87">
        <f t="shared" si="22"/>
        <v>3800</v>
      </c>
      <c r="E87">
        <f t="shared" si="23"/>
        <v>34728.75</v>
      </c>
      <c r="G87">
        <f t="shared" si="21"/>
        <v>131969250</v>
      </c>
      <c r="J87" s="10">
        <f t="shared" si="20"/>
        <v>11217386.25</v>
      </c>
    </row>
    <row r="88" spans="2:11" x14ac:dyDescent="0.2">
      <c r="C88" t="s">
        <v>35</v>
      </c>
      <c r="D88">
        <f t="shared" si="22"/>
        <v>4200</v>
      </c>
      <c r="E88">
        <f t="shared" si="23"/>
        <v>34728.75</v>
      </c>
      <c r="G88">
        <f t="shared" si="21"/>
        <v>145860750</v>
      </c>
      <c r="J88" s="10">
        <f t="shared" si="20"/>
        <v>12398163.75</v>
      </c>
    </row>
    <row r="89" spans="2:11" x14ac:dyDescent="0.2">
      <c r="B89">
        <f>B67+D88</f>
        <v>7900</v>
      </c>
      <c r="G89" s="3">
        <f>SUM(G83:G88)</f>
        <v>666792000</v>
      </c>
      <c r="I89" s="3">
        <f>G79+G89+I67</f>
        <v>1607851875</v>
      </c>
      <c r="K89" s="3"/>
    </row>
    <row r="90" spans="2:11" x14ac:dyDescent="0.2">
      <c r="K90" s="3"/>
    </row>
    <row r="91" spans="2:11" x14ac:dyDescent="0.2">
      <c r="C91" t="s">
        <v>37</v>
      </c>
    </row>
    <row r="92" spans="2:11" x14ac:dyDescent="0.2">
      <c r="I92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4DF3-DB8F-184A-9D7E-22AEB4C7B10D}">
  <dimension ref="A1:AE112"/>
  <sheetViews>
    <sheetView topLeftCell="E1" zoomScale="90" zoomScaleNormal="90" workbookViewId="0">
      <selection activeCell="L26" sqref="L26"/>
    </sheetView>
  </sheetViews>
  <sheetFormatPr baseColWidth="10" defaultRowHeight="16" x14ac:dyDescent="0.2"/>
  <cols>
    <col min="3" max="3" width="23.33203125" bestFit="1" customWidth="1"/>
    <col min="6" max="6" width="15.6640625" customWidth="1"/>
    <col min="8" max="8" width="15.33203125" bestFit="1" customWidth="1"/>
    <col min="9" max="9" width="15.6640625" customWidth="1"/>
    <col min="11" max="11" width="20" bestFit="1" customWidth="1"/>
    <col min="12" max="15" width="20" customWidth="1"/>
    <col min="16" max="16" width="14.1640625" bestFit="1" customWidth="1"/>
    <col min="17" max="17" width="14.1640625" customWidth="1"/>
    <col min="18" max="18" width="16.83203125" bestFit="1" customWidth="1"/>
    <col min="19" max="19" width="23.33203125" bestFit="1" customWidth="1"/>
    <col min="24" max="24" width="14.33203125" customWidth="1"/>
    <col min="26" max="26" width="20" bestFit="1" customWidth="1"/>
    <col min="27" max="27" width="13.1640625" bestFit="1" customWidth="1"/>
    <col min="28" max="28" width="14.5" customWidth="1"/>
    <col min="29" max="29" width="14.6640625" bestFit="1" customWidth="1"/>
  </cols>
  <sheetData>
    <row r="1" spans="1:31" x14ac:dyDescent="0.2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6"/>
      <c r="S1" s="11" t="s">
        <v>41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">
      <c r="B2" t="s">
        <v>39</v>
      </c>
      <c r="C2" t="s">
        <v>1</v>
      </c>
      <c r="D2" t="s">
        <v>53</v>
      </c>
      <c r="E2" t="s">
        <v>54</v>
      </c>
      <c r="H2" t="s">
        <v>38</v>
      </c>
      <c r="I2" t="s">
        <v>57</v>
      </c>
      <c r="K2" t="s">
        <v>55</v>
      </c>
      <c r="L2" t="s">
        <v>56</v>
      </c>
      <c r="M2" t="s">
        <v>52</v>
      </c>
      <c r="N2" t="s">
        <v>42</v>
      </c>
      <c r="O2" t="s">
        <v>43</v>
      </c>
      <c r="P2" t="s">
        <v>44</v>
      </c>
      <c r="S2" t="s">
        <v>39</v>
      </c>
      <c r="Z2" t="s">
        <v>36</v>
      </c>
      <c r="AA2" t="s">
        <v>45</v>
      </c>
      <c r="AB2" t="s">
        <v>42</v>
      </c>
      <c r="AC2" t="s">
        <v>43</v>
      </c>
      <c r="AD2" t="s">
        <v>44</v>
      </c>
    </row>
    <row r="3" spans="1:31" x14ac:dyDescent="0.2">
      <c r="C3" t="s">
        <v>51</v>
      </c>
      <c r="D3">
        <v>546</v>
      </c>
      <c r="E3">
        <f>D3</f>
        <v>546</v>
      </c>
      <c r="F3">
        <v>6000</v>
      </c>
      <c r="G3" s="5">
        <v>0.9</v>
      </c>
      <c r="I3" s="3">
        <f>D3*F3*G3</f>
        <v>2948400</v>
      </c>
      <c r="K3" s="3">
        <f>546*6000*90%*9</f>
        <v>26535600</v>
      </c>
      <c r="L3" s="3"/>
      <c r="M3" s="3"/>
      <c r="T3">
        <f>80+120</f>
        <v>200</v>
      </c>
      <c r="U3">
        <v>8000</v>
      </c>
      <c r="V3" s="5">
        <v>0.85</v>
      </c>
      <c r="X3" s="3">
        <f>T3*U3*12*V3</f>
        <v>16320000</v>
      </c>
    </row>
    <row r="4" spans="1:31" x14ac:dyDescent="0.2">
      <c r="C4" s="12">
        <v>43831</v>
      </c>
      <c r="D4">
        <v>100</v>
      </c>
      <c r="E4">
        <f>D4+E3</f>
        <v>646</v>
      </c>
      <c r="F4">
        <v>6000</v>
      </c>
      <c r="G4" s="5">
        <v>0.9</v>
      </c>
      <c r="I4" s="3">
        <f t="shared" ref="I4:I6" si="0">D4*F4*G4</f>
        <v>540000</v>
      </c>
      <c r="K4" s="3">
        <f>E4*F4*G4</f>
        <v>3488400</v>
      </c>
      <c r="L4" s="3"/>
      <c r="M4" s="3">
        <v>100</v>
      </c>
      <c r="N4" s="3">
        <f>M4*F4*2</f>
        <v>1200000</v>
      </c>
      <c r="O4" s="3">
        <f>K4*0.05</f>
        <v>174420</v>
      </c>
      <c r="P4" s="15">
        <f>(I4*5%)/N4*12</f>
        <v>0.27</v>
      </c>
      <c r="Q4" s="8"/>
    </row>
    <row r="5" spans="1:31" x14ac:dyDescent="0.2">
      <c r="C5" s="12">
        <v>43862</v>
      </c>
      <c r="D5">
        <v>200</v>
      </c>
      <c r="E5">
        <f>D5+E4</f>
        <v>846</v>
      </c>
      <c r="F5">
        <v>6000</v>
      </c>
      <c r="G5" s="5">
        <v>0.9</v>
      </c>
      <c r="I5" s="3">
        <f t="shared" si="0"/>
        <v>1080000</v>
      </c>
      <c r="K5" s="3">
        <f t="shared" ref="K5:K6" si="1">E5*F5*G5</f>
        <v>4568400</v>
      </c>
      <c r="L5" s="3"/>
      <c r="M5" s="3">
        <v>200</v>
      </c>
      <c r="N5" s="3">
        <f t="shared" ref="N5:N6" si="2">M5*F5*2</f>
        <v>2400000</v>
      </c>
      <c r="O5" s="3">
        <f>K5*0.05</f>
        <v>228420</v>
      </c>
      <c r="P5" s="15"/>
    </row>
    <row r="6" spans="1:31" x14ac:dyDescent="0.2">
      <c r="C6" s="12">
        <v>43891</v>
      </c>
      <c r="D6">
        <v>0</v>
      </c>
      <c r="E6">
        <f>D6+E5</f>
        <v>846</v>
      </c>
      <c r="F6">
        <v>6000</v>
      </c>
      <c r="G6" s="5">
        <v>0.9</v>
      </c>
      <c r="I6" s="3">
        <f t="shared" si="0"/>
        <v>0</v>
      </c>
      <c r="K6" s="3">
        <f t="shared" si="1"/>
        <v>4568400</v>
      </c>
      <c r="L6" s="3"/>
      <c r="M6" s="3">
        <v>0</v>
      </c>
      <c r="N6" s="3">
        <f t="shared" si="2"/>
        <v>0</v>
      </c>
    </row>
    <row r="7" spans="1:31" x14ac:dyDescent="0.2">
      <c r="L7" s="3">
        <f>SUM(K3:K6)</f>
        <v>39160800</v>
      </c>
    </row>
    <row r="8" spans="1:31" x14ac:dyDescent="0.2">
      <c r="A8">
        <v>846</v>
      </c>
      <c r="C8" s="4" t="s">
        <v>3</v>
      </c>
      <c r="D8" s="4"/>
      <c r="E8" s="4"/>
      <c r="S8" s="4" t="s">
        <v>3</v>
      </c>
      <c r="T8" s="4"/>
    </row>
    <row r="9" spans="1:31" ht="51" x14ac:dyDescent="0.2">
      <c r="C9" t="s">
        <v>22</v>
      </c>
      <c r="D9" t="s">
        <v>39</v>
      </c>
      <c r="F9" s="13" t="s">
        <v>49</v>
      </c>
      <c r="G9" t="s">
        <v>50</v>
      </c>
      <c r="S9" t="s">
        <v>22</v>
      </c>
      <c r="T9" t="s">
        <v>39</v>
      </c>
      <c r="U9" s="13" t="s">
        <v>48</v>
      </c>
    </row>
    <row r="10" spans="1:31" x14ac:dyDescent="0.2">
      <c r="C10" t="s">
        <v>24</v>
      </c>
      <c r="D10">
        <v>0</v>
      </c>
      <c r="E10">
        <f>D10+E6</f>
        <v>846</v>
      </c>
      <c r="F10">
        <v>6000</v>
      </c>
      <c r="G10" s="5">
        <v>0.9</v>
      </c>
      <c r="I10" s="3">
        <f t="shared" ref="I10" si="3">D10*F10*G10</f>
        <v>0</v>
      </c>
      <c r="K10" s="3">
        <f t="shared" ref="K10:K15" si="4">E10*F10*G10</f>
        <v>4568400</v>
      </c>
      <c r="M10">
        <f>D10</f>
        <v>0</v>
      </c>
      <c r="N10" s="3">
        <f t="shared" ref="N10:N15" si="5">M10*F10*2</f>
        <v>0</v>
      </c>
      <c r="O10" s="3">
        <f>K10*5%</f>
        <v>228420</v>
      </c>
      <c r="S10" t="s">
        <v>24</v>
      </c>
      <c r="T10">
        <v>0</v>
      </c>
      <c r="U10">
        <v>8500</v>
      </c>
      <c r="V10" s="5">
        <v>0.85</v>
      </c>
      <c r="X10">
        <f>T10*U10*V10</f>
        <v>0</v>
      </c>
    </row>
    <row r="11" spans="1:31" x14ac:dyDescent="0.2">
      <c r="C11" t="s">
        <v>25</v>
      </c>
      <c r="D11">
        <v>700</v>
      </c>
      <c r="E11">
        <f>D11+E10</f>
        <v>1546</v>
      </c>
      <c r="F11">
        <v>6000</v>
      </c>
      <c r="G11" s="5">
        <v>0.9</v>
      </c>
      <c r="I11">
        <f t="shared" ref="I11:I15" si="6">G11*F11</f>
        <v>5400</v>
      </c>
      <c r="K11" s="3">
        <f t="shared" si="4"/>
        <v>8348400</v>
      </c>
      <c r="M11">
        <f t="shared" ref="M11:M15" si="7">D11</f>
        <v>700</v>
      </c>
      <c r="N11" s="3">
        <f>M11*F11*2</f>
        <v>8400000</v>
      </c>
      <c r="O11" s="3">
        <f>K11*5%</f>
        <v>417420</v>
      </c>
      <c r="S11" t="s">
        <v>25</v>
      </c>
      <c r="T11">
        <v>0</v>
      </c>
      <c r="U11">
        <v>8500</v>
      </c>
      <c r="V11" s="5">
        <v>0.85</v>
      </c>
      <c r="X11">
        <f t="shared" ref="X11:X14" si="8">T11*U11*V11</f>
        <v>0</v>
      </c>
    </row>
    <row r="12" spans="1:31" x14ac:dyDescent="0.2">
      <c r="C12" t="s">
        <v>26</v>
      </c>
      <c r="D12">
        <v>0</v>
      </c>
      <c r="E12">
        <f t="shared" ref="E12:E15" si="9">D12+E11</f>
        <v>1546</v>
      </c>
      <c r="F12">
        <v>6000</v>
      </c>
      <c r="G12" s="5">
        <v>0.9</v>
      </c>
      <c r="I12">
        <f t="shared" si="6"/>
        <v>5400</v>
      </c>
      <c r="K12" s="3">
        <f t="shared" si="4"/>
        <v>8348400</v>
      </c>
      <c r="M12">
        <f t="shared" si="7"/>
        <v>0</v>
      </c>
      <c r="N12" s="3">
        <f t="shared" si="5"/>
        <v>0</v>
      </c>
      <c r="O12" s="3">
        <f t="shared" ref="O12:O15" si="10">K12*5%</f>
        <v>417420</v>
      </c>
      <c r="S12" t="s">
        <v>26</v>
      </c>
      <c r="T12">
        <v>200</v>
      </c>
      <c r="U12">
        <v>8500</v>
      </c>
      <c r="V12" s="5">
        <v>0.85</v>
      </c>
      <c r="X12">
        <f t="shared" si="8"/>
        <v>1445000</v>
      </c>
      <c r="AB12" s="3">
        <f>U12*T12*6</f>
        <v>10200000</v>
      </c>
      <c r="AC12" s="3">
        <f>X12*0.2</f>
        <v>289000</v>
      </c>
      <c r="AD12" s="8">
        <f>AC12*12/AB12</f>
        <v>0.34</v>
      </c>
    </row>
    <row r="13" spans="1:31" x14ac:dyDescent="0.2">
      <c r="C13" t="s">
        <v>27</v>
      </c>
      <c r="D13">
        <v>0</v>
      </c>
      <c r="E13">
        <f t="shared" si="9"/>
        <v>1546</v>
      </c>
      <c r="F13">
        <v>6000</v>
      </c>
      <c r="G13" s="5">
        <v>0.9</v>
      </c>
      <c r="I13">
        <f t="shared" si="6"/>
        <v>5400</v>
      </c>
      <c r="K13" s="3">
        <f t="shared" si="4"/>
        <v>8348400</v>
      </c>
      <c r="M13">
        <f t="shared" si="7"/>
        <v>0</v>
      </c>
      <c r="N13" s="3">
        <f t="shared" si="5"/>
        <v>0</v>
      </c>
      <c r="O13" s="3">
        <f t="shared" si="10"/>
        <v>417420</v>
      </c>
      <c r="S13" t="s">
        <v>27</v>
      </c>
      <c r="T13">
        <v>200</v>
      </c>
      <c r="U13">
        <v>8500</v>
      </c>
      <c r="V13" s="5">
        <v>0.85</v>
      </c>
      <c r="X13">
        <f>T13*U13*V13</f>
        <v>1445000</v>
      </c>
      <c r="AC13" s="3">
        <f t="shared" ref="AC13:AC14" si="11">X13*0.2</f>
        <v>289000</v>
      </c>
    </row>
    <row r="14" spans="1:31" x14ac:dyDescent="0.2">
      <c r="C14" t="s">
        <v>28</v>
      </c>
      <c r="D14">
        <v>600</v>
      </c>
      <c r="E14">
        <f t="shared" si="9"/>
        <v>2146</v>
      </c>
      <c r="F14">
        <v>6000</v>
      </c>
      <c r="G14" s="5">
        <v>0.9</v>
      </c>
      <c r="I14">
        <f t="shared" si="6"/>
        <v>5400</v>
      </c>
      <c r="K14" s="3">
        <f t="shared" si="4"/>
        <v>11588400</v>
      </c>
      <c r="M14">
        <f t="shared" si="7"/>
        <v>600</v>
      </c>
      <c r="N14" s="3">
        <f t="shared" si="5"/>
        <v>7200000</v>
      </c>
      <c r="O14" s="3">
        <f t="shared" si="10"/>
        <v>579420</v>
      </c>
      <c r="S14" t="s">
        <v>28</v>
      </c>
      <c r="T14">
        <v>200</v>
      </c>
      <c r="U14">
        <v>8500</v>
      </c>
      <c r="V14" s="5">
        <v>0.85</v>
      </c>
      <c r="X14">
        <f t="shared" si="8"/>
        <v>1445000</v>
      </c>
      <c r="AC14" s="3">
        <f t="shared" si="11"/>
        <v>289000</v>
      </c>
    </row>
    <row r="15" spans="1:31" x14ac:dyDescent="0.2">
      <c r="C15" t="s">
        <v>29</v>
      </c>
      <c r="D15">
        <v>0</v>
      </c>
      <c r="E15">
        <f t="shared" si="9"/>
        <v>2146</v>
      </c>
      <c r="F15">
        <v>6000</v>
      </c>
      <c r="G15" s="5">
        <v>0.9</v>
      </c>
      <c r="I15">
        <f t="shared" si="6"/>
        <v>5400</v>
      </c>
      <c r="K15" s="3">
        <f t="shared" si="4"/>
        <v>11588400</v>
      </c>
      <c r="M15">
        <f t="shared" si="7"/>
        <v>0</v>
      </c>
      <c r="N15" s="3">
        <f t="shared" si="5"/>
        <v>0</v>
      </c>
      <c r="O15" s="3">
        <f t="shared" si="10"/>
        <v>579420</v>
      </c>
      <c r="S15" t="s">
        <v>29</v>
      </c>
      <c r="T15">
        <v>500</v>
      </c>
      <c r="U15">
        <v>8500</v>
      </c>
      <c r="V15" s="5">
        <v>0.85</v>
      </c>
      <c r="X15">
        <f>T15*U15*V15</f>
        <v>3612500</v>
      </c>
      <c r="AA15">
        <f>T15-T14</f>
        <v>300</v>
      </c>
      <c r="AB15" s="3">
        <f>AA15*U15*6</f>
        <v>15300000</v>
      </c>
      <c r="AC15" s="3">
        <f>X15*0.2</f>
        <v>722500</v>
      </c>
      <c r="AD15" s="8"/>
    </row>
    <row r="16" spans="1:31" x14ac:dyDescent="0.2">
      <c r="I16" s="3">
        <f>SUM(I10:I15)</f>
        <v>27000</v>
      </c>
      <c r="X16" s="3">
        <f>SUM(X10:X15)</f>
        <v>7947500</v>
      </c>
      <c r="AB16" s="3"/>
    </row>
    <row r="19" spans="1:29" x14ac:dyDescent="0.2">
      <c r="C19" t="s">
        <v>23</v>
      </c>
      <c r="S19" t="s">
        <v>23</v>
      </c>
    </row>
    <row r="20" spans="1:29" x14ac:dyDescent="0.2">
      <c r="C20" t="s">
        <v>30</v>
      </c>
      <c r="D20">
        <v>0</v>
      </c>
      <c r="E20">
        <f>D20+E15</f>
        <v>2146</v>
      </c>
      <c r="F20">
        <v>6000</v>
      </c>
      <c r="G20" s="5">
        <v>0.9</v>
      </c>
      <c r="I20">
        <f>G20*F20</f>
        <v>5400</v>
      </c>
      <c r="K20" s="3">
        <f t="shared" ref="K20:K25" si="12">E20*F20*G20</f>
        <v>11588400</v>
      </c>
      <c r="M20">
        <f t="shared" ref="M20:M25" si="13">D20</f>
        <v>0</v>
      </c>
      <c r="N20" s="3">
        <f t="shared" ref="N20:N25" si="14">M20*F20*2</f>
        <v>0</v>
      </c>
      <c r="O20" s="3">
        <f t="shared" ref="O20:O25" si="15">K20*5%</f>
        <v>579420</v>
      </c>
      <c r="S20" t="s">
        <v>30</v>
      </c>
      <c r="T20">
        <v>600</v>
      </c>
      <c r="U20">
        <f>U15</f>
        <v>8500</v>
      </c>
      <c r="V20" s="5">
        <v>0.85</v>
      </c>
      <c r="X20">
        <f t="shared" ref="X20:X25" si="16">T20*U20*V20</f>
        <v>4335000</v>
      </c>
      <c r="AC20" s="3">
        <v>722500</v>
      </c>
    </row>
    <row r="21" spans="1:29" x14ac:dyDescent="0.2">
      <c r="C21" t="s">
        <v>31</v>
      </c>
      <c r="D21">
        <v>700</v>
      </c>
      <c r="E21">
        <f>D21+E20</f>
        <v>2846</v>
      </c>
      <c r="F21">
        <v>6000</v>
      </c>
      <c r="G21" s="5">
        <v>0.9</v>
      </c>
      <c r="I21">
        <f t="shared" ref="I21:I25" si="17">G21*F21</f>
        <v>5400</v>
      </c>
      <c r="K21" s="3">
        <f t="shared" si="12"/>
        <v>15368400</v>
      </c>
      <c r="M21">
        <f t="shared" si="13"/>
        <v>700</v>
      </c>
      <c r="N21" s="3">
        <f t="shared" si="14"/>
        <v>8400000</v>
      </c>
      <c r="O21" s="3">
        <f t="shared" si="15"/>
        <v>768420</v>
      </c>
      <c r="S21" t="s">
        <v>31</v>
      </c>
      <c r="T21">
        <v>600</v>
      </c>
      <c r="U21">
        <v>8500</v>
      </c>
      <c r="V21" s="5">
        <v>0.85</v>
      </c>
      <c r="X21">
        <f t="shared" si="16"/>
        <v>4335000</v>
      </c>
      <c r="AC21" s="3">
        <v>722500</v>
      </c>
    </row>
    <row r="22" spans="1:29" x14ac:dyDescent="0.2">
      <c r="C22" t="s">
        <v>32</v>
      </c>
      <c r="D22">
        <v>0</v>
      </c>
      <c r="E22">
        <f t="shared" ref="E22:E25" si="18">D22+E21</f>
        <v>2846</v>
      </c>
      <c r="F22">
        <v>6000</v>
      </c>
      <c r="G22" s="5">
        <v>0.9</v>
      </c>
      <c r="I22">
        <f t="shared" si="17"/>
        <v>5400</v>
      </c>
      <c r="K22" s="3">
        <f t="shared" si="12"/>
        <v>15368400</v>
      </c>
      <c r="M22">
        <f t="shared" si="13"/>
        <v>0</v>
      </c>
      <c r="N22" s="3">
        <f t="shared" si="14"/>
        <v>0</v>
      </c>
      <c r="O22" s="3">
        <f t="shared" si="15"/>
        <v>768420</v>
      </c>
      <c r="S22" t="s">
        <v>32</v>
      </c>
      <c r="T22">
        <v>800</v>
      </c>
      <c r="U22">
        <v>8500</v>
      </c>
      <c r="V22" s="5">
        <v>0.85</v>
      </c>
      <c r="X22">
        <f t="shared" si="16"/>
        <v>5780000</v>
      </c>
      <c r="AA22">
        <f>T22-T21</f>
        <v>200</v>
      </c>
      <c r="AB22">
        <f>AA22*U22*6</f>
        <v>10200000</v>
      </c>
      <c r="AC22" s="3">
        <f>X22*0.2</f>
        <v>1156000</v>
      </c>
    </row>
    <row r="23" spans="1:29" x14ac:dyDescent="0.2">
      <c r="C23" t="s">
        <v>33</v>
      </c>
      <c r="D23">
        <v>700</v>
      </c>
      <c r="E23">
        <f t="shared" si="18"/>
        <v>3546</v>
      </c>
      <c r="F23">
        <v>6000</v>
      </c>
      <c r="G23" s="5">
        <v>0.9</v>
      </c>
      <c r="I23">
        <f t="shared" si="17"/>
        <v>5400</v>
      </c>
      <c r="K23" s="3">
        <f t="shared" si="12"/>
        <v>19148400</v>
      </c>
      <c r="M23">
        <f t="shared" si="13"/>
        <v>700</v>
      </c>
      <c r="N23" s="3">
        <f t="shared" si="14"/>
        <v>8400000</v>
      </c>
      <c r="O23" s="3">
        <f t="shared" si="15"/>
        <v>957420</v>
      </c>
      <c r="S23" t="s">
        <v>33</v>
      </c>
      <c r="T23">
        <v>800</v>
      </c>
      <c r="U23">
        <v>8500</v>
      </c>
      <c r="V23" s="5">
        <v>0.85</v>
      </c>
      <c r="X23">
        <f t="shared" si="16"/>
        <v>5780000</v>
      </c>
      <c r="AC23" s="3">
        <f>X23*0.2</f>
        <v>1156000</v>
      </c>
    </row>
    <row r="24" spans="1:29" x14ac:dyDescent="0.2">
      <c r="C24" t="s">
        <v>34</v>
      </c>
      <c r="D24">
        <v>0</v>
      </c>
      <c r="E24">
        <f t="shared" si="18"/>
        <v>3546</v>
      </c>
      <c r="F24">
        <v>6000</v>
      </c>
      <c r="G24" s="5">
        <v>0.9</v>
      </c>
      <c r="I24">
        <f t="shared" si="17"/>
        <v>5400</v>
      </c>
      <c r="K24" s="3">
        <f t="shared" si="12"/>
        <v>19148400</v>
      </c>
      <c r="M24">
        <f t="shared" si="13"/>
        <v>0</v>
      </c>
      <c r="N24" s="3">
        <f t="shared" si="14"/>
        <v>0</v>
      </c>
      <c r="O24" s="3">
        <f t="shared" si="15"/>
        <v>957420</v>
      </c>
      <c r="S24" t="s">
        <v>34</v>
      </c>
      <c r="T24">
        <v>1000</v>
      </c>
      <c r="U24">
        <v>8500</v>
      </c>
      <c r="V24" s="5">
        <v>0.85</v>
      </c>
      <c r="X24">
        <f t="shared" si="16"/>
        <v>7225000</v>
      </c>
      <c r="AA24">
        <f>T24-T23</f>
        <v>200</v>
      </c>
      <c r="AB24">
        <f>AA24*U24*6</f>
        <v>10200000</v>
      </c>
      <c r="AC24">
        <f>X24*0.2</f>
        <v>1445000</v>
      </c>
    </row>
    <row r="25" spans="1:29" x14ac:dyDescent="0.2">
      <c r="C25" t="s">
        <v>35</v>
      </c>
      <c r="D25">
        <v>0</v>
      </c>
      <c r="E25">
        <f t="shared" si="18"/>
        <v>3546</v>
      </c>
      <c r="F25">
        <v>6000</v>
      </c>
      <c r="G25" s="5">
        <v>0.9</v>
      </c>
      <c r="I25">
        <f t="shared" si="17"/>
        <v>5400</v>
      </c>
      <c r="K25" s="3">
        <f t="shared" si="12"/>
        <v>19148400</v>
      </c>
      <c r="M25">
        <f t="shared" si="13"/>
        <v>0</v>
      </c>
      <c r="N25" s="3">
        <f t="shared" si="14"/>
        <v>0</v>
      </c>
      <c r="O25" s="3">
        <f t="shared" si="15"/>
        <v>957420</v>
      </c>
      <c r="S25" t="s">
        <v>35</v>
      </c>
      <c r="T25">
        <v>1000</v>
      </c>
      <c r="U25">
        <f t="shared" ref="U25" si="19">U20</f>
        <v>8500</v>
      </c>
      <c r="V25" s="5">
        <v>0.85</v>
      </c>
      <c r="X25">
        <f t="shared" si="16"/>
        <v>7225000</v>
      </c>
      <c r="AC25">
        <f>X25*0.2</f>
        <v>1445000</v>
      </c>
    </row>
    <row r="26" spans="1:29" x14ac:dyDescent="0.2">
      <c r="H26">
        <f>G25*1.05</f>
        <v>0.94500000000000006</v>
      </c>
      <c r="I26" s="3">
        <f>SUM(I20:I25)</f>
        <v>32400</v>
      </c>
      <c r="K26" s="3"/>
      <c r="L26" s="3">
        <f>SUM(K10:K25)</f>
        <v>152560800</v>
      </c>
      <c r="M26" s="3"/>
      <c r="N26" s="3">
        <f>F27*2</f>
        <v>0</v>
      </c>
      <c r="O26" s="3">
        <f>SUM(O10:O24)</f>
        <v>6670620</v>
      </c>
      <c r="P26" s="14"/>
      <c r="Q26" s="8"/>
      <c r="R26">
        <f>T25+T3</f>
        <v>1200</v>
      </c>
      <c r="X26" s="3">
        <f>SUM(X20:X25)</f>
        <v>34680000</v>
      </c>
      <c r="Z26" s="3">
        <f>X3+X16+X26</f>
        <v>58947500</v>
      </c>
      <c r="AB26" s="3">
        <f>SUM(AB9:AB24)</f>
        <v>45900000</v>
      </c>
      <c r="AC26" s="3">
        <f>SUM(AC12:AC25)</f>
        <v>8236500</v>
      </c>
    </row>
    <row r="27" spans="1:29" x14ac:dyDescent="0.2">
      <c r="A27" s="7">
        <f>3500-B3</f>
        <v>3500</v>
      </c>
      <c r="F27" s="3"/>
      <c r="R27" s="7">
        <f>1500-T3</f>
        <v>1300</v>
      </c>
    </row>
    <row r="30" spans="1:29" x14ac:dyDescent="0.2">
      <c r="C30" s="4" t="s">
        <v>4</v>
      </c>
      <c r="D30" s="4"/>
      <c r="E30" s="4"/>
    </row>
    <row r="31" spans="1:29" x14ac:dyDescent="0.2">
      <c r="C31" t="s">
        <v>16</v>
      </c>
    </row>
    <row r="32" spans="1:29" x14ac:dyDescent="0.2">
      <c r="C32" t="s">
        <v>24</v>
      </c>
      <c r="D32">
        <v>0</v>
      </c>
      <c r="E32">
        <f>D32+E28</f>
        <v>0</v>
      </c>
      <c r="F32">
        <v>6000</v>
      </c>
      <c r="G32" s="5">
        <v>0.9</v>
      </c>
      <c r="I32" s="3">
        <f t="shared" ref="I32" si="20">D32*F32*G32</f>
        <v>0</v>
      </c>
      <c r="K32" s="3">
        <f t="shared" ref="K32:K37" si="21">E32*F32*G32</f>
        <v>0</v>
      </c>
      <c r="M32">
        <f>D32</f>
        <v>0</v>
      </c>
      <c r="N32" s="3">
        <f t="shared" ref="N32" si="22">M32*F32*2</f>
        <v>0</v>
      </c>
      <c r="O32" s="3">
        <f>K32*5%</f>
        <v>0</v>
      </c>
    </row>
    <row r="33" spans="2:15" x14ac:dyDescent="0.2">
      <c r="C33" t="s">
        <v>25</v>
      </c>
      <c r="D33">
        <v>700</v>
      </c>
      <c r="E33">
        <f>D33+E32</f>
        <v>700</v>
      </c>
      <c r="F33">
        <v>6000</v>
      </c>
      <c r="G33" s="5">
        <v>0.9</v>
      </c>
      <c r="I33">
        <f t="shared" ref="I33:I37" si="23">G33*F33</f>
        <v>5400</v>
      </c>
      <c r="K33" s="3">
        <f t="shared" si="21"/>
        <v>3780000</v>
      </c>
      <c r="M33">
        <f t="shared" ref="M33:M37" si="24">D33</f>
        <v>700</v>
      </c>
      <c r="N33" s="3">
        <f>M33*F33*2</f>
        <v>8400000</v>
      </c>
      <c r="O33" s="3">
        <f>K33*5%</f>
        <v>189000</v>
      </c>
    </row>
    <row r="34" spans="2:15" x14ac:dyDescent="0.2">
      <c r="C34" t="s">
        <v>26</v>
      </c>
      <c r="D34">
        <v>0</v>
      </c>
      <c r="E34">
        <f t="shared" ref="E34:E37" si="25">D34+E33</f>
        <v>700</v>
      </c>
      <c r="F34">
        <v>6000</v>
      </c>
      <c r="G34" s="5">
        <v>0.9</v>
      </c>
      <c r="I34">
        <f t="shared" si="23"/>
        <v>5400</v>
      </c>
      <c r="K34" s="3">
        <f t="shared" si="21"/>
        <v>3780000</v>
      </c>
      <c r="M34">
        <f t="shared" si="24"/>
        <v>0</v>
      </c>
      <c r="N34" s="3">
        <f t="shared" ref="N34:N37" si="26">M34*F34*2</f>
        <v>0</v>
      </c>
      <c r="O34" s="3">
        <f t="shared" ref="O34:O37" si="27">K34*5%</f>
        <v>189000</v>
      </c>
    </row>
    <row r="35" spans="2:15" x14ac:dyDescent="0.2">
      <c r="C35" t="s">
        <v>27</v>
      </c>
      <c r="D35">
        <v>0</v>
      </c>
      <c r="E35">
        <f t="shared" si="25"/>
        <v>700</v>
      </c>
      <c r="F35">
        <v>6000</v>
      </c>
      <c r="G35" s="5">
        <v>0.9</v>
      </c>
      <c r="I35">
        <f t="shared" si="23"/>
        <v>5400</v>
      </c>
      <c r="K35" s="3">
        <f t="shared" si="21"/>
        <v>3780000</v>
      </c>
      <c r="M35">
        <f t="shared" si="24"/>
        <v>0</v>
      </c>
      <c r="N35" s="3">
        <f t="shared" si="26"/>
        <v>0</v>
      </c>
      <c r="O35" s="3">
        <f t="shared" si="27"/>
        <v>189000</v>
      </c>
    </row>
    <row r="36" spans="2:15" x14ac:dyDescent="0.2">
      <c r="C36" t="s">
        <v>28</v>
      </c>
      <c r="D36">
        <v>600</v>
      </c>
      <c r="E36">
        <f t="shared" si="25"/>
        <v>1300</v>
      </c>
      <c r="F36">
        <v>6000</v>
      </c>
      <c r="G36" s="5">
        <v>0.9</v>
      </c>
      <c r="I36">
        <f t="shared" si="23"/>
        <v>5400</v>
      </c>
      <c r="K36" s="3">
        <f t="shared" si="21"/>
        <v>7020000</v>
      </c>
      <c r="M36">
        <f t="shared" si="24"/>
        <v>600</v>
      </c>
      <c r="N36" s="3">
        <f t="shared" si="26"/>
        <v>7200000</v>
      </c>
      <c r="O36" s="3">
        <f t="shared" si="27"/>
        <v>351000</v>
      </c>
    </row>
    <row r="37" spans="2:15" x14ac:dyDescent="0.2">
      <c r="C37" t="s">
        <v>29</v>
      </c>
      <c r="D37">
        <v>0</v>
      </c>
      <c r="E37">
        <f t="shared" si="25"/>
        <v>1300</v>
      </c>
      <c r="F37">
        <v>6000</v>
      </c>
      <c r="G37" s="5">
        <v>0.9</v>
      </c>
      <c r="I37">
        <f t="shared" si="23"/>
        <v>5400</v>
      </c>
      <c r="K37" s="3">
        <f t="shared" si="21"/>
        <v>7020000</v>
      </c>
      <c r="M37">
        <f t="shared" si="24"/>
        <v>0</v>
      </c>
      <c r="N37" s="3">
        <f t="shared" si="26"/>
        <v>0</v>
      </c>
      <c r="O37" s="3">
        <f t="shared" si="27"/>
        <v>351000</v>
      </c>
    </row>
    <row r="38" spans="2:15" x14ac:dyDescent="0.2">
      <c r="I38" s="3">
        <f>SUM(I32:I37)</f>
        <v>27000</v>
      </c>
    </row>
    <row r="41" spans="2:15" x14ac:dyDescent="0.2">
      <c r="C41" t="s">
        <v>17</v>
      </c>
    </row>
    <row r="42" spans="2:15" x14ac:dyDescent="0.2">
      <c r="C42" t="s">
        <v>30</v>
      </c>
      <c r="D42">
        <v>0</v>
      </c>
      <c r="E42">
        <f>D42+E37</f>
        <v>1300</v>
      </c>
      <c r="F42">
        <v>6000</v>
      </c>
      <c r="G42" s="5">
        <v>0.9</v>
      </c>
      <c r="I42">
        <f>G42*F42</f>
        <v>5400</v>
      </c>
      <c r="K42" s="3">
        <f t="shared" ref="K42:K47" si="28">E42*F42*G42</f>
        <v>7020000</v>
      </c>
      <c r="M42">
        <f t="shared" ref="M42:M47" si="29">D42</f>
        <v>0</v>
      </c>
      <c r="N42" s="3">
        <f t="shared" ref="N42:N47" si="30">M42*F42*2</f>
        <v>0</v>
      </c>
      <c r="O42" s="3">
        <f t="shared" ref="O42:O47" si="31">K42*5%</f>
        <v>351000</v>
      </c>
    </row>
    <row r="43" spans="2:15" x14ac:dyDescent="0.2">
      <c r="C43" t="s">
        <v>31</v>
      </c>
      <c r="D43">
        <v>700</v>
      </c>
      <c r="E43">
        <f>D43+E42</f>
        <v>2000</v>
      </c>
      <c r="F43">
        <v>6000</v>
      </c>
      <c r="G43" s="5">
        <v>0.9</v>
      </c>
      <c r="I43">
        <f t="shared" ref="I43:I47" si="32">G43*F43</f>
        <v>5400</v>
      </c>
      <c r="K43" s="3">
        <f t="shared" si="28"/>
        <v>10800000</v>
      </c>
      <c r="M43">
        <f t="shared" si="29"/>
        <v>700</v>
      </c>
      <c r="N43" s="3">
        <f t="shared" si="30"/>
        <v>8400000</v>
      </c>
      <c r="O43" s="3">
        <f t="shared" si="31"/>
        <v>540000</v>
      </c>
    </row>
    <row r="44" spans="2:15" x14ac:dyDescent="0.2">
      <c r="C44" t="s">
        <v>32</v>
      </c>
      <c r="D44">
        <v>0</v>
      </c>
      <c r="E44">
        <f t="shared" ref="E44:E47" si="33">D44+E43</f>
        <v>2000</v>
      </c>
      <c r="F44">
        <v>6000</v>
      </c>
      <c r="G44" s="5">
        <v>0.9</v>
      </c>
      <c r="I44">
        <f t="shared" si="32"/>
        <v>5400</v>
      </c>
      <c r="K44" s="3">
        <f t="shared" si="28"/>
        <v>10800000</v>
      </c>
      <c r="M44">
        <f t="shared" si="29"/>
        <v>0</v>
      </c>
      <c r="N44" s="3">
        <f t="shared" si="30"/>
        <v>0</v>
      </c>
      <c r="O44" s="3">
        <f t="shared" si="31"/>
        <v>540000</v>
      </c>
    </row>
    <row r="45" spans="2:15" x14ac:dyDescent="0.2">
      <c r="C45" t="s">
        <v>33</v>
      </c>
      <c r="D45">
        <v>700</v>
      </c>
      <c r="E45">
        <f t="shared" si="33"/>
        <v>2700</v>
      </c>
      <c r="F45">
        <v>6000</v>
      </c>
      <c r="G45" s="5">
        <v>0.9</v>
      </c>
      <c r="I45">
        <f t="shared" si="32"/>
        <v>5400</v>
      </c>
      <c r="K45" s="3">
        <f t="shared" si="28"/>
        <v>14580000</v>
      </c>
      <c r="M45">
        <f t="shared" si="29"/>
        <v>700</v>
      </c>
      <c r="N45" s="3">
        <f t="shared" si="30"/>
        <v>8400000</v>
      </c>
      <c r="O45" s="3">
        <f t="shared" si="31"/>
        <v>729000</v>
      </c>
    </row>
    <row r="46" spans="2:15" x14ac:dyDescent="0.2">
      <c r="C46" t="s">
        <v>34</v>
      </c>
      <c r="D46">
        <v>0</v>
      </c>
      <c r="E46">
        <f t="shared" si="33"/>
        <v>2700</v>
      </c>
      <c r="F46">
        <v>6000</v>
      </c>
      <c r="G46" s="5">
        <v>0.9</v>
      </c>
      <c r="I46">
        <f t="shared" si="32"/>
        <v>5400</v>
      </c>
      <c r="K46" s="3">
        <f t="shared" si="28"/>
        <v>14580000</v>
      </c>
      <c r="M46">
        <f t="shared" si="29"/>
        <v>0</v>
      </c>
      <c r="N46" s="3">
        <f t="shared" si="30"/>
        <v>0</v>
      </c>
      <c r="O46" s="3">
        <f t="shared" si="31"/>
        <v>729000</v>
      </c>
    </row>
    <row r="47" spans="2:15" x14ac:dyDescent="0.2">
      <c r="C47" t="s">
        <v>35</v>
      </c>
      <c r="D47">
        <v>0</v>
      </c>
      <c r="E47">
        <f t="shared" si="33"/>
        <v>2700</v>
      </c>
      <c r="F47">
        <v>6000</v>
      </c>
      <c r="G47" s="5">
        <v>0.9</v>
      </c>
      <c r="I47">
        <f t="shared" si="32"/>
        <v>5400</v>
      </c>
      <c r="K47" s="3">
        <f t="shared" si="28"/>
        <v>14580000</v>
      </c>
      <c r="M47">
        <f t="shared" si="29"/>
        <v>0</v>
      </c>
      <c r="N47" s="3">
        <f t="shared" si="30"/>
        <v>0</v>
      </c>
      <c r="O47" s="3">
        <f t="shared" si="31"/>
        <v>729000</v>
      </c>
    </row>
    <row r="48" spans="2:15" x14ac:dyDescent="0.2">
      <c r="B48">
        <f>B26+F47</f>
        <v>6000</v>
      </c>
      <c r="H48">
        <f>G47*1.05</f>
        <v>0.94500000000000006</v>
      </c>
      <c r="I48" s="3">
        <f>SUM(I42:I47)</f>
        <v>32400</v>
      </c>
      <c r="K48" s="3"/>
      <c r="L48" s="3">
        <f>SUM(K32:K47)</f>
        <v>97740000</v>
      </c>
      <c r="M48" s="3"/>
      <c r="N48" s="3">
        <f>F49*2</f>
        <v>0</v>
      </c>
      <c r="O48" s="3">
        <f>SUM(O32:O46)</f>
        <v>4158000</v>
      </c>
    </row>
    <row r="49" spans="1:15" x14ac:dyDescent="0.2">
      <c r="A49" s="7">
        <f>10000-5000</f>
        <v>5000</v>
      </c>
    </row>
    <row r="51" spans="1:15" x14ac:dyDescent="0.2">
      <c r="C51" s="4" t="s">
        <v>5</v>
      </c>
      <c r="D51" s="4"/>
      <c r="E51" s="4"/>
    </row>
    <row r="53" spans="1:15" x14ac:dyDescent="0.2">
      <c r="C53" t="s">
        <v>16</v>
      </c>
    </row>
    <row r="54" spans="1:15" x14ac:dyDescent="0.2">
      <c r="C54" t="s">
        <v>24</v>
      </c>
      <c r="D54">
        <v>0</v>
      </c>
      <c r="E54">
        <f>D54+E50</f>
        <v>0</v>
      </c>
      <c r="F54">
        <v>6000</v>
      </c>
      <c r="G54" s="5">
        <v>0.9</v>
      </c>
      <c r="I54" s="3">
        <f t="shared" ref="I54" si="34">D54*F54*G54</f>
        <v>0</v>
      </c>
      <c r="K54" s="3">
        <f t="shared" ref="K54:K59" si="35">E54*F54*G54</f>
        <v>0</v>
      </c>
      <c r="M54">
        <f>D54</f>
        <v>0</v>
      </c>
      <c r="N54" s="3">
        <f t="shared" ref="N54" si="36">M54*F54*2</f>
        <v>0</v>
      </c>
      <c r="O54" s="3">
        <f>K54*5%</f>
        <v>0</v>
      </c>
    </row>
    <row r="55" spans="1:15" x14ac:dyDescent="0.2">
      <c r="C55" t="s">
        <v>25</v>
      </c>
      <c r="D55">
        <v>700</v>
      </c>
      <c r="E55">
        <f>D55+E54</f>
        <v>700</v>
      </c>
      <c r="F55">
        <v>6000</v>
      </c>
      <c r="G55" s="5">
        <v>0.9</v>
      </c>
      <c r="I55">
        <f t="shared" ref="I55:I59" si="37">G55*F55</f>
        <v>5400</v>
      </c>
      <c r="K55" s="3">
        <f t="shared" si="35"/>
        <v>3780000</v>
      </c>
      <c r="M55">
        <f t="shared" ref="M55:M59" si="38">D55</f>
        <v>700</v>
      </c>
      <c r="N55" s="3">
        <f>M55*F55*2</f>
        <v>8400000</v>
      </c>
      <c r="O55" s="3">
        <f>K55*5%</f>
        <v>189000</v>
      </c>
    </row>
    <row r="56" spans="1:15" x14ac:dyDescent="0.2">
      <c r="C56" t="s">
        <v>26</v>
      </c>
      <c r="D56">
        <v>0</v>
      </c>
      <c r="E56">
        <f t="shared" ref="E56:E59" si="39">D56+E55</f>
        <v>700</v>
      </c>
      <c r="F56">
        <v>6000</v>
      </c>
      <c r="G56" s="5">
        <v>0.9</v>
      </c>
      <c r="I56">
        <f t="shared" si="37"/>
        <v>5400</v>
      </c>
      <c r="K56" s="3">
        <f t="shared" si="35"/>
        <v>3780000</v>
      </c>
      <c r="M56">
        <f t="shared" si="38"/>
        <v>0</v>
      </c>
      <c r="N56" s="3">
        <f t="shared" ref="N56:N59" si="40">M56*F56*2</f>
        <v>0</v>
      </c>
      <c r="O56" s="3">
        <f t="shared" ref="O56:O59" si="41">K56*5%</f>
        <v>189000</v>
      </c>
    </row>
    <row r="57" spans="1:15" x14ac:dyDescent="0.2">
      <c r="C57" t="s">
        <v>27</v>
      </c>
      <c r="D57">
        <v>0</v>
      </c>
      <c r="E57">
        <f t="shared" si="39"/>
        <v>700</v>
      </c>
      <c r="F57">
        <v>6000</v>
      </c>
      <c r="G57" s="5">
        <v>0.9</v>
      </c>
      <c r="I57">
        <f t="shared" si="37"/>
        <v>5400</v>
      </c>
      <c r="K57" s="3">
        <f t="shared" si="35"/>
        <v>3780000</v>
      </c>
      <c r="M57">
        <f t="shared" si="38"/>
        <v>0</v>
      </c>
      <c r="N57" s="3">
        <f t="shared" si="40"/>
        <v>0</v>
      </c>
      <c r="O57" s="3">
        <f t="shared" si="41"/>
        <v>189000</v>
      </c>
    </row>
    <row r="58" spans="1:15" x14ac:dyDescent="0.2">
      <c r="C58" t="s">
        <v>28</v>
      </c>
      <c r="D58">
        <v>600</v>
      </c>
      <c r="E58">
        <f t="shared" si="39"/>
        <v>1300</v>
      </c>
      <c r="F58">
        <v>6000</v>
      </c>
      <c r="G58" s="5">
        <v>0.9</v>
      </c>
      <c r="I58">
        <f t="shared" si="37"/>
        <v>5400</v>
      </c>
      <c r="K58" s="3">
        <f t="shared" si="35"/>
        <v>7020000</v>
      </c>
      <c r="M58">
        <f t="shared" si="38"/>
        <v>600</v>
      </c>
      <c r="N58" s="3">
        <f t="shared" si="40"/>
        <v>7200000</v>
      </c>
      <c r="O58" s="3">
        <f t="shared" si="41"/>
        <v>351000</v>
      </c>
    </row>
    <row r="59" spans="1:15" x14ac:dyDescent="0.2">
      <c r="C59" t="s">
        <v>29</v>
      </c>
      <c r="D59">
        <v>0</v>
      </c>
      <c r="E59">
        <f t="shared" si="39"/>
        <v>1300</v>
      </c>
      <c r="F59">
        <v>6000</v>
      </c>
      <c r="G59" s="5">
        <v>0.9</v>
      </c>
      <c r="I59">
        <f t="shared" si="37"/>
        <v>5400</v>
      </c>
      <c r="K59" s="3">
        <f t="shared" si="35"/>
        <v>7020000</v>
      </c>
      <c r="M59">
        <f t="shared" si="38"/>
        <v>0</v>
      </c>
      <c r="N59" s="3">
        <f t="shared" si="40"/>
        <v>0</v>
      </c>
      <c r="O59" s="3">
        <f t="shared" si="41"/>
        <v>351000</v>
      </c>
    </row>
    <row r="60" spans="1:15" x14ac:dyDescent="0.2">
      <c r="I60" s="3">
        <f>SUM(I54:I59)</f>
        <v>27000</v>
      </c>
    </row>
    <row r="63" spans="1:15" x14ac:dyDescent="0.2">
      <c r="C63" t="s">
        <v>17</v>
      </c>
    </row>
    <row r="64" spans="1:15" x14ac:dyDescent="0.2">
      <c r="C64" t="s">
        <v>30</v>
      </c>
      <c r="D64">
        <v>0</v>
      </c>
      <c r="E64">
        <f>D64+E59</f>
        <v>1300</v>
      </c>
      <c r="F64">
        <v>6000</v>
      </c>
      <c r="G64" s="5">
        <v>0.9</v>
      </c>
      <c r="I64">
        <f>G64*F64</f>
        <v>5400</v>
      </c>
      <c r="K64" s="3">
        <f t="shared" ref="K64:K69" si="42">E64*F64*G64</f>
        <v>7020000</v>
      </c>
      <c r="M64">
        <f t="shared" ref="M64:M69" si="43">D64</f>
        <v>0</v>
      </c>
      <c r="N64" s="3">
        <f t="shared" ref="N64:N69" si="44">M64*F64*2</f>
        <v>0</v>
      </c>
      <c r="O64" s="3">
        <f t="shared" ref="O64:O69" si="45">K64*5%</f>
        <v>351000</v>
      </c>
    </row>
    <row r="65" spans="2:18" x14ac:dyDescent="0.2">
      <c r="C65" t="s">
        <v>31</v>
      </c>
      <c r="D65">
        <v>700</v>
      </c>
      <c r="E65">
        <f>D65+E64</f>
        <v>2000</v>
      </c>
      <c r="F65">
        <v>6000</v>
      </c>
      <c r="G65" s="5">
        <v>0.9</v>
      </c>
      <c r="I65">
        <f t="shared" ref="I65:I69" si="46">G65*F65</f>
        <v>5400</v>
      </c>
      <c r="K65" s="3">
        <f t="shared" si="42"/>
        <v>10800000</v>
      </c>
      <c r="M65">
        <f t="shared" si="43"/>
        <v>700</v>
      </c>
      <c r="N65" s="3">
        <f t="shared" si="44"/>
        <v>8400000</v>
      </c>
      <c r="O65" s="3">
        <f t="shared" si="45"/>
        <v>540000</v>
      </c>
    </row>
    <row r="66" spans="2:18" x14ac:dyDescent="0.2">
      <c r="C66" t="s">
        <v>32</v>
      </c>
      <c r="D66">
        <v>0</v>
      </c>
      <c r="E66">
        <f t="shared" ref="E66:E69" si="47">D66+E65</f>
        <v>2000</v>
      </c>
      <c r="F66">
        <v>6000</v>
      </c>
      <c r="G66" s="5">
        <v>0.9</v>
      </c>
      <c r="I66">
        <f t="shared" si="46"/>
        <v>5400</v>
      </c>
      <c r="K66" s="3">
        <f t="shared" si="42"/>
        <v>10800000</v>
      </c>
      <c r="M66">
        <f t="shared" si="43"/>
        <v>0</v>
      </c>
      <c r="N66" s="3">
        <f t="shared" si="44"/>
        <v>0</v>
      </c>
      <c r="O66" s="3">
        <f t="shared" si="45"/>
        <v>540000</v>
      </c>
    </row>
    <row r="67" spans="2:18" x14ac:dyDescent="0.2">
      <c r="C67" t="s">
        <v>33</v>
      </c>
      <c r="D67">
        <v>700</v>
      </c>
      <c r="E67">
        <f t="shared" si="47"/>
        <v>2700</v>
      </c>
      <c r="F67">
        <v>6000</v>
      </c>
      <c r="G67" s="5">
        <v>0.9</v>
      </c>
      <c r="I67">
        <f t="shared" si="46"/>
        <v>5400</v>
      </c>
      <c r="K67" s="3">
        <f t="shared" si="42"/>
        <v>14580000</v>
      </c>
      <c r="M67">
        <f t="shared" si="43"/>
        <v>700</v>
      </c>
      <c r="N67" s="3">
        <f t="shared" si="44"/>
        <v>8400000</v>
      </c>
      <c r="O67" s="3">
        <f t="shared" si="45"/>
        <v>729000</v>
      </c>
    </row>
    <row r="68" spans="2:18" x14ac:dyDescent="0.2">
      <c r="C68" t="s">
        <v>34</v>
      </c>
      <c r="D68">
        <v>0</v>
      </c>
      <c r="E68">
        <f t="shared" si="47"/>
        <v>2700</v>
      </c>
      <c r="F68">
        <v>6000</v>
      </c>
      <c r="G68" s="5">
        <v>0.9</v>
      </c>
      <c r="I68">
        <f t="shared" si="46"/>
        <v>5400</v>
      </c>
      <c r="K68" s="3">
        <f t="shared" si="42"/>
        <v>14580000</v>
      </c>
      <c r="M68">
        <f t="shared" si="43"/>
        <v>0</v>
      </c>
      <c r="N68" s="3">
        <f t="shared" si="44"/>
        <v>0</v>
      </c>
      <c r="O68" s="3">
        <f t="shared" si="45"/>
        <v>729000</v>
      </c>
    </row>
    <row r="69" spans="2:18" x14ac:dyDescent="0.2">
      <c r="C69" t="s">
        <v>35</v>
      </c>
      <c r="D69">
        <v>0</v>
      </c>
      <c r="E69">
        <f t="shared" si="47"/>
        <v>2700</v>
      </c>
      <c r="F69">
        <v>6000</v>
      </c>
      <c r="G69" s="5">
        <v>0.9</v>
      </c>
      <c r="I69">
        <f t="shared" si="46"/>
        <v>5400</v>
      </c>
      <c r="K69" s="3">
        <f t="shared" si="42"/>
        <v>14580000</v>
      </c>
      <c r="M69">
        <f t="shared" si="43"/>
        <v>0</v>
      </c>
      <c r="N69" s="3">
        <f t="shared" si="44"/>
        <v>0</v>
      </c>
      <c r="O69" s="3">
        <f t="shared" si="45"/>
        <v>729000</v>
      </c>
    </row>
    <row r="70" spans="2:18" x14ac:dyDescent="0.2">
      <c r="B70">
        <f>B48+F69</f>
        <v>12000</v>
      </c>
      <c r="H70">
        <f>G69*1.05</f>
        <v>0.94500000000000006</v>
      </c>
      <c r="I70" s="3">
        <f>SUM(I64:I69)</f>
        <v>32400</v>
      </c>
      <c r="K70" s="3"/>
      <c r="L70" s="3">
        <f>SUM(K54:K69)</f>
        <v>97740000</v>
      </c>
      <c r="M70" s="3"/>
      <c r="N70" s="3">
        <f>F71*2</f>
        <v>0</v>
      </c>
      <c r="O70" s="3">
        <f>SUM(O54:O68)</f>
        <v>4158000</v>
      </c>
      <c r="P70" s="3"/>
      <c r="Q70" s="3"/>
      <c r="R70" s="2"/>
    </row>
    <row r="74" spans="2:18" x14ac:dyDescent="0.2">
      <c r="C74" s="4" t="s">
        <v>6</v>
      </c>
      <c r="D74" s="4"/>
      <c r="E74" s="4"/>
    </row>
    <row r="75" spans="2:18" x14ac:dyDescent="0.2">
      <c r="C75" t="s">
        <v>16</v>
      </c>
    </row>
    <row r="76" spans="2:18" x14ac:dyDescent="0.2">
      <c r="C76" t="s">
        <v>24</v>
      </c>
      <c r="D76">
        <v>0</v>
      </c>
      <c r="E76">
        <f>D76+E72</f>
        <v>0</v>
      </c>
      <c r="F76">
        <v>6000</v>
      </c>
      <c r="G76" s="5">
        <v>0.9</v>
      </c>
      <c r="I76" s="3">
        <f t="shared" ref="I76" si="48">D76*F76*G76</f>
        <v>0</v>
      </c>
      <c r="K76" s="3">
        <f t="shared" ref="K76:K81" si="49">E76*F76*G76</f>
        <v>0</v>
      </c>
      <c r="M76">
        <f>D76</f>
        <v>0</v>
      </c>
      <c r="N76" s="3">
        <f t="shared" ref="N76" si="50">M76*F76*2</f>
        <v>0</v>
      </c>
      <c r="O76" s="3">
        <f>K76*5%</f>
        <v>0</v>
      </c>
    </row>
    <row r="77" spans="2:18" x14ac:dyDescent="0.2">
      <c r="C77" t="s">
        <v>25</v>
      </c>
      <c r="D77">
        <v>700</v>
      </c>
      <c r="E77">
        <f>D77+E76</f>
        <v>700</v>
      </c>
      <c r="F77">
        <v>6000</v>
      </c>
      <c r="G77" s="5">
        <v>0.9</v>
      </c>
      <c r="I77">
        <f t="shared" ref="I77:I81" si="51">G77*F77</f>
        <v>5400</v>
      </c>
      <c r="K77" s="3">
        <f t="shared" si="49"/>
        <v>3780000</v>
      </c>
      <c r="M77">
        <f t="shared" ref="M77:M81" si="52">D77</f>
        <v>700</v>
      </c>
      <c r="N77" s="3">
        <f>M77*F77*2</f>
        <v>8400000</v>
      </c>
      <c r="O77" s="3">
        <f>K77*5%</f>
        <v>189000</v>
      </c>
    </row>
    <row r="78" spans="2:18" x14ac:dyDescent="0.2">
      <c r="C78" t="s">
        <v>26</v>
      </c>
      <c r="D78">
        <v>0</v>
      </c>
      <c r="E78">
        <f t="shared" ref="E78:E81" si="53">D78+E77</f>
        <v>700</v>
      </c>
      <c r="F78">
        <v>6000</v>
      </c>
      <c r="G78" s="5">
        <v>0.9</v>
      </c>
      <c r="I78">
        <f t="shared" si="51"/>
        <v>5400</v>
      </c>
      <c r="K78" s="3">
        <f t="shared" si="49"/>
        <v>3780000</v>
      </c>
      <c r="M78">
        <f t="shared" si="52"/>
        <v>0</v>
      </c>
      <c r="N78" s="3">
        <f t="shared" ref="N78:N81" si="54">M78*F78*2</f>
        <v>0</v>
      </c>
      <c r="O78" s="3">
        <f t="shared" ref="O78:O81" si="55">K78*5%</f>
        <v>189000</v>
      </c>
    </row>
    <row r="79" spans="2:18" x14ac:dyDescent="0.2">
      <c r="C79" t="s">
        <v>27</v>
      </c>
      <c r="D79">
        <v>0</v>
      </c>
      <c r="E79">
        <f t="shared" si="53"/>
        <v>700</v>
      </c>
      <c r="F79">
        <v>6000</v>
      </c>
      <c r="G79" s="5">
        <v>0.9</v>
      </c>
      <c r="I79">
        <f t="shared" si="51"/>
        <v>5400</v>
      </c>
      <c r="K79" s="3">
        <f t="shared" si="49"/>
        <v>3780000</v>
      </c>
      <c r="M79">
        <f t="shared" si="52"/>
        <v>0</v>
      </c>
      <c r="N79" s="3">
        <f t="shared" si="54"/>
        <v>0</v>
      </c>
      <c r="O79" s="3">
        <f t="shared" si="55"/>
        <v>189000</v>
      </c>
    </row>
    <row r="80" spans="2:18" x14ac:dyDescent="0.2">
      <c r="C80" t="s">
        <v>28</v>
      </c>
      <c r="D80">
        <v>600</v>
      </c>
      <c r="E80">
        <f t="shared" si="53"/>
        <v>1300</v>
      </c>
      <c r="F80">
        <v>6000</v>
      </c>
      <c r="G80" s="5">
        <v>0.9</v>
      </c>
      <c r="I80">
        <f t="shared" si="51"/>
        <v>5400</v>
      </c>
      <c r="K80" s="3">
        <f t="shared" si="49"/>
        <v>7020000</v>
      </c>
      <c r="M80">
        <f t="shared" si="52"/>
        <v>600</v>
      </c>
      <c r="N80" s="3">
        <f t="shared" si="54"/>
        <v>7200000</v>
      </c>
      <c r="O80" s="3">
        <f t="shared" si="55"/>
        <v>351000</v>
      </c>
    </row>
    <row r="81" spans="2:18" x14ac:dyDescent="0.2">
      <c r="C81" t="s">
        <v>29</v>
      </c>
      <c r="D81">
        <v>0</v>
      </c>
      <c r="E81">
        <f t="shared" si="53"/>
        <v>1300</v>
      </c>
      <c r="F81">
        <v>6000</v>
      </c>
      <c r="G81" s="5">
        <v>0.9</v>
      </c>
      <c r="I81">
        <f t="shared" si="51"/>
        <v>5400</v>
      </c>
      <c r="K81" s="3">
        <f t="shared" si="49"/>
        <v>7020000</v>
      </c>
      <c r="M81">
        <f t="shared" si="52"/>
        <v>0</v>
      </c>
      <c r="N81" s="3">
        <f t="shared" si="54"/>
        <v>0</v>
      </c>
      <c r="O81" s="3">
        <f t="shared" si="55"/>
        <v>351000</v>
      </c>
    </row>
    <row r="82" spans="2:18" x14ac:dyDescent="0.2">
      <c r="I82" s="3">
        <f>SUM(I76:I81)</f>
        <v>27000</v>
      </c>
    </row>
    <row r="85" spans="2:18" x14ac:dyDescent="0.2">
      <c r="C85" t="s">
        <v>17</v>
      </c>
    </row>
    <row r="86" spans="2:18" x14ac:dyDescent="0.2">
      <c r="C86" t="s">
        <v>30</v>
      </c>
      <c r="D86">
        <v>0</v>
      </c>
      <c r="E86">
        <f>D86+E81</f>
        <v>1300</v>
      </c>
      <c r="F86">
        <v>6000</v>
      </c>
      <c r="G86" s="5">
        <v>0.9</v>
      </c>
      <c r="I86">
        <f>G86*F86</f>
        <v>5400</v>
      </c>
      <c r="K86" s="3">
        <f t="shared" ref="K86:K91" si="56">E86*F86*G86</f>
        <v>7020000</v>
      </c>
      <c r="M86">
        <f t="shared" ref="M86:M91" si="57">D86</f>
        <v>0</v>
      </c>
      <c r="N86" s="3">
        <f t="shared" ref="N86:N91" si="58">M86*F86*2</f>
        <v>0</v>
      </c>
      <c r="O86" s="3">
        <f t="shared" ref="O86:O91" si="59">K86*5%</f>
        <v>351000</v>
      </c>
    </row>
    <row r="87" spans="2:18" x14ac:dyDescent="0.2">
      <c r="C87" t="s">
        <v>31</v>
      </c>
      <c r="D87">
        <v>700</v>
      </c>
      <c r="E87">
        <f>D87+E86</f>
        <v>2000</v>
      </c>
      <c r="F87">
        <v>6000</v>
      </c>
      <c r="G87" s="5">
        <v>0.9</v>
      </c>
      <c r="I87">
        <f t="shared" ref="I87:I91" si="60">G87*F87</f>
        <v>5400</v>
      </c>
      <c r="K87" s="3">
        <f t="shared" si="56"/>
        <v>10800000</v>
      </c>
      <c r="M87">
        <f t="shared" si="57"/>
        <v>700</v>
      </c>
      <c r="N87" s="3">
        <f t="shared" si="58"/>
        <v>8400000</v>
      </c>
      <c r="O87" s="3">
        <f t="shared" si="59"/>
        <v>540000</v>
      </c>
    </row>
    <row r="88" spans="2:18" x14ac:dyDescent="0.2">
      <c r="C88" t="s">
        <v>32</v>
      </c>
      <c r="D88">
        <v>0</v>
      </c>
      <c r="E88">
        <f t="shared" ref="E88:E91" si="61">D88+E87</f>
        <v>2000</v>
      </c>
      <c r="F88">
        <v>6000</v>
      </c>
      <c r="G88" s="5">
        <v>0.9</v>
      </c>
      <c r="I88">
        <f t="shared" si="60"/>
        <v>5400</v>
      </c>
      <c r="K88" s="3">
        <f t="shared" si="56"/>
        <v>10800000</v>
      </c>
      <c r="M88">
        <f t="shared" si="57"/>
        <v>0</v>
      </c>
      <c r="N88" s="3">
        <f t="shared" si="58"/>
        <v>0</v>
      </c>
      <c r="O88" s="3">
        <f t="shared" si="59"/>
        <v>540000</v>
      </c>
    </row>
    <row r="89" spans="2:18" x14ac:dyDescent="0.2">
      <c r="C89" t="s">
        <v>33</v>
      </c>
      <c r="D89">
        <v>700</v>
      </c>
      <c r="E89">
        <f t="shared" si="61"/>
        <v>2700</v>
      </c>
      <c r="F89">
        <v>6000</v>
      </c>
      <c r="G89" s="5">
        <v>0.9</v>
      </c>
      <c r="I89">
        <f t="shared" si="60"/>
        <v>5400</v>
      </c>
      <c r="K89" s="3">
        <f t="shared" si="56"/>
        <v>14580000</v>
      </c>
      <c r="M89">
        <f t="shared" si="57"/>
        <v>700</v>
      </c>
      <c r="N89" s="3">
        <f t="shared" si="58"/>
        <v>8400000</v>
      </c>
      <c r="O89" s="3">
        <f t="shared" si="59"/>
        <v>729000</v>
      </c>
    </row>
    <row r="90" spans="2:18" x14ac:dyDescent="0.2">
      <c r="C90" t="s">
        <v>34</v>
      </c>
      <c r="D90">
        <v>0</v>
      </c>
      <c r="E90">
        <f t="shared" si="61"/>
        <v>2700</v>
      </c>
      <c r="F90">
        <v>6000</v>
      </c>
      <c r="G90" s="5">
        <v>0.9</v>
      </c>
      <c r="I90">
        <f t="shared" si="60"/>
        <v>5400</v>
      </c>
      <c r="K90" s="3">
        <f t="shared" si="56"/>
        <v>14580000</v>
      </c>
      <c r="M90">
        <f t="shared" si="57"/>
        <v>0</v>
      </c>
      <c r="N90" s="3">
        <f t="shared" si="58"/>
        <v>0</v>
      </c>
      <c r="O90" s="3">
        <f t="shared" si="59"/>
        <v>729000</v>
      </c>
    </row>
    <row r="91" spans="2:18" x14ac:dyDescent="0.2">
      <c r="C91" t="s">
        <v>35</v>
      </c>
      <c r="D91">
        <v>0</v>
      </c>
      <c r="E91">
        <f t="shared" si="61"/>
        <v>2700</v>
      </c>
      <c r="F91">
        <v>6000</v>
      </c>
      <c r="G91" s="5">
        <v>0.9</v>
      </c>
      <c r="I91">
        <f t="shared" si="60"/>
        <v>5400</v>
      </c>
      <c r="K91" s="3">
        <f t="shared" si="56"/>
        <v>14580000</v>
      </c>
      <c r="M91">
        <f t="shared" si="57"/>
        <v>0</v>
      </c>
      <c r="N91" s="3">
        <f t="shared" si="58"/>
        <v>0</v>
      </c>
      <c r="O91" s="3">
        <f t="shared" si="59"/>
        <v>729000</v>
      </c>
    </row>
    <row r="92" spans="2:18" x14ac:dyDescent="0.2">
      <c r="B92">
        <f>B70+F91</f>
        <v>18000</v>
      </c>
      <c r="H92">
        <f>G91*1.05</f>
        <v>0.94500000000000006</v>
      </c>
      <c r="I92" s="3">
        <f>SUM(I86:I91)</f>
        <v>32400</v>
      </c>
      <c r="K92" s="3"/>
      <c r="L92" s="3">
        <f>SUM(K76:K91)</f>
        <v>97740000</v>
      </c>
      <c r="M92" s="3"/>
      <c r="N92" s="3">
        <f>F93*2</f>
        <v>0</v>
      </c>
      <c r="O92" s="3">
        <f>SUM(O76:O90)</f>
        <v>4158000</v>
      </c>
      <c r="R92" s="3"/>
    </row>
    <row r="93" spans="2:18" x14ac:dyDescent="0.2">
      <c r="R93" s="3"/>
    </row>
    <row r="94" spans="2:18" x14ac:dyDescent="0.2">
      <c r="C94" s="4" t="s">
        <v>37</v>
      </c>
    </row>
    <row r="95" spans="2:18" x14ac:dyDescent="0.2">
      <c r="C95" t="s">
        <v>16</v>
      </c>
      <c r="K95" s="3"/>
      <c r="L95" s="3"/>
      <c r="M95" s="3"/>
      <c r="N95" s="3"/>
      <c r="O95" s="3"/>
    </row>
    <row r="96" spans="2:18" x14ac:dyDescent="0.2">
      <c r="C96" t="s">
        <v>24</v>
      </c>
      <c r="D96">
        <v>0</v>
      </c>
      <c r="E96">
        <f>D96+E92</f>
        <v>0</v>
      </c>
      <c r="F96">
        <v>6000</v>
      </c>
      <c r="G96" s="5">
        <v>0.9</v>
      </c>
      <c r="I96" s="3">
        <f t="shared" ref="I96" si="62">D96*F96*G96</f>
        <v>0</v>
      </c>
      <c r="K96" s="3">
        <f t="shared" ref="K96:K101" si="63">E96*F96*G96</f>
        <v>0</v>
      </c>
      <c r="M96">
        <f>D96</f>
        <v>0</v>
      </c>
      <c r="N96" s="3">
        <f t="shared" ref="N96" si="64">M96*F96*2</f>
        <v>0</v>
      </c>
      <c r="O96" s="3">
        <f>K96*5%</f>
        <v>0</v>
      </c>
    </row>
    <row r="97" spans="3:15" x14ac:dyDescent="0.2">
      <c r="C97" t="s">
        <v>25</v>
      </c>
      <c r="D97">
        <v>700</v>
      </c>
      <c r="E97">
        <f>D97+E96</f>
        <v>700</v>
      </c>
      <c r="F97">
        <v>6000</v>
      </c>
      <c r="G97" s="5">
        <v>0.9</v>
      </c>
      <c r="I97">
        <f t="shared" ref="I97:I101" si="65">G97*F97</f>
        <v>5400</v>
      </c>
      <c r="K97" s="3">
        <f t="shared" si="63"/>
        <v>3780000</v>
      </c>
      <c r="M97">
        <f t="shared" ref="M97:M101" si="66">D97</f>
        <v>700</v>
      </c>
      <c r="N97" s="3">
        <f>M97*F97*2</f>
        <v>8400000</v>
      </c>
      <c r="O97" s="3">
        <f>K97*5%</f>
        <v>189000</v>
      </c>
    </row>
    <row r="98" spans="3:15" x14ac:dyDescent="0.2">
      <c r="C98" t="s">
        <v>26</v>
      </c>
      <c r="D98">
        <v>0</v>
      </c>
      <c r="E98">
        <f t="shared" ref="E98:E101" si="67">D98+E97</f>
        <v>700</v>
      </c>
      <c r="F98">
        <v>6000</v>
      </c>
      <c r="G98" s="5">
        <v>0.9</v>
      </c>
      <c r="I98">
        <f t="shared" si="65"/>
        <v>5400</v>
      </c>
      <c r="K98" s="3">
        <f t="shared" si="63"/>
        <v>3780000</v>
      </c>
      <c r="M98">
        <f t="shared" si="66"/>
        <v>0</v>
      </c>
      <c r="N98" s="3">
        <f t="shared" ref="N98:N101" si="68">M98*F98*2</f>
        <v>0</v>
      </c>
      <c r="O98" s="3">
        <f t="shared" ref="O98:O101" si="69">K98*5%</f>
        <v>189000</v>
      </c>
    </row>
    <row r="99" spans="3:15" x14ac:dyDescent="0.2">
      <c r="C99" t="s">
        <v>27</v>
      </c>
      <c r="D99">
        <v>0</v>
      </c>
      <c r="E99">
        <f t="shared" si="67"/>
        <v>700</v>
      </c>
      <c r="F99">
        <v>6000</v>
      </c>
      <c r="G99" s="5">
        <v>0.9</v>
      </c>
      <c r="I99">
        <f t="shared" si="65"/>
        <v>5400</v>
      </c>
      <c r="K99" s="3">
        <f t="shared" si="63"/>
        <v>3780000</v>
      </c>
      <c r="M99">
        <f t="shared" si="66"/>
        <v>0</v>
      </c>
      <c r="N99" s="3">
        <f t="shared" si="68"/>
        <v>0</v>
      </c>
      <c r="O99" s="3">
        <f t="shared" si="69"/>
        <v>189000</v>
      </c>
    </row>
    <row r="100" spans="3:15" x14ac:dyDescent="0.2">
      <c r="C100" t="s">
        <v>28</v>
      </c>
      <c r="D100">
        <v>600</v>
      </c>
      <c r="E100">
        <f t="shared" si="67"/>
        <v>1300</v>
      </c>
      <c r="F100">
        <v>6000</v>
      </c>
      <c r="G100" s="5">
        <v>0.9</v>
      </c>
      <c r="I100">
        <f t="shared" si="65"/>
        <v>5400</v>
      </c>
      <c r="K100" s="3">
        <f t="shared" si="63"/>
        <v>7020000</v>
      </c>
      <c r="M100">
        <f t="shared" si="66"/>
        <v>600</v>
      </c>
      <c r="N100" s="3">
        <f t="shared" si="68"/>
        <v>7200000</v>
      </c>
      <c r="O100" s="3">
        <f t="shared" si="69"/>
        <v>351000</v>
      </c>
    </row>
    <row r="101" spans="3:15" x14ac:dyDescent="0.2">
      <c r="C101" t="s">
        <v>29</v>
      </c>
      <c r="D101">
        <v>0</v>
      </c>
      <c r="E101">
        <f t="shared" si="67"/>
        <v>1300</v>
      </c>
      <c r="F101">
        <v>6000</v>
      </c>
      <c r="G101" s="5">
        <v>0.9</v>
      </c>
      <c r="I101">
        <f t="shared" si="65"/>
        <v>5400</v>
      </c>
      <c r="K101" s="3">
        <f t="shared" si="63"/>
        <v>7020000</v>
      </c>
      <c r="M101">
        <f t="shared" si="66"/>
        <v>0</v>
      </c>
      <c r="N101" s="3">
        <f t="shared" si="68"/>
        <v>0</v>
      </c>
      <c r="O101" s="3">
        <f t="shared" si="69"/>
        <v>351000</v>
      </c>
    </row>
    <row r="102" spans="3:15" x14ac:dyDescent="0.2">
      <c r="I102" s="3">
        <f>SUM(I96:I101)</f>
        <v>27000</v>
      </c>
    </row>
    <row r="105" spans="3:15" x14ac:dyDescent="0.2">
      <c r="C105" t="s">
        <v>17</v>
      </c>
    </row>
    <row r="106" spans="3:15" x14ac:dyDescent="0.2">
      <c r="C106" t="s">
        <v>30</v>
      </c>
      <c r="D106">
        <v>0</v>
      </c>
      <c r="E106">
        <f>D106+E101</f>
        <v>1300</v>
      </c>
      <c r="F106">
        <v>6000</v>
      </c>
      <c r="G106" s="5">
        <v>0.9</v>
      </c>
      <c r="I106">
        <f>G106*F106</f>
        <v>5400</v>
      </c>
      <c r="K106" s="3">
        <f t="shared" ref="K106:K111" si="70">E106*F106*G106</f>
        <v>7020000</v>
      </c>
      <c r="M106">
        <f t="shared" ref="M106:M111" si="71">D106</f>
        <v>0</v>
      </c>
      <c r="N106" s="3">
        <f t="shared" ref="N106:N111" si="72">M106*F106*2</f>
        <v>0</v>
      </c>
      <c r="O106" s="3">
        <f t="shared" ref="O106:O111" si="73">K106*5%</f>
        <v>351000</v>
      </c>
    </row>
    <row r="107" spans="3:15" x14ac:dyDescent="0.2">
      <c r="C107" t="s">
        <v>31</v>
      </c>
      <c r="D107">
        <v>700</v>
      </c>
      <c r="E107">
        <f>D107+E106</f>
        <v>2000</v>
      </c>
      <c r="F107">
        <v>6000</v>
      </c>
      <c r="G107" s="5">
        <v>0.9</v>
      </c>
      <c r="I107">
        <f t="shared" ref="I107:I111" si="74">G107*F107</f>
        <v>5400</v>
      </c>
      <c r="K107" s="3">
        <f t="shared" si="70"/>
        <v>10800000</v>
      </c>
      <c r="M107">
        <f t="shared" si="71"/>
        <v>700</v>
      </c>
      <c r="N107" s="3">
        <f t="shared" si="72"/>
        <v>8400000</v>
      </c>
      <c r="O107" s="3">
        <f t="shared" si="73"/>
        <v>540000</v>
      </c>
    </row>
    <row r="108" spans="3:15" x14ac:dyDescent="0.2">
      <c r="C108" t="s">
        <v>32</v>
      </c>
      <c r="D108">
        <v>0</v>
      </c>
      <c r="E108">
        <f t="shared" ref="E108:E111" si="75">D108+E107</f>
        <v>2000</v>
      </c>
      <c r="F108">
        <v>6000</v>
      </c>
      <c r="G108" s="5">
        <v>0.9</v>
      </c>
      <c r="I108">
        <f t="shared" si="74"/>
        <v>5400</v>
      </c>
      <c r="K108" s="3">
        <f t="shared" si="70"/>
        <v>10800000</v>
      </c>
      <c r="M108">
        <f t="shared" si="71"/>
        <v>0</v>
      </c>
      <c r="N108" s="3">
        <f t="shared" si="72"/>
        <v>0</v>
      </c>
      <c r="O108" s="3">
        <f t="shared" si="73"/>
        <v>540000</v>
      </c>
    </row>
    <row r="109" spans="3:15" x14ac:dyDescent="0.2">
      <c r="C109" t="s">
        <v>33</v>
      </c>
      <c r="D109">
        <v>700</v>
      </c>
      <c r="E109">
        <f t="shared" si="75"/>
        <v>2700</v>
      </c>
      <c r="F109">
        <v>6000</v>
      </c>
      <c r="G109" s="5">
        <v>0.9</v>
      </c>
      <c r="I109">
        <f t="shared" si="74"/>
        <v>5400</v>
      </c>
      <c r="K109" s="3">
        <f t="shared" si="70"/>
        <v>14580000</v>
      </c>
      <c r="M109">
        <f t="shared" si="71"/>
        <v>700</v>
      </c>
      <c r="N109" s="3">
        <f t="shared" si="72"/>
        <v>8400000</v>
      </c>
      <c r="O109" s="3">
        <f t="shared" si="73"/>
        <v>729000</v>
      </c>
    </row>
    <row r="110" spans="3:15" x14ac:dyDescent="0.2">
      <c r="C110" t="s">
        <v>34</v>
      </c>
      <c r="D110">
        <v>0</v>
      </c>
      <c r="E110">
        <f t="shared" si="75"/>
        <v>2700</v>
      </c>
      <c r="F110">
        <v>6000</v>
      </c>
      <c r="G110" s="5">
        <v>0.9</v>
      </c>
      <c r="I110">
        <f t="shared" si="74"/>
        <v>5400</v>
      </c>
      <c r="K110" s="3">
        <f t="shared" si="70"/>
        <v>14580000</v>
      </c>
      <c r="M110">
        <f t="shared" si="71"/>
        <v>0</v>
      </c>
      <c r="N110" s="3">
        <f t="shared" si="72"/>
        <v>0</v>
      </c>
      <c r="O110" s="3">
        <f t="shared" si="73"/>
        <v>729000</v>
      </c>
    </row>
    <row r="111" spans="3:15" x14ac:dyDescent="0.2">
      <c r="C111" t="s">
        <v>35</v>
      </c>
      <c r="D111">
        <v>0</v>
      </c>
      <c r="E111">
        <f t="shared" si="75"/>
        <v>2700</v>
      </c>
      <c r="F111">
        <v>6000</v>
      </c>
      <c r="G111" s="5">
        <v>0.9</v>
      </c>
      <c r="I111">
        <f t="shared" si="74"/>
        <v>5400</v>
      </c>
      <c r="K111" s="3">
        <f t="shared" si="70"/>
        <v>14580000</v>
      </c>
      <c r="M111">
        <f t="shared" si="71"/>
        <v>0</v>
      </c>
      <c r="N111" s="3">
        <f t="shared" si="72"/>
        <v>0</v>
      </c>
      <c r="O111" s="3">
        <f t="shared" si="73"/>
        <v>729000</v>
      </c>
    </row>
    <row r="112" spans="3:15" x14ac:dyDescent="0.2">
      <c r="H112">
        <f>G111*1.05</f>
        <v>0.94500000000000006</v>
      </c>
      <c r="I112" s="3">
        <f>SUM(I106:I111)</f>
        <v>32400</v>
      </c>
      <c r="K112" s="3"/>
      <c r="L112" s="3">
        <f>SUM(K96:K111)</f>
        <v>97740000</v>
      </c>
      <c r="M112" s="3"/>
      <c r="N112" s="3">
        <f>F113*2</f>
        <v>0</v>
      </c>
      <c r="O112" s="3">
        <f>SUM(O96:O110)</f>
        <v>4158000</v>
      </c>
    </row>
  </sheetData>
  <mergeCells count="2">
    <mergeCell ref="A1:P1"/>
    <mergeCell ref="S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PMS</vt:lpstr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Sundaram</dc:creator>
  <cp:lastModifiedBy>Senthil Sundaram</cp:lastModifiedBy>
  <dcterms:created xsi:type="dcterms:W3CDTF">2019-11-22T12:38:52Z</dcterms:created>
  <dcterms:modified xsi:type="dcterms:W3CDTF">2019-11-26T12:41:57Z</dcterms:modified>
</cp:coreProperties>
</file>