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EMP_Thesis\"/>
    </mc:Choice>
  </mc:AlternateContent>
  <bookViews>
    <workbookView minimized="1" xWindow="5940" yWindow="1395" windowWidth="8985" windowHeight="6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1" l="1"/>
  <c r="L33" i="1"/>
  <c r="M33" i="1"/>
  <c r="N33" i="1"/>
  <c r="O33" i="1"/>
  <c r="P33" i="1"/>
  <c r="I32" i="1"/>
  <c r="I31" i="1"/>
  <c r="I33" i="1"/>
  <c r="J33" i="1"/>
  <c r="J32" i="1"/>
  <c r="J31" i="1"/>
  <c r="H31" i="1"/>
  <c r="H32" i="1"/>
  <c r="H33" i="1"/>
  <c r="G31" i="1"/>
  <c r="G32" i="1"/>
  <c r="G33" i="1"/>
  <c r="F35" i="1"/>
  <c r="F31" i="1"/>
  <c r="F32" i="1"/>
  <c r="F33" i="1"/>
  <c r="F20" i="1"/>
  <c r="F19" i="1"/>
  <c r="E33" i="1"/>
  <c r="J35" i="1" l="1"/>
  <c r="I35" i="1"/>
  <c r="H35" i="1"/>
  <c r="G35" i="1"/>
  <c r="J20" i="1"/>
  <c r="J22" i="1" s="1"/>
  <c r="I20" i="1"/>
  <c r="H20" i="1"/>
  <c r="G20" i="1"/>
  <c r="G22" i="1" s="1"/>
  <c r="H22" i="1"/>
  <c r="I22" i="1"/>
  <c r="F15" i="1"/>
  <c r="G15" i="1"/>
  <c r="H15" i="1"/>
  <c r="I15" i="1"/>
  <c r="J15" i="1"/>
  <c r="E15" i="1"/>
  <c r="J19" i="1"/>
  <c r="F11" i="1"/>
  <c r="E22" i="1"/>
  <c r="Q20" i="1"/>
  <c r="P20" i="1"/>
  <c r="O20" i="1"/>
  <c r="N20" i="1"/>
  <c r="M20" i="1"/>
  <c r="L20" i="1"/>
  <c r="G19" i="1"/>
  <c r="H19" i="1"/>
  <c r="I19" i="1"/>
  <c r="G12" i="1" l="1"/>
  <c r="H12" i="1"/>
  <c r="I12" i="1"/>
  <c r="J12" i="1"/>
  <c r="G11" i="1"/>
  <c r="G13" i="1" s="1"/>
  <c r="H11" i="1"/>
  <c r="H13" i="1" s="1"/>
  <c r="I11" i="1"/>
  <c r="J11" i="1"/>
  <c r="F12" i="1"/>
  <c r="F13" i="1"/>
  <c r="E13" i="1"/>
  <c r="J13" i="1" l="1"/>
  <c r="I13" i="1"/>
  <c r="K5" i="1"/>
  <c r="J5" i="1"/>
  <c r="I5" i="1"/>
  <c r="H5" i="1"/>
  <c r="G5" i="1"/>
  <c r="F5" i="1"/>
  <c r="F22" i="1"/>
</calcChain>
</file>

<file path=xl/sharedStrings.xml><?xml version="1.0" encoding="utf-8"?>
<sst xmlns="http://schemas.openxmlformats.org/spreadsheetml/2006/main" count="53" uniqueCount="26">
  <si>
    <t>H2O</t>
  </si>
  <si>
    <t>Mg</t>
  </si>
  <si>
    <t>Mix 5%</t>
  </si>
  <si>
    <t>Mix 3%</t>
  </si>
  <si>
    <t>Mix 2%</t>
  </si>
  <si>
    <t>Mix 1%</t>
  </si>
  <si>
    <t>Mix 1.5%</t>
  </si>
  <si>
    <t>Mix 0.5%</t>
  </si>
  <si>
    <t>OK</t>
  </si>
  <si>
    <t>N</t>
  </si>
  <si>
    <t>Ph</t>
  </si>
  <si>
    <t>H</t>
  </si>
  <si>
    <t>O</t>
  </si>
  <si>
    <t>Material definition</t>
  </si>
  <si>
    <t>Water %</t>
  </si>
  <si>
    <r>
      <t>[g/cm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]</t>
    </r>
  </si>
  <si>
    <r>
      <t>Material density (g/cm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)</t>
    </r>
  </si>
  <si>
    <r>
      <t>Mix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O + Mg </t>
    </r>
  </si>
  <si>
    <r>
      <t>Only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</si>
  <si>
    <t>Only MgO</t>
  </si>
  <si>
    <t>MgO %</t>
  </si>
  <si>
    <t>MgO</t>
  </si>
  <si>
    <t xml:space="preserve">Mix MgO + Mg </t>
  </si>
  <si>
    <t>Mg (12)</t>
  </si>
  <si>
    <t>O (8)</t>
  </si>
  <si>
    <t>MgO + 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</si>
</sst>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1" xfId="0" applyFill="1" applyBorder="1"/>
    <xf numFmtId="9" fontId="0" fillId="3" borderId="2" xfId="0" applyNumberFormat="1" applyFill="1" applyBorder="1"/>
    <xf numFmtId="10" fontId="0" fillId="3" borderId="3" xfId="0" applyNumberFormat="1" applyFill="1" applyBorder="1"/>
    <xf numFmtId="10" fontId="0" fillId="3" borderId="4" xfId="0" applyNumberFormat="1" applyFill="1" applyBorder="1"/>
    <xf numFmtId="0" fontId="0" fillId="4" borderId="5" xfId="0" applyFill="1" applyBorder="1"/>
    <xf numFmtId="0" fontId="0" fillId="5" borderId="7" xfId="0" applyFill="1" applyBorder="1"/>
    <xf numFmtId="0" fontId="0" fillId="6" borderId="9" xfId="0" applyFill="1" applyBorder="1"/>
    <xf numFmtId="0" fontId="0" fillId="6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8" borderId="1" xfId="0" applyFill="1" applyBorder="1"/>
    <xf numFmtId="2" fontId="0" fillId="0" borderId="1" xfId="0" applyNumberFormat="1" applyBorder="1"/>
    <xf numFmtId="164" fontId="0" fillId="0" borderId="0" xfId="0" applyNumberFormat="1"/>
    <xf numFmtId="164" fontId="0" fillId="0" borderId="13" xfId="0" applyNumberFormat="1" applyBorder="1"/>
    <xf numFmtId="164" fontId="0" fillId="0" borderId="14" xfId="0" applyNumberFormat="1" applyBorder="1"/>
    <xf numFmtId="9" fontId="0" fillId="0" borderId="0" xfId="0" applyNumberFormat="1"/>
    <xf numFmtId="164" fontId="0" fillId="0" borderId="11" xfId="0" applyNumberFormat="1" applyBorder="1"/>
    <xf numFmtId="164" fontId="0" fillId="0" borderId="12" xfId="0" applyNumberFormat="1" applyBorder="1"/>
    <xf numFmtId="2" fontId="0" fillId="0" borderId="0" xfId="0" applyNumberFormat="1"/>
    <xf numFmtId="0" fontId="0" fillId="0" borderId="15" xfId="0" applyBorder="1"/>
    <xf numFmtId="0" fontId="0" fillId="9" borderId="5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5"/>
  <sheetViews>
    <sheetView tabSelected="1" topLeftCell="A7" workbookViewId="0">
      <selection activeCell="H31" sqref="H31"/>
    </sheetView>
  </sheetViews>
  <sheetFormatPr baseColWidth="10" defaultRowHeight="15.75" x14ac:dyDescent="0.25"/>
  <cols>
    <col min="6" max="6" width="11.875" bestFit="1" customWidth="1"/>
    <col min="10" max="10" width="11.875" bestFit="1" customWidth="1"/>
  </cols>
  <sheetData>
    <row r="2" spans="2:12" ht="19.5" x14ac:dyDescent="0.35">
      <c r="B2" s="37" t="s">
        <v>16</v>
      </c>
      <c r="C2" s="38"/>
      <c r="D2" s="39"/>
      <c r="F2" s="37" t="s">
        <v>17</v>
      </c>
      <c r="G2" s="38"/>
      <c r="H2" s="38"/>
      <c r="I2" s="38"/>
      <c r="J2" s="38"/>
      <c r="K2" s="39"/>
    </row>
    <row r="3" spans="2:12" x14ac:dyDescent="0.25">
      <c r="B3" s="21" t="s">
        <v>21</v>
      </c>
      <c r="C3" s="11" t="s">
        <v>0</v>
      </c>
      <c r="D3" s="11" t="s">
        <v>1</v>
      </c>
      <c r="F3" s="11" t="s">
        <v>2</v>
      </c>
      <c r="G3" s="11" t="s">
        <v>3</v>
      </c>
      <c r="H3" s="11" t="s">
        <v>4</v>
      </c>
      <c r="I3" s="11" t="s">
        <v>6</v>
      </c>
      <c r="J3" s="11" t="s">
        <v>5</v>
      </c>
      <c r="K3" s="11" t="s">
        <v>7</v>
      </c>
    </row>
    <row r="5" spans="2:12" ht="18" x14ac:dyDescent="0.25">
      <c r="B5" s="22">
        <v>3.58</v>
      </c>
      <c r="C5" s="1">
        <v>0.997</v>
      </c>
      <c r="D5" s="1">
        <v>1.5913999999999999</v>
      </c>
      <c r="F5" s="1">
        <f>(0.95*$D$5)+(0.05*$C$5)</f>
        <v>1.5616799999999997</v>
      </c>
      <c r="G5" s="1">
        <f>(0.97*$D$5)+(0.03*$C$5)</f>
        <v>1.5735680000000001</v>
      </c>
      <c r="H5" s="1">
        <f>(0.98*$D$5)+(0.02*$C$5)</f>
        <v>1.579512</v>
      </c>
      <c r="I5" s="1">
        <f>(0.985*$D$5)+(0.015*$C$5)</f>
        <v>1.582484</v>
      </c>
      <c r="J5" s="1">
        <f>(0.99*$D$5)+(0.01*$C$5)</f>
        <v>1.585456</v>
      </c>
      <c r="K5" s="1">
        <f>(0.995*$D$5)+(0.005*$C$5)</f>
        <v>1.588428</v>
      </c>
      <c r="L5" t="s">
        <v>15</v>
      </c>
    </row>
    <row r="7" spans="2:12" x14ac:dyDescent="0.25">
      <c r="E7" s="15" t="s">
        <v>9</v>
      </c>
      <c r="F7" s="19"/>
      <c r="G7" s="2" t="s">
        <v>8</v>
      </c>
      <c r="H7" s="2" t="s">
        <v>8</v>
      </c>
      <c r="I7" s="2" t="s">
        <v>8</v>
      </c>
      <c r="J7" s="2" t="s">
        <v>8</v>
      </c>
      <c r="K7" s="17"/>
    </row>
    <row r="8" spans="2:12" x14ac:dyDescent="0.25">
      <c r="E8" s="16" t="s">
        <v>10</v>
      </c>
      <c r="F8" s="20"/>
      <c r="G8" s="6" t="s">
        <v>8</v>
      </c>
      <c r="H8" s="6" t="s">
        <v>8</v>
      </c>
      <c r="I8" s="6" t="s">
        <v>8</v>
      </c>
      <c r="J8" s="6" t="s">
        <v>8</v>
      </c>
      <c r="K8" s="18"/>
    </row>
    <row r="10" spans="2:12" ht="18.75" x14ac:dyDescent="0.35">
      <c r="C10" t="s">
        <v>18</v>
      </c>
      <c r="D10" s="11" t="s">
        <v>14</v>
      </c>
      <c r="E10" s="12">
        <v>1</v>
      </c>
      <c r="F10" s="13">
        <v>0.05</v>
      </c>
      <c r="G10" s="13">
        <v>0.03</v>
      </c>
      <c r="H10" s="13">
        <v>0.02</v>
      </c>
      <c r="I10" s="13">
        <v>1.4999999999999999E-2</v>
      </c>
      <c r="J10" s="14">
        <v>0.01</v>
      </c>
    </row>
    <row r="11" spans="2:12" ht="15.75" customHeight="1" x14ac:dyDescent="0.25">
      <c r="C11" s="40" t="s">
        <v>13</v>
      </c>
      <c r="D11" s="8" t="s">
        <v>11</v>
      </c>
      <c r="E11" s="2">
        <v>0.11189399999999999</v>
      </c>
      <c r="F11" s="2">
        <f>($E$11*F10)</f>
        <v>5.5947000000000002E-3</v>
      </c>
      <c r="G11" s="2">
        <f>($E$11*G10)</f>
        <v>3.3568199999999995E-3</v>
      </c>
      <c r="H11" s="2">
        <f>($E$11*H10)</f>
        <v>2.2378799999999998E-3</v>
      </c>
      <c r="I11" s="2">
        <f>($E$11*I10)</f>
        <v>1.6784099999999998E-3</v>
      </c>
      <c r="J11" s="3">
        <f>($E$11*J10)</f>
        <v>1.1189399999999999E-3</v>
      </c>
    </row>
    <row r="12" spans="2:12" x14ac:dyDescent="0.25">
      <c r="C12" s="41"/>
      <c r="D12" s="9" t="s">
        <v>12</v>
      </c>
      <c r="E12" s="4">
        <v>0.88810599999999995</v>
      </c>
      <c r="F12" s="4">
        <f>($E$12*F10)</f>
        <v>4.4405300000000002E-2</v>
      </c>
      <c r="G12" s="4">
        <f>($E$12*G10)</f>
        <v>2.6643179999999999E-2</v>
      </c>
      <c r="H12" s="4">
        <f>($E$12*H10)</f>
        <v>1.7762119999999999E-2</v>
      </c>
      <c r="I12" s="4">
        <f>($E$12*I10)</f>
        <v>1.3321589999999999E-2</v>
      </c>
      <c r="J12" s="5">
        <f>($E$12*J10)</f>
        <v>8.8810599999999996E-3</v>
      </c>
    </row>
    <row r="13" spans="2:12" x14ac:dyDescent="0.25">
      <c r="C13" s="42"/>
      <c r="D13" s="10" t="s">
        <v>1</v>
      </c>
      <c r="E13" s="6">
        <f t="shared" ref="E13:J13" si="0">1-(E11+E12)</f>
        <v>0</v>
      </c>
      <c r="F13" s="6">
        <f t="shared" si="0"/>
        <v>0.95</v>
      </c>
      <c r="G13" s="6">
        <f t="shared" si="0"/>
        <v>0.97</v>
      </c>
      <c r="H13" s="6">
        <f t="shared" si="0"/>
        <v>0.98</v>
      </c>
      <c r="I13" s="6">
        <f t="shared" si="0"/>
        <v>0.98499999999999999</v>
      </c>
      <c r="J13" s="7">
        <f t="shared" si="0"/>
        <v>0.99</v>
      </c>
    </row>
    <row r="15" spans="2:12" x14ac:dyDescent="0.25">
      <c r="E15">
        <f t="shared" ref="E15:J15" si="1">E11+E12+E13</f>
        <v>1</v>
      </c>
      <c r="F15">
        <f t="shared" si="1"/>
        <v>1</v>
      </c>
      <c r="G15">
        <f t="shared" si="1"/>
        <v>1</v>
      </c>
      <c r="H15">
        <f t="shared" si="1"/>
        <v>1</v>
      </c>
      <c r="I15">
        <f t="shared" si="1"/>
        <v>1</v>
      </c>
      <c r="J15">
        <f t="shared" si="1"/>
        <v>1</v>
      </c>
    </row>
    <row r="17" spans="3:17" x14ac:dyDescent="0.25">
      <c r="L17" s="34" t="s">
        <v>22</v>
      </c>
      <c r="M17" s="35"/>
      <c r="N17" s="35"/>
      <c r="O17" s="35"/>
      <c r="P17" s="35"/>
      <c r="Q17" s="36"/>
    </row>
    <row r="18" spans="3:17" ht="18.75" customHeight="1" x14ac:dyDescent="0.25">
      <c r="C18" t="s">
        <v>19</v>
      </c>
      <c r="D18" s="11" t="s">
        <v>20</v>
      </c>
      <c r="E18" s="12">
        <v>1</v>
      </c>
      <c r="F18" s="13">
        <v>0.05</v>
      </c>
      <c r="G18" s="13">
        <v>0.03</v>
      </c>
      <c r="H18" s="13">
        <v>0.02</v>
      </c>
      <c r="I18" s="13">
        <v>1.4999999999999999E-2</v>
      </c>
      <c r="J18" s="14">
        <v>0.01</v>
      </c>
      <c r="K18" s="26"/>
      <c r="L18" s="11" t="s">
        <v>2</v>
      </c>
      <c r="M18" s="11" t="s">
        <v>3</v>
      </c>
      <c r="N18" s="11" t="s">
        <v>4</v>
      </c>
      <c r="O18" s="11" t="s">
        <v>6</v>
      </c>
      <c r="P18" s="11" t="s">
        <v>5</v>
      </c>
      <c r="Q18" s="11" t="s">
        <v>7</v>
      </c>
    </row>
    <row r="19" spans="3:17" x14ac:dyDescent="0.25">
      <c r="C19" s="40" t="s">
        <v>13</v>
      </c>
      <c r="D19" s="9" t="s">
        <v>24</v>
      </c>
      <c r="E19" s="24">
        <v>0.39696399999999998</v>
      </c>
      <c r="F19" s="2">
        <f>$E$19*F18</f>
        <v>1.98482E-2</v>
      </c>
      <c r="G19" s="2">
        <f>$E$19*G18</f>
        <v>1.190892E-2</v>
      </c>
      <c r="H19" s="2">
        <f>$E$19*H18</f>
        <v>7.9392799999999999E-3</v>
      </c>
      <c r="I19" s="2">
        <f>$E$19*I18</f>
        <v>5.95446E-3</v>
      </c>
      <c r="J19" s="3">
        <f>$E$19*J18</f>
        <v>3.96964E-3</v>
      </c>
    </row>
    <row r="20" spans="3:17" x14ac:dyDescent="0.25">
      <c r="C20" s="42"/>
      <c r="D20" s="10" t="s">
        <v>23</v>
      </c>
      <c r="E20" s="25">
        <v>0.60303600000000002</v>
      </c>
      <c r="F20" s="27">
        <f>($E$20*F18)+0.95</f>
        <v>0.98015179999999991</v>
      </c>
      <c r="G20" s="27">
        <f>($E$20*G18)+0.97</f>
        <v>0.98809108000000001</v>
      </c>
      <c r="H20" s="27">
        <f>($E$20*H18)+0.98</f>
        <v>0.99206072000000001</v>
      </c>
      <c r="I20" s="27">
        <f>($E$20*I18)+0.985</f>
        <v>0.99404554000000001</v>
      </c>
      <c r="J20" s="28">
        <f>($E$20*J18)+0.99</f>
        <v>0.99603036</v>
      </c>
      <c r="K20" s="4"/>
      <c r="L20" s="1">
        <f>(0.95*$D$5)+(0.05*$B$5)</f>
        <v>1.6908299999999998</v>
      </c>
      <c r="M20" s="1">
        <f>(0.97*$D$5)+(0.03*$B$5)</f>
        <v>1.6510579999999999</v>
      </c>
      <c r="N20" s="1">
        <f>(0.98*$D$5)+(0.02*$B$5)</f>
        <v>1.6311719999999998</v>
      </c>
      <c r="O20" s="1">
        <f>(0.985*$D$5)+(0.015*$B$5)</f>
        <v>1.621229</v>
      </c>
      <c r="P20" s="1">
        <f>(0.99*$D$5)+(0.01*$B$5)</f>
        <v>1.611286</v>
      </c>
      <c r="Q20" s="30">
        <f>(0.995*$D$5)+(0.005*$B$5)</f>
        <v>1.601343</v>
      </c>
    </row>
    <row r="21" spans="3:17" x14ac:dyDescent="0.25">
      <c r="K21" s="4"/>
    </row>
    <row r="22" spans="3:17" x14ac:dyDescent="0.25">
      <c r="E22" s="23">
        <f t="shared" ref="E22:J22" si="2">E19+E20</f>
        <v>1</v>
      </c>
      <c r="F22" s="23">
        <f t="shared" si="2"/>
        <v>0.99999999999999989</v>
      </c>
      <c r="G22" s="23">
        <f t="shared" si="2"/>
        <v>1</v>
      </c>
      <c r="H22" s="23">
        <f t="shared" si="2"/>
        <v>1</v>
      </c>
      <c r="I22" s="23">
        <f t="shared" si="2"/>
        <v>1</v>
      </c>
      <c r="J22" s="23">
        <f t="shared" si="2"/>
        <v>1</v>
      </c>
    </row>
    <row r="25" spans="3:17" x14ac:dyDescent="0.25">
      <c r="L25" s="29"/>
    </row>
    <row r="30" spans="3:17" x14ac:dyDescent="0.25">
      <c r="C30" t="s">
        <v>25</v>
      </c>
      <c r="D30" s="11" t="s">
        <v>14</v>
      </c>
      <c r="E30" s="12">
        <v>1</v>
      </c>
      <c r="F30" s="13">
        <v>0.05</v>
      </c>
      <c r="G30" s="13">
        <v>0.03</v>
      </c>
      <c r="H30" s="13">
        <v>0.02</v>
      </c>
      <c r="I30" s="13">
        <v>1.4999999999999999E-2</v>
      </c>
      <c r="J30" s="14">
        <v>0.01</v>
      </c>
      <c r="L30" s="34" t="s">
        <v>22</v>
      </c>
      <c r="M30" s="35"/>
      <c r="N30" s="35"/>
      <c r="O30" s="35"/>
      <c r="P30" s="35"/>
      <c r="Q30" s="36"/>
    </row>
    <row r="31" spans="3:17" x14ac:dyDescent="0.25">
      <c r="C31" s="31" t="s">
        <v>13</v>
      </c>
      <c r="D31" s="8" t="s">
        <v>11</v>
      </c>
      <c r="E31" s="2">
        <v>0.11189399999999999</v>
      </c>
      <c r="F31" s="4">
        <f>0.05*E11</f>
        <v>5.5947000000000002E-3</v>
      </c>
      <c r="G31" s="4">
        <f>0.03*$E$11</f>
        <v>3.3568199999999995E-3</v>
      </c>
      <c r="H31" s="4">
        <f>0.02*$E$11</f>
        <v>2.2378799999999998E-3</v>
      </c>
      <c r="I31" s="4">
        <f>0.015*$E$11</f>
        <v>1.6784099999999998E-3</v>
      </c>
      <c r="J31" s="5">
        <f>0.01*$E$11</f>
        <v>1.1189399999999999E-3</v>
      </c>
      <c r="L31" s="11" t="s">
        <v>2</v>
      </c>
      <c r="M31" s="11" t="s">
        <v>3</v>
      </c>
      <c r="N31" s="11" t="s">
        <v>4</v>
      </c>
      <c r="O31" s="11" t="s">
        <v>6</v>
      </c>
      <c r="P31" s="11" t="s">
        <v>5</v>
      </c>
      <c r="Q31" s="11" t="s">
        <v>7</v>
      </c>
    </row>
    <row r="32" spans="3:17" x14ac:dyDescent="0.25">
      <c r="C32" s="32"/>
      <c r="D32" s="9" t="s">
        <v>12</v>
      </c>
      <c r="E32" s="4">
        <v>0.88810599999999995</v>
      </c>
      <c r="F32" s="4">
        <f>0.95*E19 + 0.05*E12</f>
        <v>0.42152109999999993</v>
      </c>
      <c r="G32" s="4">
        <f>0.97*$E$19 + 0.03*$E$12</f>
        <v>0.41169825999999998</v>
      </c>
      <c r="H32" s="4">
        <f>0.98*$E$19 + 0.02*$E$12</f>
        <v>0.40678683999999998</v>
      </c>
      <c r="I32" s="4">
        <f>0.985*$E$19 + 0.015*$E$12</f>
        <v>0.40433112999999998</v>
      </c>
      <c r="J32" s="5">
        <f>0.99*$E$19 + 0.01*$E$12</f>
        <v>0.40187541999999998</v>
      </c>
    </row>
    <row r="33" spans="3:17" x14ac:dyDescent="0.25">
      <c r="C33" s="33"/>
      <c r="D33" s="10" t="s">
        <v>1</v>
      </c>
      <c r="E33" s="6">
        <f t="shared" ref="E33" si="3">1-(E31+E32)</f>
        <v>0</v>
      </c>
      <c r="F33" s="6">
        <f>0.95*E20</f>
        <v>0.57288419999999995</v>
      </c>
      <c r="G33" s="6">
        <f>0.97*$E$20</f>
        <v>0.58494491999999998</v>
      </c>
      <c r="H33" s="6">
        <f>0.98*$E$20</f>
        <v>0.59097527999999999</v>
      </c>
      <c r="I33" s="6">
        <f>0.985*$E$20</f>
        <v>0.59399046</v>
      </c>
      <c r="J33" s="7">
        <f>0.99*$E$20</f>
        <v>0.59700564</v>
      </c>
      <c r="L33" s="1">
        <f>(0.95*$B$5)+(0.05*$C$5)</f>
        <v>3.45085</v>
      </c>
      <c r="M33" s="1">
        <f>(0.97*$B$5)+(0.03*$C$5)</f>
        <v>3.50251</v>
      </c>
      <c r="N33" s="1">
        <f>(0.98*$B$5)+(0.02*$C$5)</f>
        <v>3.52834</v>
      </c>
      <c r="O33" s="1">
        <f>(0.985*$B$5)+(0.015*$C$5)</f>
        <v>3.541255</v>
      </c>
      <c r="P33" s="1">
        <f>(0.99*$B$5)+(0.01*$C$5)</f>
        <v>3.5541700000000001</v>
      </c>
      <c r="Q33" s="30">
        <f>(0.995*$B$5)+(0.0015*$C$5)</f>
        <v>3.5635954999999999</v>
      </c>
    </row>
    <row r="35" spans="3:17" x14ac:dyDescent="0.25">
      <c r="F35">
        <f>SUM(F31:F33)</f>
        <v>0.99999999999999989</v>
      </c>
      <c r="G35">
        <f t="shared" ref="G35:J35" si="4">SUM(G31:G33)</f>
        <v>1</v>
      </c>
      <c r="H35">
        <f t="shared" si="4"/>
        <v>1</v>
      </c>
      <c r="I35">
        <f t="shared" si="4"/>
        <v>1</v>
      </c>
      <c r="J35">
        <f t="shared" si="4"/>
        <v>1</v>
      </c>
    </row>
  </sheetData>
  <mergeCells count="7">
    <mergeCell ref="C31:C33"/>
    <mergeCell ref="L30:Q30"/>
    <mergeCell ref="L17:Q17"/>
    <mergeCell ref="F2:K2"/>
    <mergeCell ref="C11:C13"/>
    <mergeCell ref="C19:C20"/>
    <mergeCell ref="B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Manuel Galdon</cp:lastModifiedBy>
  <dcterms:created xsi:type="dcterms:W3CDTF">2023-01-18T09:07:39Z</dcterms:created>
  <dcterms:modified xsi:type="dcterms:W3CDTF">2023-05-23T12:07:05Z</dcterms:modified>
</cp:coreProperties>
</file>