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l-my.sharepoint.com/personal/maria_herreradiaz_inl_gov/Documents/Documents/CO2 Logistic/"/>
    </mc:Choice>
  </mc:AlternateContent>
  <xr:revisionPtr revIDLastSave="0" documentId="8_{2552A378-4AF7-4786-A987-35001B12E1A8}" xr6:coauthVersionLast="47" xr6:coauthVersionMax="47" xr10:uidLastSave="{00000000-0000-0000-0000-000000000000}"/>
  <bookViews>
    <workbookView xWindow="-14625" yWindow="-16320" windowWidth="29040" windowHeight="15840" activeTab="4" xr2:uid="{F93C7CCB-A24A-496D-A849-45E7BE53A279}"/>
  </bookViews>
  <sheets>
    <sheet name="Illinois" sheetId="1" r:id="rId1"/>
    <sheet name="Texas" sheetId="2" r:id="rId2"/>
    <sheet name="Minnesota" sheetId="6" r:id="rId3"/>
    <sheet name="Nebraska" sheetId="3" r:id="rId4"/>
    <sheet name="Ohio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5" l="1"/>
  <c r="A10" i="5" s="1"/>
  <c r="E3" i="6" l="1"/>
  <c r="F2" i="6"/>
  <c r="F3" i="6" s="1"/>
  <c r="E2" i="6"/>
  <c r="G3" i="6" l="1"/>
  <c r="G2" i="6"/>
  <c r="E6" i="2" l="1"/>
  <c r="G5" i="2"/>
  <c r="F5" i="2"/>
  <c r="F6" i="2" s="1"/>
  <c r="G2" i="2"/>
  <c r="F2" i="2"/>
  <c r="F3" i="2" s="1"/>
  <c r="G3" i="2" s="1"/>
  <c r="G2" i="1"/>
  <c r="F2" i="1"/>
  <c r="F3" i="1" s="1"/>
  <c r="F4" i="1" s="1"/>
  <c r="G6" i="2" l="1"/>
  <c r="G4" i="1"/>
  <c r="F5" i="1"/>
  <c r="G3" i="1"/>
  <c r="F6" i="1" l="1"/>
  <c r="G5" i="1"/>
  <c r="F7" i="1" l="1"/>
  <c r="G7" i="1" s="1"/>
  <c r="G6" i="1"/>
</calcChain>
</file>

<file path=xl/sharedStrings.xml><?xml version="1.0" encoding="utf-8"?>
<sst xmlns="http://schemas.openxmlformats.org/spreadsheetml/2006/main" count="70" uniqueCount="18">
  <si>
    <t>Source</t>
  </si>
  <si>
    <t>Plant Location</t>
  </si>
  <si>
    <t>Distance (mi)</t>
  </si>
  <si>
    <t>Amount Of CO2 transported (MT/year)</t>
  </si>
  <si>
    <t>Cost of CO2 logistics ($/MT)</t>
  </si>
  <si>
    <t>Cumulative amount of CO2 transported (MMT/year)</t>
  </si>
  <si>
    <t>Cumulative average logistics cost of CO2 ($/MT)</t>
  </si>
  <si>
    <t>Bioethanol</t>
  </si>
  <si>
    <t>IL</t>
  </si>
  <si>
    <t>NG PROCESSING</t>
  </si>
  <si>
    <t>TX</t>
  </si>
  <si>
    <t>NE</t>
  </si>
  <si>
    <t>MN</t>
  </si>
  <si>
    <t>OH</t>
  </si>
  <si>
    <t>Natural Gas</t>
  </si>
  <si>
    <t>Ammonia</t>
  </si>
  <si>
    <t>AMMONIA</t>
  </si>
  <si>
    <t>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</si>
</sst>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#,##0.0"/>
    <numFmt numFmtId="166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D5AE"/>
        <bgColor indexed="64"/>
      </patternFill>
    </fill>
    <fill>
      <patternFill patternType="solid">
        <fgColor rgb="FFFEFAE0"/>
        <bgColor indexed="64"/>
      </patternFill>
    </fill>
    <fill>
      <patternFill patternType="solid">
        <fgColor rgb="FFD4A373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5" borderId="1" xfId="0" applyNumberForma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5" fontId="0" fillId="4" borderId="1" xfId="0" applyNumberFormat="1" applyFill="1" applyBorder="1" applyAlignment="1">
      <alignment horizontal="center" vertical="center"/>
    </xf>
    <xf numFmtId="166" fontId="0" fillId="4" borderId="1" xfId="0" applyNumberFormat="1" applyFill="1" applyBorder="1" applyAlignment="1">
      <alignment horizontal="center" vertical="center"/>
    </xf>
    <xf numFmtId="166" fontId="0" fillId="4" borderId="1" xfId="0" applyNumberForma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164" fontId="0" fillId="0" borderId="1" xfId="0" applyNumberFormat="1" applyBorder="1"/>
    <xf numFmtId="0" fontId="0" fillId="0" borderId="1" xfId="0" applyFont="1" applyFill="1" applyBorder="1" applyAlignment="1">
      <alignment horizontal="center" vertical="center" wrapText="1"/>
    </xf>
    <xf numFmtId="164" fontId="0" fillId="0" borderId="1" xfId="0" applyNumberFormat="1" applyFont="1" applyFill="1" applyBorder="1" applyAlignment="1">
      <alignment horizontal="center" vertical="center" wrapText="1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SMR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Illinois!$A$10:$A$21</c:f>
              <c:numCache>
                <c:formatCode>General</c:formatCode>
                <c:ptCount val="12"/>
                <c:pt idx="0">
                  <c:v>0</c:v>
                </c:pt>
                <c:pt idx="1">
                  <c:v>0.53810750995267886</c:v>
                </c:pt>
                <c:pt idx="2">
                  <c:v>0.53810750995267886</c:v>
                </c:pt>
                <c:pt idx="3">
                  <c:v>1.2153807552379472</c:v>
                </c:pt>
                <c:pt idx="4">
                  <c:v>1.2153807552379472</c:v>
                </c:pt>
                <c:pt idx="5">
                  <c:v>1.9112094319008941</c:v>
                </c:pt>
                <c:pt idx="6">
                  <c:v>1.9112094319008941</c:v>
                </c:pt>
                <c:pt idx="7">
                  <c:v>2.1617077554995552</c:v>
                </c:pt>
                <c:pt idx="8">
                  <c:v>2.1617077554995552</c:v>
                </c:pt>
                <c:pt idx="9">
                  <c:v>2.3936506477205377</c:v>
                </c:pt>
                <c:pt idx="10">
                  <c:v>2.3936506477205377</c:v>
                </c:pt>
                <c:pt idx="11">
                  <c:v>2.5625050732574128</c:v>
                </c:pt>
              </c:numCache>
            </c:numRef>
          </c:xVal>
          <c:yVal>
            <c:numRef>
              <c:f>Illinois!$B$10:$B$21</c:f>
              <c:numCache>
                <c:formatCode>General</c:formatCode>
                <c:ptCount val="12"/>
                <c:pt idx="0">
                  <c:v>22.322252767207686</c:v>
                </c:pt>
                <c:pt idx="1">
                  <c:v>22.322252767207686</c:v>
                </c:pt>
                <c:pt idx="2">
                  <c:v>26.463408288429569</c:v>
                </c:pt>
                <c:pt idx="3">
                  <c:v>26.463408288429569</c:v>
                </c:pt>
                <c:pt idx="4">
                  <c:v>28.176799803776003</c:v>
                </c:pt>
                <c:pt idx="5">
                  <c:v>28.176799803776003</c:v>
                </c:pt>
                <c:pt idx="6">
                  <c:v>28.634169105618582</c:v>
                </c:pt>
                <c:pt idx="7">
                  <c:v>28.634169105618582</c:v>
                </c:pt>
                <c:pt idx="8">
                  <c:v>30.555054280793374</c:v>
                </c:pt>
                <c:pt idx="9">
                  <c:v>30.555054280793374</c:v>
                </c:pt>
                <c:pt idx="10">
                  <c:v>32.866985789818806</c:v>
                </c:pt>
                <c:pt idx="11">
                  <c:v>32.866985789818806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16-4FCD-BF73-F5FD5BAA84EC}"/>
            </c:ext>
          </c:extLst>
        </c:ser>
        <c:ser>
          <c:idx val="1"/>
          <c:order val="1"/>
          <c:tx>
            <c:v>LWR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Illinois!$A$25:$A$56</c:f>
              <c:numCache>
                <c:formatCode>General</c:formatCode>
                <c:ptCount val="32"/>
                <c:pt idx="0">
                  <c:v>0</c:v>
                </c:pt>
                <c:pt idx="1">
                  <c:v>0.69582867666294679</c:v>
                </c:pt>
                <c:pt idx="2">
                  <c:v>0.69582867666294679</c:v>
                </c:pt>
                <c:pt idx="3">
                  <c:v>1.2339361866156255</c:v>
                </c:pt>
                <c:pt idx="4">
                  <c:v>1.2339361866156255</c:v>
                </c:pt>
                <c:pt idx="5">
                  <c:v>1.5122676572808043</c:v>
                </c:pt>
                <c:pt idx="6">
                  <c:v>1.5122676572808043</c:v>
                </c:pt>
                <c:pt idx="7">
                  <c:v>1.7627659808794651</c:v>
                </c:pt>
                <c:pt idx="8">
                  <c:v>1.7627659808794651</c:v>
                </c:pt>
                <c:pt idx="9">
                  <c:v>1.8493852228794652</c:v>
                </c:pt>
                <c:pt idx="10">
                  <c:v>1.8493852228794652</c:v>
                </c:pt>
                <c:pt idx="11">
                  <c:v>1.9146596388794652</c:v>
                </c:pt>
                <c:pt idx="12">
                  <c:v>1.9146596388794652</c:v>
                </c:pt>
                <c:pt idx="13">
                  <c:v>1.9461872588794653</c:v>
                </c:pt>
                <c:pt idx="14">
                  <c:v>1.9461872588794653</c:v>
                </c:pt>
                <c:pt idx="15">
                  <c:v>2.0157075528794652</c:v>
                </c:pt>
                <c:pt idx="16">
                  <c:v>2.0157075528794652</c:v>
                </c:pt>
                <c:pt idx="17">
                  <c:v>2.058492970879465</c:v>
                </c:pt>
                <c:pt idx="18">
                  <c:v>2.058492970879465</c:v>
                </c:pt>
                <c:pt idx="19">
                  <c:v>2.0756816588794651</c:v>
                </c:pt>
                <c:pt idx="20">
                  <c:v>2.0756816588794651</c:v>
                </c:pt>
                <c:pt idx="21">
                  <c:v>2.1084515928794652</c:v>
                </c:pt>
                <c:pt idx="22">
                  <c:v>2.1084515928794652</c:v>
                </c:pt>
                <c:pt idx="23">
                  <c:v>2.1492285868794649</c:v>
                </c:pt>
                <c:pt idx="24">
                  <c:v>2.1492285868794649</c:v>
                </c:pt>
                <c:pt idx="25">
                  <c:v>2.2312815868794651</c:v>
                </c:pt>
                <c:pt idx="26">
                  <c:v>2.2312815868794651</c:v>
                </c:pt>
                <c:pt idx="27">
                  <c:v>2.3690915868794651</c:v>
                </c:pt>
                <c:pt idx="28">
                  <c:v>2.3690915868794651</c:v>
                </c:pt>
                <c:pt idx="29">
                  <c:v>2.376129568879465</c:v>
                </c:pt>
                <c:pt idx="30">
                  <c:v>2.376129568879465</c:v>
                </c:pt>
                <c:pt idx="31">
                  <c:v>2.3869461328794652</c:v>
                </c:pt>
              </c:numCache>
            </c:numRef>
          </c:xVal>
          <c:yVal>
            <c:numRef>
              <c:f>Illinois!$B$25:$B$56</c:f>
              <c:numCache>
                <c:formatCode>General</c:formatCode>
                <c:ptCount val="32"/>
                <c:pt idx="0">
                  <c:v>21.81</c:v>
                </c:pt>
                <c:pt idx="1">
                  <c:v>21.81</c:v>
                </c:pt>
                <c:pt idx="2">
                  <c:v>26.570380906000349</c:v>
                </c:pt>
                <c:pt idx="3">
                  <c:v>26.570380906000349</c:v>
                </c:pt>
                <c:pt idx="4">
                  <c:v>29.948328337070041</c:v>
                </c:pt>
                <c:pt idx="5">
                  <c:v>29.948328337070041</c:v>
                </c:pt>
                <c:pt idx="6">
                  <c:v>33.476148215651001</c:v>
                </c:pt>
                <c:pt idx="7">
                  <c:v>33.476148215651001</c:v>
                </c:pt>
                <c:pt idx="8">
                  <c:v>35.598350855514603</c:v>
                </c:pt>
                <c:pt idx="9">
                  <c:v>35.598350855514603</c:v>
                </c:pt>
                <c:pt idx="10">
                  <c:v>37.196756478631563</c:v>
                </c:pt>
                <c:pt idx="11">
                  <c:v>37.196756478631563</c:v>
                </c:pt>
                <c:pt idx="12">
                  <c:v>38.290689095170123</c:v>
                </c:pt>
                <c:pt idx="13">
                  <c:v>38.290689095170123</c:v>
                </c:pt>
                <c:pt idx="14">
                  <c:v>40.849233842295121</c:v>
                </c:pt>
                <c:pt idx="15">
                  <c:v>40.849233842295121</c:v>
                </c:pt>
                <c:pt idx="16">
                  <c:v>42.98169335432874</c:v>
                </c:pt>
                <c:pt idx="17">
                  <c:v>42.98169335432874</c:v>
                </c:pt>
                <c:pt idx="18">
                  <c:v>44.275744218934634</c:v>
                </c:pt>
                <c:pt idx="19">
                  <c:v>44.275744218934634</c:v>
                </c:pt>
                <c:pt idx="20">
                  <c:v>46.960937316352407</c:v>
                </c:pt>
                <c:pt idx="21">
                  <c:v>46.960937316352407</c:v>
                </c:pt>
                <c:pt idx="22">
                  <c:v>50.581959344192278</c:v>
                </c:pt>
                <c:pt idx="23">
                  <c:v>50.581959344192278</c:v>
                </c:pt>
                <c:pt idx="24">
                  <c:v>58.537769310240286</c:v>
                </c:pt>
                <c:pt idx="25">
                  <c:v>58.537769310240286</c:v>
                </c:pt>
                <c:pt idx="26">
                  <c:v>75.791619282518838</c:v>
                </c:pt>
                <c:pt idx="27">
                  <c:v>75.791619282518838</c:v>
                </c:pt>
                <c:pt idx="28">
                  <c:v>77.10967963974764</c:v>
                </c:pt>
                <c:pt idx="29">
                  <c:v>77.10967963974764</c:v>
                </c:pt>
                <c:pt idx="30">
                  <c:v>79.771709827435956</c:v>
                </c:pt>
                <c:pt idx="31">
                  <c:v>79.771709827435956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E2-4D90-B603-AA51955524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1230256"/>
        <c:axId val="1101221136"/>
      </c:scatterChart>
      <c:valAx>
        <c:axId val="1101230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u="none" strike="noStrike" kern="1200" baseline="0" dirty="0">
                    <a:solidFill>
                      <a:prstClr val="black">
                        <a:lumMod val="65000"/>
                        <a:lumOff val="35000"/>
                      </a:prstClr>
                    </a:solidFill>
                  </a:rPr>
                  <a:t>Amount of CO</a:t>
                </a:r>
                <a:r>
                  <a:rPr lang="en-US" sz="800" b="1" i="0" u="none" strike="noStrike" kern="1200" baseline="0" dirty="0">
                    <a:solidFill>
                      <a:prstClr val="black">
                        <a:lumMod val="65000"/>
                        <a:lumOff val="35000"/>
                      </a:prstClr>
                    </a:solidFill>
                  </a:rPr>
                  <a:t>2</a:t>
                </a:r>
                <a:r>
                  <a:rPr lang="en-US" sz="1000" b="1" i="0" u="none" strike="noStrike" kern="1200" baseline="0" dirty="0">
                    <a:solidFill>
                      <a:prstClr val="black">
                        <a:lumMod val="65000"/>
                        <a:lumOff val="35000"/>
                      </a:prstClr>
                    </a:solidFill>
                  </a:rPr>
                  <a:t> transported (MMT/year)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1221136"/>
        <c:crosses val="autoZero"/>
        <c:crossBetween val="midCat"/>
      </c:valAx>
      <c:valAx>
        <c:axId val="1101221136"/>
        <c:scaling>
          <c:orientation val="minMax"/>
          <c:min val="1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u="none" strike="noStrike" kern="1200" baseline="0" dirty="0">
                    <a:solidFill>
                      <a:prstClr val="black">
                        <a:lumMod val="65000"/>
                        <a:lumOff val="35000"/>
                      </a:prstClr>
                    </a:solidFill>
                  </a:rPr>
                  <a:t>Cost of CO2 ($/MMT)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1230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SMR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Texas!$A$8:$A$11</c:f>
              <c:numCache>
                <c:formatCode>General</c:formatCode>
                <c:ptCount val="4"/>
                <c:pt idx="0">
                  <c:v>0</c:v>
                </c:pt>
                <c:pt idx="1">
                  <c:v>2.2118735620000001</c:v>
                </c:pt>
                <c:pt idx="2">
                  <c:v>2.2118735620000001</c:v>
                </c:pt>
                <c:pt idx="3">
                  <c:v>2.4901416960000002</c:v>
                </c:pt>
              </c:numCache>
            </c:numRef>
          </c:xVal>
          <c:yVal>
            <c:numRef>
              <c:f>Texas!$B$8:$B$11</c:f>
              <c:numCache>
                <c:formatCode>General</c:formatCode>
                <c:ptCount val="4"/>
                <c:pt idx="0">
                  <c:v>13.101444235156261</c:v>
                </c:pt>
                <c:pt idx="1">
                  <c:v>13.101444235156261</c:v>
                </c:pt>
                <c:pt idx="2">
                  <c:v>14.451242817406362</c:v>
                </c:pt>
                <c:pt idx="3">
                  <c:v>14.451242817406362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C2-4468-867D-36F64EA9A4AD}"/>
            </c:ext>
          </c:extLst>
        </c:ser>
        <c:ser>
          <c:idx val="1"/>
          <c:order val="1"/>
          <c:tx>
            <c:v>LWR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Texas!$A$16:$A$19</c:f>
              <c:numCache>
                <c:formatCode>General</c:formatCode>
                <c:ptCount val="4"/>
                <c:pt idx="0">
                  <c:v>0</c:v>
                </c:pt>
                <c:pt idx="1">
                  <c:v>2.0119419000000001</c:v>
                </c:pt>
                <c:pt idx="2">
                  <c:v>2.0119419000000001</c:v>
                </c:pt>
                <c:pt idx="3">
                  <c:v>2.6261595</c:v>
                </c:pt>
              </c:numCache>
            </c:numRef>
          </c:xVal>
          <c:yVal>
            <c:numRef>
              <c:f>Texas!$B$16:$B$19</c:f>
              <c:numCache>
                <c:formatCode>General</c:formatCode>
                <c:ptCount val="4"/>
                <c:pt idx="0">
                  <c:v>17.448880989455958</c:v>
                </c:pt>
                <c:pt idx="1">
                  <c:v>17.448880989455958</c:v>
                </c:pt>
                <c:pt idx="2">
                  <c:v>20.092631102800759</c:v>
                </c:pt>
                <c:pt idx="3">
                  <c:v>20.092631102800759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91-4704-BE35-A38A47EFDA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1247056"/>
        <c:axId val="1101246576"/>
      </c:scatterChart>
      <c:valAx>
        <c:axId val="1101247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Amount</a:t>
                </a:r>
                <a:r>
                  <a:rPr lang="en-US" b="1" baseline="0"/>
                  <a:t> of CO2 transported (MMT/year)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1246576"/>
        <c:crosses val="autoZero"/>
        <c:crossBetween val="midCat"/>
      </c:valAx>
      <c:valAx>
        <c:axId val="1101246576"/>
        <c:scaling>
          <c:orientation val="minMax"/>
          <c:min val="1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Cost</a:t>
                </a:r>
                <a:r>
                  <a:rPr lang="en-US" b="1" baseline="0"/>
                  <a:t> of CO</a:t>
                </a:r>
                <a:r>
                  <a:rPr lang="en-US" sz="800" b="1" baseline="0"/>
                  <a:t>2</a:t>
                </a:r>
                <a:r>
                  <a:rPr lang="en-US" sz="1000" b="1" baseline="0"/>
                  <a:t> ($/MMT)</a:t>
                </a:r>
                <a:endParaRPr lang="en-US" b="1"/>
              </a:p>
            </c:rich>
          </c:tx>
          <c:layout>
            <c:manualLayout>
              <c:xMode val="edge"/>
              <c:yMode val="edge"/>
              <c:x val="2.9023746701846966E-2"/>
              <c:y val="0.257783850241484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1247056"/>
        <c:crosses val="autoZero"/>
        <c:crossBetween val="midCat"/>
        <c:majorUnit val="1"/>
      </c:valAx>
      <c:spPr>
        <a:noFill/>
        <a:ln w="254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SMR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Minnesota!$A$7:$A$10</c:f>
              <c:numCache>
                <c:formatCode>General</c:formatCode>
                <c:ptCount val="4"/>
                <c:pt idx="0">
                  <c:v>0</c:v>
                </c:pt>
                <c:pt idx="1">
                  <c:v>1.3990210000000001</c:v>
                </c:pt>
                <c:pt idx="2">
                  <c:v>1.3990210000000001</c:v>
                </c:pt>
                <c:pt idx="3">
                  <c:v>2.5740270000000001</c:v>
                </c:pt>
              </c:numCache>
            </c:numRef>
          </c:xVal>
          <c:yVal>
            <c:numRef>
              <c:f>Minnesota!$B$7:$B$10</c:f>
              <c:numCache>
                <c:formatCode>General</c:formatCode>
                <c:ptCount val="4"/>
                <c:pt idx="0">
                  <c:v>14.962722834536835</c:v>
                </c:pt>
                <c:pt idx="1">
                  <c:v>14.962722834536835</c:v>
                </c:pt>
                <c:pt idx="2">
                  <c:v>21.338306147500059</c:v>
                </c:pt>
                <c:pt idx="3">
                  <c:v>21.338306147500059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E5-4559-9D3E-CFEC545D4BF6}"/>
            </c:ext>
          </c:extLst>
        </c:ser>
        <c:ser>
          <c:idx val="1"/>
          <c:order val="1"/>
          <c:tx>
            <c:v>LWR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Minnesota!$A$13:$A$22</c:f>
              <c:numCache>
                <c:formatCode>General</c:formatCode>
                <c:ptCount val="10"/>
                <c:pt idx="0">
                  <c:v>0</c:v>
                </c:pt>
                <c:pt idx="1">
                  <c:v>1.1288608999999998</c:v>
                </c:pt>
                <c:pt idx="2">
                  <c:v>1.1288608999999998</c:v>
                </c:pt>
                <c:pt idx="3">
                  <c:v>1.3592599999999999</c:v>
                </c:pt>
                <c:pt idx="4">
                  <c:v>1.3592599999999999</c:v>
                </c:pt>
                <c:pt idx="5">
                  <c:v>1.6004799999999999</c:v>
                </c:pt>
                <c:pt idx="6">
                  <c:v>1.6004799999999999</c:v>
                </c:pt>
                <c:pt idx="7">
                  <c:v>1.8788109999999998</c:v>
                </c:pt>
                <c:pt idx="8">
                  <c:v>1.8788109999999998</c:v>
                </c:pt>
                <c:pt idx="9">
                  <c:v>2.4049932999999997</c:v>
                </c:pt>
              </c:numCache>
            </c:numRef>
          </c:xVal>
          <c:yVal>
            <c:numRef>
              <c:f>Minnesota!$B$13:$B$22</c:f>
              <c:numCache>
                <c:formatCode>General</c:formatCode>
                <c:ptCount val="10"/>
                <c:pt idx="0">
                  <c:v>22.401958855870383</c:v>
                </c:pt>
                <c:pt idx="1">
                  <c:v>22.401958855870383</c:v>
                </c:pt>
                <c:pt idx="2">
                  <c:v>25.056911263621156</c:v>
                </c:pt>
                <c:pt idx="3">
                  <c:v>25.056911263621156</c:v>
                </c:pt>
                <c:pt idx="4">
                  <c:v>29.725053418153294</c:v>
                </c:pt>
                <c:pt idx="5">
                  <c:v>29.725053418153294</c:v>
                </c:pt>
                <c:pt idx="6">
                  <c:v>33.825303111391456</c:v>
                </c:pt>
                <c:pt idx="7">
                  <c:v>33.825303111391456</c:v>
                </c:pt>
                <c:pt idx="8">
                  <c:v>39.689390831938979</c:v>
                </c:pt>
                <c:pt idx="9">
                  <c:v>39.689390831938979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E5-4559-9D3E-CFEC545D4B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4187296"/>
        <c:axId val="1544185856"/>
      </c:scatterChart>
      <c:valAx>
        <c:axId val="154418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Amount of CO2 transported (MMT/year)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4185856"/>
        <c:crosses val="autoZero"/>
        <c:crossBetween val="midCat"/>
      </c:valAx>
      <c:valAx>
        <c:axId val="15441858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u="none" strike="noStrike" kern="1200" baseline="0" dirty="0">
                    <a:solidFill>
                      <a:prstClr val="black">
                        <a:lumMod val="65000"/>
                        <a:lumOff val="35000"/>
                      </a:prstClr>
                    </a:solidFill>
                  </a:rPr>
                  <a:t>Cost of CO2 ($/MMT)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4187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SMR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Nebraska!$A$6:$A$19</c:f>
              <c:numCache>
                <c:formatCode>General</c:formatCode>
                <c:ptCount val="14"/>
                <c:pt idx="0">
                  <c:v>0</c:v>
                </c:pt>
                <c:pt idx="1">
                  <c:v>1.6</c:v>
                </c:pt>
                <c:pt idx="2">
                  <c:v>1.6</c:v>
                </c:pt>
                <c:pt idx="3">
                  <c:v>2.37</c:v>
                </c:pt>
              </c:numCache>
            </c:numRef>
          </c:xVal>
          <c:yVal>
            <c:numRef>
              <c:f>Nebraska!$B$6:$B$19</c:f>
              <c:numCache>
                <c:formatCode>0.0</c:formatCode>
                <c:ptCount val="14"/>
                <c:pt idx="0">
                  <c:v>18.242366347895771</c:v>
                </c:pt>
                <c:pt idx="1">
                  <c:v>18.242366347895771</c:v>
                </c:pt>
                <c:pt idx="2">
                  <c:v>24.95391820954989</c:v>
                </c:pt>
                <c:pt idx="3">
                  <c:v>24.95391820954989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BB-4EA1-8889-CA1A64F824BB}"/>
            </c:ext>
          </c:extLst>
        </c:ser>
        <c:ser>
          <c:idx val="1"/>
          <c:order val="1"/>
          <c:tx>
            <c:v>LWR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Nebraska!$A$23:$A$28</c:f>
              <c:numCache>
                <c:formatCode>General</c:formatCode>
                <c:ptCount val="6"/>
                <c:pt idx="0">
                  <c:v>0</c:v>
                </c:pt>
                <c:pt idx="1">
                  <c:v>1.04</c:v>
                </c:pt>
                <c:pt idx="2">
                  <c:v>1.04</c:v>
                </c:pt>
                <c:pt idx="3">
                  <c:v>2.08</c:v>
                </c:pt>
                <c:pt idx="4">
                  <c:v>2.08</c:v>
                </c:pt>
                <c:pt idx="5">
                  <c:v>2.4696639999999999</c:v>
                </c:pt>
              </c:numCache>
            </c:numRef>
          </c:xVal>
          <c:yVal>
            <c:numRef>
              <c:f>Nebraska!$B$23:$B$28</c:f>
              <c:numCache>
                <c:formatCode>General</c:formatCode>
                <c:ptCount val="6"/>
                <c:pt idx="0">
                  <c:v>39.59570822611569</c:v>
                </c:pt>
                <c:pt idx="1">
                  <c:v>39.59570822611569</c:v>
                </c:pt>
                <c:pt idx="2">
                  <c:v>39.646216129078127</c:v>
                </c:pt>
                <c:pt idx="3">
                  <c:v>39.646216129078127</c:v>
                </c:pt>
                <c:pt idx="4">
                  <c:v>42.054836213315461</c:v>
                </c:pt>
                <c:pt idx="5">
                  <c:v>42.054836213315461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D7-4EAE-A190-30C400DAAF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1020912"/>
        <c:axId val="1031021392"/>
      </c:scatterChart>
      <c:valAx>
        <c:axId val="1031020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Amount</a:t>
                </a:r>
                <a:r>
                  <a:rPr lang="en-US" b="1" baseline="0"/>
                  <a:t> of CO2 transported </a:t>
                </a:r>
                <a:r>
                  <a:rPr lang="en-US" sz="8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(MMT/year</a:t>
                </a:r>
                <a:r>
                  <a:rPr lang="en-U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1021392"/>
        <c:crosses val="autoZero"/>
        <c:crossBetween val="midCat"/>
      </c:valAx>
      <c:valAx>
        <c:axId val="10310213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Cost</a:t>
                </a:r>
                <a:r>
                  <a:rPr lang="en-US" b="1" baseline="0"/>
                  <a:t> of CO2  (</a:t>
                </a:r>
                <a:r>
                  <a:rPr lang="en-US" sz="10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$/MMT)</a:t>
                </a:r>
                <a:endParaRPr lang="en-US" b="1"/>
              </a:p>
            </c:rich>
          </c:tx>
          <c:layout>
            <c:manualLayout>
              <c:xMode val="edge"/>
              <c:yMode val="edge"/>
              <c:x val="2.3203353950416686E-2"/>
              <c:y val="0.247980542500760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1020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SMR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Ohio!$A$7:$A$10</c:f>
              <c:numCache>
                <c:formatCode>General</c:formatCode>
                <c:ptCount val="4"/>
                <c:pt idx="0">
                  <c:v>0</c:v>
                </c:pt>
                <c:pt idx="1">
                  <c:v>2.1932520000000002</c:v>
                </c:pt>
                <c:pt idx="2">
                  <c:v>2.1932520000000002</c:v>
                </c:pt>
                <c:pt idx="3">
                  <c:v>3.2332520000000002</c:v>
                </c:pt>
              </c:numCache>
            </c:numRef>
          </c:xVal>
          <c:yVal>
            <c:numRef>
              <c:f>Ohio!$B$7:$B$10</c:f>
              <c:numCache>
                <c:formatCode>General</c:formatCode>
                <c:ptCount val="4"/>
                <c:pt idx="0">
                  <c:v>13.133606015618117</c:v>
                </c:pt>
                <c:pt idx="1">
                  <c:v>13.133606015618117</c:v>
                </c:pt>
                <c:pt idx="2">
                  <c:v>15.965799150519963</c:v>
                </c:pt>
                <c:pt idx="3">
                  <c:v>15.965799150519963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42-4FE9-8577-02E5A7570775}"/>
            </c:ext>
          </c:extLst>
        </c:ser>
        <c:ser>
          <c:idx val="1"/>
          <c:order val="1"/>
          <c:tx>
            <c:v>LWR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Ohio!$A$13:$A$16</c:f>
              <c:numCache>
                <c:formatCode>General</c:formatCode>
                <c:ptCount val="4"/>
                <c:pt idx="0">
                  <c:v>0</c:v>
                </c:pt>
                <c:pt idx="1">
                  <c:v>1.36</c:v>
                </c:pt>
                <c:pt idx="2">
                  <c:v>1.36</c:v>
                </c:pt>
                <c:pt idx="3">
                  <c:v>2.5627402000000004</c:v>
                </c:pt>
              </c:numCache>
            </c:numRef>
          </c:xVal>
          <c:yVal>
            <c:numRef>
              <c:f>Ohio!$B$13:$B$16</c:f>
              <c:numCache>
                <c:formatCode>General</c:formatCode>
                <c:ptCount val="4"/>
                <c:pt idx="0">
                  <c:v>19.623853260655228</c:v>
                </c:pt>
                <c:pt idx="1">
                  <c:v>19.623853260655228</c:v>
                </c:pt>
                <c:pt idx="2">
                  <c:v>25.272247870952487</c:v>
                </c:pt>
                <c:pt idx="3">
                  <c:v>25.272247870952487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7D-443E-8A3D-E2EA721191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3342496"/>
        <c:axId val="1103342976"/>
      </c:scatterChart>
      <c:valAx>
        <c:axId val="1103342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Amount of CO2 transported </a:t>
                </a:r>
                <a:r>
                  <a:rPr lang="en-US" sz="8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(MMT/year</a:t>
                </a:r>
                <a:r>
                  <a:rPr lang="en-U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)</a:t>
                </a:r>
                <a:endParaRPr lang="en-US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342976"/>
        <c:crosses val="autoZero"/>
        <c:crossBetween val="midCat"/>
      </c:valAx>
      <c:valAx>
        <c:axId val="11033429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Cost of CO2  ($/MMT)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342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387349</xdr:colOff>
      <xdr:row>10</xdr:row>
      <xdr:rowOff>139700</xdr:rowOff>
    </xdr:from>
    <xdr:to>
      <xdr:col>11</xdr:col>
      <xdr:colOff>257174</xdr:colOff>
      <xdr:row>30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4DB003-7CB1-5353-55CB-696F44772E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38099</xdr:colOff>
      <xdr:row>11</xdr:row>
      <xdr:rowOff>101602</xdr:rowOff>
    </xdr:from>
    <xdr:to>
      <xdr:col>12</xdr:col>
      <xdr:colOff>466724</xdr:colOff>
      <xdr:row>30</xdr:row>
      <xdr:rowOff>57151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12B52AC-C08D-C85B-4C97-E874384C90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647700</xdr:colOff>
      <xdr:row>5</xdr:row>
      <xdr:rowOff>74612</xdr:rowOff>
    </xdr:from>
    <xdr:to>
      <xdr:col>11</xdr:col>
      <xdr:colOff>495300</xdr:colOff>
      <xdr:row>20</xdr:row>
      <xdr:rowOff>96837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3CCE91-FC10-29C1-2627-AA4210C092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206375</xdr:colOff>
      <xdr:row>8</xdr:row>
      <xdr:rowOff>68261</xdr:rowOff>
    </xdr:from>
    <xdr:to>
      <xdr:col>13</xdr:col>
      <xdr:colOff>398462</xdr:colOff>
      <xdr:row>27</xdr:row>
      <xdr:rowOff>12699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DC7737-A89F-B51D-4F4D-D79E7E383B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133350</xdr:colOff>
      <xdr:row>0</xdr:row>
      <xdr:rowOff>923924</xdr:rowOff>
    </xdr:from>
    <xdr:to>
      <xdr:col>15</xdr:col>
      <xdr:colOff>285750</xdr:colOff>
      <xdr:row>16</xdr:row>
      <xdr:rowOff>76199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E165E8-CAA1-FD63-B249-576F1AF298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9728B-EBF9-4B1C-B9A7-1A92C04112B1}">
  <dimension ref="A1:G56"/>
  <sheetViews>
    <sheetView workbookViewId="0">
      <selection activeCell="D24" sqref="D24"/>
    </sheetView>
  </sheetViews>
  <sheetFormatPr defaultRowHeight="14.5" x14ac:dyDescent="0.35"/>
  <cols>
    <col min="1" max="1" width="11.90625" customWidth="1"/>
    <col min="3" max="3" width="12.81640625" customWidth="1"/>
    <col min="4" max="4" width="13.54296875" customWidth="1"/>
    <col min="5" max="5" width="13" customWidth="1"/>
    <col min="6" max="6" width="14.90625" customWidth="1"/>
    <col min="7" max="7" width="14.453125" customWidth="1"/>
  </cols>
  <sheetData>
    <row r="1" spans="1:7" ht="92.5" customHeight="1" x14ac:dyDescent="0.35">
      <c r="A1" s="8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</row>
    <row r="2" spans="1:7" x14ac:dyDescent="0.35">
      <c r="A2" s="3" t="s">
        <v>7</v>
      </c>
      <c r="B2" s="4" t="s">
        <v>8</v>
      </c>
      <c r="C2" s="5">
        <v>0</v>
      </c>
      <c r="D2" s="5">
        <v>0.53810750995267886</v>
      </c>
      <c r="E2" s="6">
        <v>22.322252767207686</v>
      </c>
      <c r="F2" s="6">
        <f>D2</f>
        <v>0.53810750995267886</v>
      </c>
      <c r="G2" s="7">
        <f>E2</f>
        <v>22.322252767207686</v>
      </c>
    </row>
    <row r="3" spans="1:7" x14ac:dyDescent="0.35">
      <c r="A3" s="3" t="s">
        <v>7</v>
      </c>
      <c r="B3" s="4" t="s">
        <v>8</v>
      </c>
      <c r="C3" s="5">
        <v>53.00019422723755</v>
      </c>
      <c r="D3" s="5">
        <v>0.67727324528526833</v>
      </c>
      <c r="E3" s="6">
        <v>29.753641442277097</v>
      </c>
      <c r="F3" s="6">
        <f>F2+D3</f>
        <v>1.2153807552379472</v>
      </c>
      <c r="G3" s="7">
        <f>(D2*E2+D3*E3)/F3</f>
        <v>26.463408288429569</v>
      </c>
    </row>
    <row r="4" spans="1:7" x14ac:dyDescent="0.35">
      <c r="A4" s="4" t="s">
        <v>7</v>
      </c>
      <c r="B4" s="4" t="s">
        <v>8</v>
      </c>
      <c r="C4" s="6">
        <v>62.78786232423036</v>
      </c>
      <c r="D4" s="6">
        <v>0.69582867666294679</v>
      </c>
      <c r="E4" s="6">
        <v>31.169523650581116</v>
      </c>
      <c r="F4" s="6">
        <f t="shared" ref="F4:F7" si="0">F3+D4</f>
        <v>1.9112094319008941</v>
      </c>
      <c r="G4" s="7">
        <f>(D2*E2+D3*E3+D4*E4)/F4</f>
        <v>28.176799803776003</v>
      </c>
    </row>
    <row r="5" spans="1:7" x14ac:dyDescent="0.35">
      <c r="A5" s="4" t="s">
        <v>7</v>
      </c>
      <c r="B5" s="4" t="s">
        <v>8</v>
      </c>
      <c r="C5" s="6">
        <v>8.9657760841797902</v>
      </c>
      <c r="D5" s="6">
        <v>0.25049832359866092</v>
      </c>
      <c r="E5" s="6">
        <v>32.123727482639744</v>
      </c>
      <c r="F5" s="6">
        <f t="shared" si="0"/>
        <v>2.1617077554995552</v>
      </c>
      <c r="G5" s="7">
        <f>(D2*E2+D3*E3+D4*E4+D5*E5)/F5</f>
        <v>28.634169105618582</v>
      </c>
    </row>
    <row r="6" spans="1:7" x14ac:dyDescent="0.35">
      <c r="A6" s="4" t="s">
        <v>7</v>
      </c>
      <c r="B6" s="4" t="s">
        <v>8</v>
      </c>
      <c r="C6" s="6">
        <v>46.495925313810524</v>
      </c>
      <c r="D6" s="6">
        <v>0.2319428922209823</v>
      </c>
      <c r="E6" s="6">
        <v>48.45770411342248</v>
      </c>
      <c r="F6" s="6">
        <f t="shared" si="0"/>
        <v>2.3936506477205377</v>
      </c>
      <c r="G6" s="7">
        <f>(D4*E4+D5*E5+D6*E6+D2*E2+D3*E3)/F6</f>
        <v>30.555054280793374</v>
      </c>
    </row>
    <row r="7" spans="1:7" x14ac:dyDescent="0.35">
      <c r="A7" s="4" t="s">
        <v>7</v>
      </c>
      <c r="B7" s="4" t="s">
        <v>8</v>
      </c>
      <c r="C7" s="6">
        <v>58.961319700939356</v>
      </c>
      <c r="D7" s="6">
        <v>0.16885442553687513</v>
      </c>
      <c r="E7" s="6">
        <v>65.640520368311186</v>
      </c>
      <c r="F7" s="6">
        <f t="shared" si="0"/>
        <v>2.5625050732574128</v>
      </c>
      <c r="G7" s="7">
        <f>(D4*E4+D5*E5+D6*E6+D7*E7+D3*E3+D2*E2)/F7</f>
        <v>32.866985789818806</v>
      </c>
    </row>
    <row r="10" spans="1:7" x14ac:dyDescent="0.35">
      <c r="A10">
        <v>0</v>
      </c>
      <c r="B10">
        <v>22.322252767207686</v>
      </c>
    </row>
    <row r="11" spans="1:7" x14ac:dyDescent="0.35">
      <c r="A11">
        <v>0.53810750995267886</v>
      </c>
      <c r="B11">
        <v>22.322252767207686</v>
      </c>
    </row>
    <row r="12" spans="1:7" x14ac:dyDescent="0.35">
      <c r="A12">
        <v>0.53810750995267886</v>
      </c>
      <c r="B12">
        <v>26.463408288429569</v>
      </c>
    </row>
    <row r="13" spans="1:7" x14ac:dyDescent="0.35">
      <c r="A13">
        <v>1.2153807552379472</v>
      </c>
      <c r="B13">
        <v>26.463408288429569</v>
      </c>
    </row>
    <row r="14" spans="1:7" x14ac:dyDescent="0.35">
      <c r="A14">
        <v>1.2153807552379472</v>
      </c>
      <c r="B14">
        <v>28.176799803776003</v>
      </c>
    </row>
    <row r="15" spans="1:7" x14ac:dyDescent="0.35">
      <c r="A15">
        <v>1.9112094319008941</v>
      </c>
      <c r="B15">
        <v>28.176799803776003</v>
      </c>
    </row>
    <row r="16" spans="1:7" x14ac:dyDescent="0.35">
      <c r="A16">
        <v>1.9112094319008941</v>
      </c>
      <c r="B16">
        <v>28.634169105618582</v>
      </c>
    </row>
    <row r="17" spans="1:2" x14ac:dyDescent="0.35">
      <c r="A17">
        <v>2.1617077554995552</v>
      </c>
      <c r="B17">
        <v>28.634169105618582</v>
      </c>
    </row>
    <row r="18" spans="1:2" x14ac:dyDescent="0.35">
      <c r="A18">
        <v>2.1617077554995552</v>
      </c>
      <c r="B18">
        <v>30.555054280793374</v>
      </c>
    </row>
    <row r="19" spans="1:2" x14ac:dyDescent="0.35">
      <c r="A19">
        <v>2.3936506477205377</v>
      </c>
      <c r="B19">
        <v>30.555054280793374</v>
      </c>
    </row>
    <row r="20" spans="1:2" x14ac:dyDescent="0.35">
      <c r="A20">
        <v>2.3936506477205377</v>
      </c>
      <c r="B20">
        <v>32.866985789818806</v>
      </c>
    </row>
    <row r="21" spans="1:2" x14ac:dyDescent="0.35">
      <c r="A21">
        <v>2.5625050732574128</v>
      </c>
      <c r="B21">
        <v>32.866985789818806</v>
      </c>
    </row>
    <row r="25" spans="1:2" x14ac:dyDescent="0.35">
      <c r="A25">
        <v>0</v>
      </c>
      <c r="B25">
        <v>21.81</v>
      </c>
    </row>
    <row r="26" spans="1:2" x14ac:dyDescent="0.35">
      <c r="A26">
        <v>0.69582867666294679</v>
      </c>
      <c r="B26">
        <v>21.81</v>
      </c>
    </row>
    <row r="27" spans="1:2" x14ac:dyDescent="0.35">
      <c r="A27">
        <v>0.69582867666294679</v>
      </c>
      <c r="B27">
        <v>26.570380906000349</v>
      </c>
    </row>
    <row r="28" spans="1:2" x14ac:dyDescent="0.35">
      <c r="A28">
        <v>1.2339361866156255</v>
      </c>
      <c r="B28">
        <v>26.570380906000349</v>
      </c>
    </row>
    <row r="29" spans="1:2" x14ac:dyDescent="0.35">
      <c r="A29">
        <v>1.2339361866156255</v>
      </c>
      <c r="B29">
        <v>29.948328337070041</v>
      </c>
    </row>
    <row r="30" spans="1:2" x14ac:dyDescent="0.35">
      <c r="A30">
        <v>1.5122676572808043</v>
      </c>
      <c r="B30">
        <v>29.948328337070041</v>
      </c>
    </row>
    <row r="31" spans="1:2" x14ac:dyDescent="0.35">
      <c r="A31">
        <v>1.5122676572808043</v>
      </c>
      <c r="B31">
        <v>33.476148215651001</v>
      </c>
    </row>
    <row r="32" spans="1:2" x14ac:dyDescent="0.35">
      <c r="A32">
        <v>1.7627659808794651</v>
      </c>
      <c r="B32">
        <v>33.476148215651001</v>
      </c>
    </row>
    <row r="33" spans="1:2" x14ac:dyDescent="0.35">
      <c r="A33">
        <v>1.7627659808794651</v>
      </c>
      <c r="B33">
        <v>35.598350855514603</v>
      </c>
    </row>
    <row r="34" spans="1:2" x14ac:dyDescent="0.35">
      <c r="A34">
        <v>1.8493852228794652</v>
      </c>
      <c r="B34">
        <v>35.598350855514603</v>
      </c>
    </row>
    <row r="35" spans="1:2" x14ac:dyDescent="0.35">
      <c r="A35">
        <v>1.8493852228794652</v>
      </c>
      <c r="B35">
        <v>37.196756478631563</v>
      </c>
    </row>
    <row r="36" spans="1:2" x14ac:dyDescent="0.35">
      <c r="A36">
        <v>1.9146596388794652</v>
      </c>
      <c r="B36">
        <v>37.196756478631563</v>
      </c>
    </row>
    <row r="37" spans="1:2" x14ac:dyDescent="0.35">
      <c r="A37">
        <v>1.9146596388794652</v>
      </c>
      <c r="B37">
        <v>38.290689095170123</v>
      </c>
    </row>
    <row r="38" spans="1:2" x14ac:dyDescent="0.35">
      <c r="A38">
        <v>1.9461872588794653</v>
      </c>
      <c r="B38">
        <v>38.290689095170123</v>
      </c>
    </row>
    <row r="39" spans="1:2" x14ac:dyDescent="0.35">
      <c r="A39">
        <v>1.9461872588794653</v>
      </c>
      <c r="B39">
        <v>40.849233842295121</v>
      </c>
    </row>
    <row r="40" spans="1:2" x14ac:dyDescent="0.35">
      <c r="A40">
        <v>2.0157075528794652</v>
      </c>
      <c r="B40">
        <v>40.849233842295121</v>
      </c>
    </row>
    <row r="41" spans="1:2" x14ac:dyDescent="0.35">
      <c r="A41">
        <v>2.0157075528794652</v>
      </c>
      <c r="B41">
        <v>42.98169335432874</v>
      </c>
    </row>
    <row r="42" spans="1:2" x14ac:dyDescent="0.35">
      <c r="A42">
        <v>2.058492970879465</v>
      </c>
      <c r="B42">
        <v>42.98169335432874</v>
      </c>
    </row>
    <row r="43" spans="1:2" x14ac:dyDescent="0.35">
      <c r="A43">
        <v>2.058492970879465</v>
      </c>
      <c r="B43">
        <v>44.275744218934634</v>
      </c>
    </row>
    <row r="44" spans="1:2" x14ac:dyDescent="0.35">
      <c r="A44">
        <v>2.0756816588794651</v>
      </c>
      <c r="B44">
        <v>44.275744218934634</v>
      </c>
    </row>
    <row r="45" spans="1:2" x14ac:dyDescent="0.35">
      <c r="A45">
        <v>2.0756816588794651</v>
      </c>
      <c r="B45">
        <v>46.960937316352407</v>
      </c>
    </row>
    <row r="46" spans="1:2" x14ac:dyDescent="0.35">
      <c r="A46">
        <v>2.1084515928794652</v>
      </c>
      <c r="B46">
        <v>46.960937316352407</v>
      </c>
    </row>
    <row r="47" spans="1:2" x14ac:dyDescent="0.35">
      <c r="A47">
        <v>2.1084515928794652</v>
      </c>
      <c r="B47">
        <v>50.581959344192278</v>
      </c>
    </row>
    <row r="48" spans="1:2" x14ac:dyDescent="0.35">
      <c r="A48">
        <v>2.1492285868794649</v>
      </c>
      <c r="B48">
        <v>50.581959344192278</v>
      </c>
    </row>
    <row r="49" spans="1:2" x14ac:dyDescent="0.35">
      <c r="A49">
        <v>2.1492285868794649</v>
      </c>
      <c r="B49">
        <v>58.537769310240286</v>
      </c>
    </row>
    <row r="50" spans="1:2" x14ac:dyDescent="0.35">
      <c r="A50">
        <v>2.2312815868794651</v>
      </c>
      <c r="B50">
        <v>58.537769310240286</v>
      </c>
    </row>
    <row r="51" spans="1:2" x14ac:dyDescent="0.35">
      <c r="A51">
        <v>2.2312815868794651</v>
      </c>
      <c r="B51">
        <v>75.791619282518838</v>
      </c>
    </row>
    <row r="52" spans="1:2" x14ac:dyDescent="0.35">
      <c r="A52">
        <v>2.3690915868794651</v>
      </c>
      <c r="B52">
        <v>75.791619282518838</v>
      </c>
    </row>
    <row r="53" spans="1:2" x14ac:dyDescent="0.35">
      <c r="A53">
        <v>2.3690915868794651</v>
      </c>
      <c r="B53">
        <v>77.10967963974764</v>
      </c>
    </row>
    <row r="54" spans="1:2" x14ac:dyDescent="0.35">
      <c r="A54">
        <v>2.376129568879465</v>
      </c>
      <c r="B54">
        <v>77.10967963974764</v>
      </c>
    </row>
    <row r="55" spans="1:2" x14ac:dyDescent="0.35">
      <c r="A55">
        <v>2.376129568879465</v>
      </c>
      <c r="B55">
        <v>79.771709827435956</v>
      </c>
    </row>
    <row r="56" spans="1:2" x14ac:dyDescent="0.35">
      <c r="A56">
        <v>2.3869461328794652</v>
      </c>
      <c r="B56">
        <v>79.771709827435956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6D519-8100-463E-B850-F6349166FD57}">
  <dimension ref="A1:G19"/>
  <sheetViews>
    <sheetView workbookViewId="0">
      <selection activeCell="O15" sqref="O15"/>
    </sheetView>
  </sheetViews>
  <sheetFormatPr defaultRowHeight="14.5" x14ac:dyDescent="0.35"/>
  <cols>
    <col min="1" max="1" width="16.08984375" customWidth="1"/>
    <col min="4" max="4" width="15" customWidth="1"/>
    <col min="5" max="5" width="14.90625" customWidth="1"/>
    <col min="6" max="6" width="16.08984375" customWidth="1"/>
    <col min="7" max="7" width="19.08984375" customWidth="1"/>
  </cols>
  <sheetData>
    <row r="1" spans="1:7" ht="102.5" customHeight="1" x14ac:dyDescent="0.35">
      <c r="A1" s="8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</row>
    <row r="2" spans="1:7" x14ac:dyDescent="0.35">
      <c r="A2" s="4" t="s">
        <v>9</v>
      </c>
      <c r="B2" s="4" t="s">
        <v>10</v>
      </c>
      <c r="C2" s="9">
        <v>5.9002671203233945E-5</v>
      </c>
      <c r="D2" s="9">
        <v>2.2118735620000001</v>
      </c>
      <c r="E2" s="10">
        <v>13.101444235156261</v>
      </c>
      <c r="F2" s="9">
        <f>D2</f>
        <v>2.2118735620000001</v>
      </c>
      <c r="G2" s="6">
        <f>E2</f>
        <v>13.101444235156261</v>
      </c>
    </row>
    <row r="3" spans="1:7" x14ac:dyDescent="0.35">
      <c r="A3" s="4" t="s">
        <v>9</v>
      </c>
      <c r="B3" s="4" t="s">
        <v>10</v>
      </c>
      <c r="C3" s="9">
        <v>0.55133313438606935</v>
      </c>
      <c r="D3" s="9">
        <v>0.278268134</v>
      </c>
      <c r="E3" s="9">
        <v>25.180404490313137</v>
      </c>
      <c r="F3" s="9">
        <f>F2+D3</f>
        <v>2.4901416960000002</v>
      </c>
      <c r="G3" s="6">
        <f>(D2*E2+D3*E3)/F3</f>
        <v>14.451242817406362</v>
      </c>
    </row>
    <row r="5" spans="1:7" x14ac:dyDescent="0.35">
      <c r="A5" s="4" t="s">
        <v>9</v>
      </c>
      <c r="B5" s="4" t="s">
        <v>10</v>
      </c>
      <c r="C5" s="9">
        <v>5.9002671203233945E-5</v>
      </c>
      <c r="D5" s="9">
        <v>2.2118735620000001</v>
      </c>
      <c r="E5" s="10">
        <v>13.101444235156261</v>
      </c>
      <c r="F5" s="9">
        <f>D5</f>
        <v>2.2118735620000001</v>
      </c>
      <c r="G5" s="6">
        <f>E5</f>
        <v>13.101444235156261</v>
      </c>
    </row>
    <row r="6" spans="1:7" x14ac:dyDescent="0.35">
      <c r="A6" s="4" t="s">
        <v>9</v>
      </c>
      <c r="B6" s="4" t="s">
        <v>10</v>
      </c>
      <c r="C6" s="9">
        <v>0.55133313438606935</v>
      </c>
      <c r="D6" s="9">
        <v>0.278268134</v>
      </c>
      <c r="E6" s="9">
        <f>25.1804044903131-1.28</f>
        <v>23.9004044903131</v>
      </c>
      <c r="F6" s="9">
        <f>F5+D6</f>
        <v>2.4901416960000002</v>
      </c>
      <c r="G6" s="6">
        <f>(D5*E5+D6*E6)/F6</f>
        <v>14.308205490618027</v>
      </c>
    </row>
    <row r="8" spans="1:7" x14ac:dyDescent="0.35">
      <c r="A8">
        <v>0</v>
      </c>
      <c r="B8">
        <v>13.101444235156261</v>
      </c>
      <c r="E8">
        <v>0</v>
      </c>
      <c r="F8">
        <v>17.448880989455958</v>
      </c>
    </row>
    <row r="9" spans="1:7" x14ac:dyDescent="0.35">
      <c r="A9">
        <v>2.2118735620000001</v>
      </c>
      <c r="B9">
        <v>13.101444235156261</v>
      </c>
      <c r="E9">
        <v>2.0119419000000001</v>
      </c>
      <c r="F9">
        <v>17.448880989455958</v>
      </c>
    </row>
    <row r="10" spans="1:7" x14ac:dyDescent="0.35">
      <c r="A10">
        <v>2.2118735620000001</v>
      </c>
      <c r="B10">
        <v>14.451242817406362</v>
      </c>
      <c r="E10">
        <v>2.0119419000000001</v>
      </c>
      <c r="F10">
        <v>20.092631102800759</v>
      </c>
    </row>
    <row r="11" spans="1:7" x14ac:dyDescent="0.35">
      <c r="A11">
        <v>2.4901416960000002</v>
      </c>
      <c r="B11">
        <v>14.451242817406362</v>
      </c>
      <c r="E11">
        <v>2.6261595</v>
      </c>
      <c r="F11">
        <v>20.092631102800759</v>
      </c>
    </row>
    <row r="16" spans="1:7" x14ac:dyDescent="0.35">
      <c r="A16">
        <v>0</v>
      </c>
      <c r="B16">
        <v>17.448880989455958</v>
      </c>
    </row>
    <row r="17" spans="1:2" x14ac:dyDescent="0.35">
      <c r="A17">
        <v>2.0119419000000001</v>
      </c>
      <c r="B17">
        <v>17.448880989455958</v>
      </c>
    </row>
    <row r="18" spans="1:2" x14ac:dyDescent="0.35">
      <c r="A18">
        <v>2.0119419000000001</v>
      </c>
      <c r="B18">
        <v>20.092631102800759</v>
      </c>
    </row>
    <row r="19" spans="1:2" x14ac:dyDescent="0.35">
      <c r="A19">
        <v>2.6261595</v>
      </c>
      <c r="B19">
        <v>20.092631102800759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DDF32-739B-4915-9FF2-1E69B3D1C163}">
  <dimension ref="A1:G22"/>
  <sheetViews>
    <sheetView workbookViewId="0">
      <selection activeCell="E28" sqref="E28"/>
    </sheetView>
  </sheetViews>
  <sheetFormatPr defaultRowHeight="14.5" x14ac:dyDescent="0.35"/>
  <cols>
    <col min="1" max="1" width="19.08984375" customWidth="1"/>
    <col min="2" max="2" width="19.36328125" customWidth="1"/>
    <col min="3" max="3" width="15.7265625" customWidth="1"/>
    <col min="4" max="4" width="13.90625" customWidth="1"/>
    <col min="5" max="6" width="14.08984375" customWidth="1"/>
    <col min="7" max="7" width="18.7265625" customWidth="1"/>
  </cols>
  <sheetData>
    <row r="1" spans="1:7" ht="116" x14ac:dyDescent="0.35">
      <c r="A1" s="11" t="s">
        <v>0</v>
      </c>
      <c r="B1" s="15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</row>
    <row r="2" spans="1:7" x14ac:dyDescent="0.35">
      <c r="A2" s="4" t="s">
        <v>9</v>
      </c>
      <c r="B2" s="4" t="s">
        <v>12</v>
      </c>
      <c r="C2" s="4">
        <v>0</v>
      </c>
      <c r="D2" s="6">
        <v>1.3990210000000001</v>
      </c>
      <c r="E2" s="6">
        <f>16.493*(D2)^(-0.29)</f>
        <v>14.962722834536835</v>
      </c>
      <c r="F2" s="9">
        <f>D2</f>
        <v>1.3990210000000001</v>
      </c>
      <c r="G2" s="16">
        <f>E2</f>
        <v>14.962722834536835</v>
      </c>
    </row>
    <row r="3" spans="1:7" x14ac:dyDescent="0.35">
      <c r="A3" s="4" t="s">
        <v>9</v>
      </c>
      <c r="B3" s="4" t="s">
        <v>12</v>
      </c>
      <c r="C3" s="6">
        <v>10.178779058752976</v>
      </c>
      <c r="D3" s="6">
        <v>1.175006</v>
      </c>
      <c r="E3" s="6">
        <f>16.493*(D3)^(-0.29)+13.19</f>
        <v>28.929394994778399</v>
      </c>
      <c r="F3" s="9">
        <f>D3+F2</f>
        <v>2.5740270000000001</v>
      </c>
      <c r="G3" s="16">
        <f>(D2*E2+D3*E3)/F3</f>
        <v>21.338306147500059</v>
      </c>
    </row>
    <row r="7" spans="1:7" x14ac:dyDescent="0.35">
      <c r="A7">
        <v>0</v>
      </c>
      <c r="B7">
        <v>14.962722834536835</v>
      </c>
    </row>
    <row r="8" spans="1:7" x14ac:dyDescent="0.35">
      <c r="A8">
        <v>1.3990210000000001</v>
      </c>
      <c r="B8">
        <v>14.962722834536835</v>
      </c>
    </row>
    <row r="9" spans="1:7" x14ac:dyDescent="0.35">
      <c r="A9">
        <v>1.3990210000000001</v>
      </c>
      <c r="B9">
        <v>21.338306147500059</v>
      </c>
    </row>
    <row r="10" spans="1:7" x14ac:dyDescent="0.35">
      <c r="A10">
        <v>2.5740270000000001</v>
      </c>
      <c r="B10">
        <v>21.338306147500059</v>
      </c>
    </row>
    <row r="13" spans="1:7" x14ac:dyDescent="0.35">
      <c r="A13">
        <v>0</v>
      </c>
      <c r="B13">
        <v>22.401958855870383</v>
      </c>
    </row>
    <row r="14" spans="1:7" x14ac:dyDescent="0.35">
      <c r="A14">
        <v>1.1288608999999998</v>
      </c>
      <c r="B14">
        <v>22.401958855870383</v>
      </c>
    </row>
    <row r="15" spans="1:7" x14ac:dyDescent="0.35">
      <c r="A15">
        <v>1.1288608999999998</v>
      </c>
      <c r="B15">
        <v>25.056911263621156</v>
      </c>
    </row>
    <row r="16" spans="1:7" x14ac:dyDescent="0.35">
      <c r="A16">
        <v>1.3592599999999999</v>
      </c>
      <c r="B16">
        <v>25.056911263621156</v>
      </c>
    </row>
    <row r="17" spans="1:2" x14ac:dyDescent="0.35">
      <c r="A17">
        <v>1.3592599999999999</v>
      </c>
      <c r="B17">
        <v>29.725053418153294</v>
      </c>
    </row>
    <row r="18" spans="1:2" x14ac:dyDescent="0.35">
      <c r="A18">
        <v>1.6004799999999999</v>
      </c>
      <c r="B18">
        <v>29.725053418153294</v>
      </c>
    </row>
    <row r="19" spans="1:2" x14ac:dyDescent="0.35">
      <c r="A19">
        <v>1.6004799999999999</v>
      </c>
      <c r="B19">
        <v>33.825303111391456</v>
      </c>
    </row>
    <row r="20" spans="1:2" x14ac:dyDescent="0.35">
      <c r="A20">
        <v>1.8788109999999998</v>
      </c>
      <c r="B20">
        <v>33.825303111391456</v>
      </c>
    </row>
    <row r="21" spans="1:2" x14ac:dyDescent="0.35">
      <c r="A21">
        <v>1.8788109999999998</v>
      </c>
      <c r="B21">
        <v>39.689390831938979</v>
      </c>
    </row>
    <row r="22" spans="1:2" x14ac:dyDescent="0.35">
      <c r="A22">
        <v>2.4049932999999997</v>
      </c>
      <c r="B22">
        <v>39.689390831938979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377A8-434C-485F-A1A3-AB1C32BC0516}">
  <dimension ref="A1:G28"/>
  <sheetViews>
    <sheetView workbookViewId="0">
      <selection activeCell="C12" sqref="C12"/>
    </sheetView>
  </sheetViews>
  <sheetFormatPr defaultRowHeight="14.5" x14ac:dyDescent="0.35"/>
  <cols>
    <col min="1" max="1" width="17.453125" customWidth="1"/>
    <col min="2" max="2" width="17.1796875" customWidth="1"/>
    <col min="4" max="4" width="15.26953125" customWidth="1"/>
    <col min="5" max="5" width="17.26953125" customWidth="1"/>
    <col min="6" max="6" width="15.7265625" customWidth="1"/>
    <col min="7" max="7" width="15.453125" customWidth="1"/>
  </cols>
  <sheetData>
    <row r="1" spans="1:7" ht="58" x14ac:dyDescent="0.35">
      <c r="A1" s="8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</row>
    <row r="2" spans="1:7" x14ac:dyDescent="0.35">
      <c r="A2" s="17" t="s">
        <v>16</v>
      </c>
      <c r="B2" s="17" t="s">
        <v>17</v>
      </c>
      <c r="C2" s="17">
        <v>0</v>
      </c>
      <c r="D2" s="17">
        <v>1.6</v>
      </c>
      <c r="E2" s="17">
        <v>18.242366347895771</v>
      </c>
      <c r="F2" s="17">
        <v>1.6</v>
      </c>
      <c r="G2" s="18">
        <v>18.242366347895771</v>
      </c>
    </row>
    <row r="3" spans="1:7" x14ac:dyDescent="0.35">
      <c r="A3" s="17" t="s">
        <v>7</v>
      </c>
      <c r="B3" s="17" t="s">
        <v>11</v>
      </c>
      <c r="C3" s="17">
        <v>78.62</v>
      </c>
      <c r="D3" s="17">
        <v>0.77</v>
      </c>
      <c r="E3" s="17">
        <v>38.9</v>
      </c>
      <c r="F3" s="17">
        <v>2.37</v>
      </c>
      <c r="G3" s="18">
        <v>24.95391820954989</v>
      </c>
    </row>
    <row r="6" spans="1:7" x14ac:dyDescent="0.35">
      <c r="A6">
        <v>0</v>
      </c>
      <c r="B6" s="18">
        <v>18.242366347895771</v>
      </c>
      <c r="D6" s="11" t="s">
        <v>14</v>
      </c>
      <c r="E6" s="12">
        <v>1.04</v>
      </c>
      <c r="F6" s="13">
        <v>39.59570822611569</v>
      </c>
    </row>
    <row r="7" spans="1:7" x14ac:dyDescent="0.35">
      <c r="A7" s="17">
        <v>1.6</v>
      </c>
      <c r="B7" s="18">
        <v>18.242366347895771</v>
      </c>
      <c r="D7" s="11" t="s">
        <v>15</v>
      </c>
      <c r="E7" s="12">
        <v>2.08</v>
      </c>
      <c r="F7" s="14">
        <v>39.646216129078127</v>
      </c>
    </row>
    <row r="8" spans="1:7" x14ac:dyDescent="0.35">
      <c r="A8" s="17">
        <v>1.6</v>
      </c>
      <c r="B8" s="18">
        <v>24.95391820954989</v>
      </c>
      <c r="D8" s="11" t="s">
        <v>7</v>
      </c>
      <c r="E8" s="12">
        <v>2.4696639999999999</v>
      </c>
      <c r="F8" s="13">
        <v>42.054836213315461</v>
      </c>
    </row>
    <row r="9" spans="1:7" x14ac:dyDescent="0.35">
      <c r="A9" s="17">
        <v>2.37</v>
      </c>
      <c r="B9" s="18">
        <v>24.95391820954989</v>
      </c>
    </row>
    <row r="23" spans="1:2" x14ac:dyDescent="0.35">
      <c r="A23">
        <v>0</v>
      </c>
      <c r="B23">
        <v>39.59570822611569</v>
      </c>
    </row>
    <row r="24" spans="1:2" x14ac:dyDescent="0.35">
      <c r="A24">
        <v>1.04</v>
      </c>
      <c r="B24">
        <v>39.59570822611569</v>
      </c>
    </row>
    <row r="25" spans="1:2" x14ac:dyDescent="0.35">
      <c r="A25">
        <v>1.04</v>
      </c>
      <c r="B25">
        <v>39.646216129078127</v>
      </c>
    </row>
    <row r="26" spans="1:2" x14ac:dyDescent="0.35">
      <c r="A26">
        <v>2.08</v>
      </c>
      <c r="B26">
        <v>39.646216129078127</v>
      </c>
    </row>
    <row r="27" spans="1:2" x14ac:dyDescent="0.35">
      <c r="A27">
        <v>2.08</v>
      </c>
      <c r="B27">
        <v>42.054836213315461</v>
      </c>
    </row>
    <row r="28" spans="1:2" x14ac:dyDescent="0.35">
      <c r="A28">
        <v>2.4696639999999999</v>
      </c>
      <c r="B28">
        <v>42.054836213315461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01FD93-A4F9-4D50-B257-3C9FC0E2BEFF}">
  <dimension ref="A1:G16"/>
  <sheetViews>
    <sheetView tabSelected="1" workbookViewId="0">
      <selection activeCell="F12" sqref="F12"/>
    </sheetView>
  </sheetViews>
  <sheetFormatPr defaultRowHeight="14.5" x14ac:dyDescent="0.35"/>
  <cols>
    <col min="1" max="1" width="15.26953125" customWidth="1"/>
    <col min="2" max="2" width="15.54296875" customWidth="1"/>
    <col min="3" max="3" width="10.81640625" customWidth="1"/>
    <col min="4" max="4" width="11.90625" customWidth="1"/>
    <col min="5" max="5" width="13.54296875" customWidth="1"/>
    <col min="6" max="6" width="13" customWidth="1"/>
    <col min="7" max="7" width="12.81640625" customWidth="1"/>
  </cols>
  <sheetData>
    <row r="1" spans="1:7" ht="72.5" x14ac:dyDescent="0.35">
      <c r="A1" s="8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</row>
    <row r="2" spans="1:7" x14ac:dyDescent="0.35">
      <c r="A2" s="19" t="s">
        <v>9</v>
      </c>
      <c r="B2" s="19" t="s">
        <v>13</v>
      </c>
      <c r="C2" s="19">
        <v>0</v>
      </c>
      <c r="D2" s="19">
        <v>2.1932520000000002</v>
      </c>
      <c r="E2" s="19">
        <v>13.133606015618117</v>
      </c>
      <c r="F2" s="16">
        <v>2.1932520000000002</v>
      </c>
      <c r="G2" s="16">
        <v>13.133606015618117</v>
      </c>
    </row>
    <row r="3" spans="1:7" x14ac:dyDescent="0.35">
      <c r="A3" s="19" t="s">
        <v>9</v>
      </c>
      <c r="B3" s="19" t="s">
        <v>13</v>
      </c>
      <c r="C3" s="19">
        <v>39.230697108083454</v>
      </c>
      <c r="D3" s="19">
        <v>1.04</v>
      </c>
      <c r="E3" s="19">
        <v>19.004805242760767</v>
      </c>
      <c r="F3" s="16">
        <f>F2+D3</f>
        <v>3.2332520000000002</v>
      </c>
      <c r="G3" s="16">
        <v>15.955464596953151</v>
      </c>
    </row>
    <row r="7" spans="1:7" x14ac:dyDescent="0.35">
      <c r="A7">
        <v>0</v>
      </c>
      <c r="B7">
        <v>13.133606015618117</v>
      </c>
    </row>
    <row r="8" spans="1:7" x14ac:dyDescent="0.35">
      <c r="A8">
        <v>2.1932520000000002</v>
      </c>
      <c r="B8">
        <v>13.133606015618117</v>
      </c>
    </row>
    <row r="9" spans="1:7" x14ac:dyDescent="0.35">
      <c r="A9">
        <v>2.1932520000000002</v>
      </c>
      <c r="B9">
        <v>15.965799150519963</v>
      </c>
    </row>
    <row r="10" spans="1:7" x14ac:dyDescent="0.35">
      <c r="A10">
        <f>F3</f>
        <v>3.2332520000000002</v>
      </c>
      <c r="B10">
        <v>15.965799150519963</v>
      </c>
    </row>
    <row r="13" spans="1:7" x14ac:dyDescent="0.35">
      <c r="A13">
        <v>0</v>
      </c>
      <c r="B13">
        <v>19.623853260655228</v>
      </c>
    </row>
    <row r="14" spans="1:7" x14ac:dyDescent="0.35">
      <c r="A14">
        <v>1.36</v>
      </c>
      <c r="B14">
        <v>19.623853260655228</v>
      </c>
    </row>
    <row r="15" spans="1:7" x14ac:dyDescent="0.35">
      <c r="A15">
        <v>1.36</v>
      </c>
      <c r="B15">
        <v>25.272247870952487</v>
      </c>
    </row>
    <row r="16" spans="1:7" x14ac:dyDescent="0.35">
      <c r="A16">
        <v>2.5627402000000004</v>
      </c>
      <c r="B16">
        <v>25.272247870952487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Illinois</vt:lpstr>
      <vt:lpstr>Texas</vt:lpstr>
      <vt:lpstr>Minnesota</vt:lpstr>
      <vt:lpstr>Nebraska</vt:lpstr>
      <vt:lpstr>Ohio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A. Herrera Diaz</dc:creator>
  <cp:lastModifiedBy>Maria A. Herrera Diaz</cp:lastModifiedBy>
  <dcterms:created xsi:type="dcterms:W3CDTF">2023-06-07T21:52:08Z</dcterms:created>
  <dcterms:modified xsi:type="dcterms:W3CDTF">2023-06-26T18:05:23Z</dcterms:modified>
</cp:coreProperties>
</file>