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284A4D28-EA24-4B4F-AE20-B66E2235870D}" xr6:coauthVersionLast="47" xr6:coauthVersionMax="47" xr10:uidLastSave="{00000000-0000-0000-0000-000000000000}"/>
  <bookViews>
    <workbookView xWindow="35840" yWindow="-1600" windowWidth="38400" windowHeight="24000" activeTab="1" xr2:uid="{3CE7F202-39F9-48AF-B0C7-575379157397}"/>
  </bookViews>
  <sheets>
    <sheet name="SMR" sheetId="13" r:id="rId1"/>
    <sheet name="Boundaries" sheetId="10" r:id="rId2"/>
    <sheet name="MACRS" sheetId="1" r:id="rId3"/>
    <sheet name="Transfer_rates" sheetId="4" r:id="rId4"/>
    <sheet name="HTSE" sheetId="2" r:id="rId5"/>
    <sheet name="FT" sheetId="11" r:id="rId6"/>
    <sheet name="Capacity_Market" sheetId="3" r:id="rId7"/>
    <sheet name="Tax rate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7" i="10" l="1"/>
  <c r="C77" i="10"/>
  <c r="D77" i="10"/>
  <c r="E77" i="10"/>
  <c r="F77" i="10"/>
  <c r="G77" i="10"/>
  <c r="H77" i="10"/>
  <c r="I77" i="10"/>
  <c r="J77" i="10"/>
  <c r="K77" i="10"/>
  <c r="B78" i="10"/>
  <c r="C78" i="10"/>
  <c r="D78" i="10"/>
  <c r="E78" i="10"/>
  <c r="F78" i="10"/>
  <c r="G78" i="10"/>
  <c r="H78" i="10"/>
  <c r="I78" i="10"/>
  <c r="J78" i="10"/>
  <c r="K78" i="10"/>
  <c r="B79" i="10"/>
  <c r="C79" i="10"/>
  <c r="D79" i="10"/>
  <c r="E79" i="10"/>
  <c r="F79" i="10"/>
  <c r="G79" i="10"/>
  <c r="H79" i="10"/>
  <c r="I79" i="10"/>
  <c r="J79" i="10"/>
  <c r="K79" i="10"/>
  <c r="B80" i="10"/>
  <c r="C80" i="10"/>
  <c r="D80" i="10"/>
  <c r="E80" i="10"/>
  <c r="F80" i="10"/>
  <c r="G80" i="10"/>
  <c r="H80" i="10"/>
  <c r="I80" i="10"/>
  <c r="J80" i="10"/>
  <c r="K80" i="10"/>
  <c r="C76" i="10"/>
  <c r="D76" i="10"/>
  <c r="E76" i="10"/>
  <c r="F76" i="10"/>
  <c r="G76" i="10"/>
  <c r="H76" i="10"/>
  <c r="I76" i="10"/>
  <c r="J76" i="10"/>
  <c r="K76" i="10"/>
  <c r="B76" i="10"/>
  <c r="C75" i="10"/>
  <c r="D75" i="10"/>
  <c r="E75" i="10"/>
  <c r="F75" i="10"/>
  <c r="G75" i="10"/>
  <c r="H75" i="10"/>
  <c r="I75" i="10"/>
  <c r="J75" i="10"/>
  <c r="K75" i="10"/>
  <c r="B75" i="10"/>
  <c r="A77" i="10"/>
  <c r="A78" i="10"/>
  <c r="A79" i="10"/>
  <c r="A80" i="10"/>
  <c r="A76" i="10"/>
  <c r="A75" i="10"/>
  <c r="F72" i="10"/>
  <c r="C70" i="10"/>
  <c r="B70" i="10"/>
  <c r="D70" i="10"/>
  <c r="E70" i="10"/>
  <c r="F70" i="10"/>
  <c r="G70" i="10"/>
  <c r="H70" i="10"/>
  <c r="I70" i="10"/>
  <c r="J70" i="10"/>
  <c r="K70" i="10"/>
  <c r="B71" i="10"/>
  <c r="C71" i="10"/>
  <c r="D71" i="10"/>
  <c r="E71" i="10"/>
  <c r="F71" i="10"/>
  <c r="G71" i="10"/>
  <c r="H71" i="10"/>
  <c r="I71" i="10"/>
  <c r="J71" i="10"/>
  <c r="K71" i="10"/>
  <c r="B72" i="10"/>
  <c r="C72" i="10"/>
  <c r="D72" i="10"/>
  <c r="E72" i="10"/>
  <c r="G72" i="10"/>
  <c r="H72" i="10"/>
  <c r="I72" i="10"/>
  <c r="J72" i="10"/>
  <c r="K72" i="10"/>
  <c r="B73" i="10"/>
  <c r="C73" i="10"/>
  <c r="D73" i="10"/>
  <c r="E73" i="10"/>
  <c r="F73" i="10"/>
  <c r="G73" i="10"/>
  <c r="H73" i="10"/>
  <c r="I73" i="10"/>
  <c r="J73" i="10"/>
  <c r="K73" i="10"/>
  <c r="C69" i="10"/>
  <c r="D69" i="10"/>
  <c r="E69" i="10"/>
  <c r="F69" i="10"/>
  <c r="G69" i="10"/>
  <c r="H69" i="10"/>
  <c r="I69" i="10"/>
  <c r="J69" i="10"/>
  <c r="K69" i="10"/>
  <c r="B69" i="10"/>
  <c r="A70" i="10"/>
  <c r="A71" i="10"/>
  <c r="A72" i="10"/>
  <c r="A73" i="10"/>
  <c r="A69" i="10"/>
  <c r="C68" i="10"/>
  <c r="D68" i="10"/>
  <c r="E68" i="10"/>
  <c r="F68" i="10"/>
  <c r="G68" i="10"/>
  <c r="H68" i="10"/>
  <c r="I68" i="10"/>
  <c r="J68" i="10"/>
  <c r="K68" i="10"/>
  <c r="B68" i="10"/>
  <c r="A68" i="10"/>
  <c r="M42" i="10"/>
  <c r="M43" i="10"/>
  <c r="M44" i="10"/>
  <c r="M45" i="10"/>
  <c r="K42" i="10"/>
  <c r="K43" i="10"/>
  <c r="K44" i="10"/>
  <c r="K45" i="10"/>
  <c r="M41" i="10"/>
  <c r="K41" i="10"/>
  <c r="I41" i="10"/>
  <c r="L39" i="10"/>
  <c r="J39" i="10"/>
  <c r="C64" i="10"/>
  <c r="C58" i="10"/>
  <c r="C55" i="10"/>
  <c r="A61" i="10"/>
  <c r="A54" i="10"/>
  <c r="B51" i="10"/>
  <c r="E41" i="10"/>
  <c r="C48" i="10" s="1"/>
  <c r="B25" i="10"/>
  <c r="C14" i="10"/>
  <c r="E14" i="10" s="1"/>
  <c r="C15" i="10"/>
  <c r="C16" i="10"/>
  <c r="C17" i="10"/>
  <c r="C18" i="10"/>
  <c r="D14" i="10"/>
  <c r="F14" i="10" s="1"/>
  <c r="A35" i="10"/>
  <c r="A36" i="10"/>
  <c r="A27" i="10"/>
  <c r="A28" i="10"/>
  <c r="D17" i="10"/>
  <c r="F17" i="10" s="1"/>
  <c r="D18" i="10"/>
  <c r="F18" i="10"/>
  <c r="I4" i="13"/>
  <c r="J4" i="13"/>
  <c r="K4" i="13"/>
  <c r="L4" i="13"/>
  <c r="H4" i="13"/>
  <c r="A49" i="10"/>
  <c r="A56" i="10" s="1"/>
  <c r="A63" i="10" s="1"/>
  <c r="A50" i="10"/>
  <c r="A57" i="10" s="1"/>
  <c r="A64" i="10" s="1"/>
  <c r="A51" i="10"/>
  <c r="A58" i="10" s="1"/>
  <c r="A65" i="10" s="1"/>
  <c r="A52" i="10"/>
  <c r="A59" i="10" s="1"/>
  <c r="A66" i="10" s="1"/>
  <c r="A48" i="10"/>
  <c r="A55" i="10" s="1"/>
  <c r="A62" i="10" s="1"/>
  <c r="H39" i="10"/>
  <c r="F39" i="10"/>
  <c r="D39" i="10"/>
  <c r="D15" i="10"/>
  <c r="D16" i="10"/>
  <c r="B41" i="10"/>
  <c r="B42" i="10"/>
  <c r="B43" i="10"/>
  <c r="B44" i="10"/>
  <c r="A33" i="10"/>
  <c r="A34" i="10"/>
  <c r="A32" i="10"/>
  <c r="A25" i="10"/>
  <c r="A26" i="10"/>
  <c r="A24" i="10"/>
  <c r="B25" i="11"/>
  <c r="B21" i="11"/>
  <c r="E3" i="12"/>
  <c r="E4" i="12"/>
  <c r="E5" i="12"/>
  <c r="E6" i="12"/>
  <c r="E7" i="12"/>
  <c r="E8" i="12"/>
  <c r="E2" i="12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  <c r="D27" i="10" l="1"/>
  <c r="B24" i="10"/>
  <c r="F15" i="10"/>
  <c r="F16" i="10"/>
  <c r="E15" i="10"/>
  <c r="E17" i="10" l="1"/>
  <c r="J27" i="10"/>
  <c r="B27" i="10"/>
  <c r="C27" i="10"/>
  <c r="F27" i="10"/>
  <c r="K27" i="10"/>
  <c r="E27" i="10"/>
  <c r="G27" i="10"/>
  <c r="I27" i="10"/>
  <c r="H27" i="10"/>
  <c r="E18" i="10"/>
  <c r="B28" i="10"/>
  <c r="C28" i="10"/>
  <c r="D28" i="10"/>
  <c r="E28" i="10"/>
  <c r="H28" i="10"/>
  <c r="I28" i="10"/>
  <c r="K28" i="10"/>
  <c r="F28" i="10"/>
  <c r="G28" i="10"/>
  <c r="J28" i="10"/>
  <c r="J33" i="10"/>
  <c r="G45" i="10"/>
  <c r="E33" i="10"/>
  <c r="B33" i="10"/>
  <c r="H33" i="10"/>
  <c r="K33" i="10"/>
  <c r="G42" i="10"/>
  <c r="G43" i="10"/>
  <c r="G44" i="10"/>
  <c r="G41" i="10"/>
  <c r="C33" i="10"/>
  <c r="D33" i="10"/>
  <c r="I33" i="10"/>
  <c r="F33" i="10"/>
  <c r="G33" i="10"/>
  <c r="E26" i="10"/>
  <c r="I26" i="10"/>
  <c r="K26" i="10"/>
  <c r="D26" i="10"/>
  <c r="F26" i="10"/>
  <c r="J26" i="10"/>
  <c r="G26" i="10"/>
  <c r="H26" i="10"/>
  <c r="B26" i="10"/>
  <c r="C26" i="10"/>
  <c r="D25" i="10"/>
  <c r="C25" i="10"/>
  <c r="E25" i="10"/>
  <c r="F25" i="10"/>
  <c r="K25" i="10"/>
  <c r="H25" i="10"/>
  <c r="I25" i="10"/>
  <c r="J25" i="10"/>
  <c r="G25" i="10"/>
  <c r="G24" i="10"/>
  <c r="H24" i="10"/>
  <c r="J24" i="10"/>
  <c r="K24" i="10"/>
  <c r="E24" i="10"/>
  <c r="I24" i="10"/>
  <c r="D24" i="10"/>
  <c r="C24" i="10"/>
  <c r="F24" i="10"/>
  <c r="E16" i="10"/>
  <c r="C34" i="10" s="1"/>
  <c r="E36" i="10" l="1"/>
  <c r="H36" i="10"/>
  <c r="K36" i="10"/>
  <c r="B36" i="10"/>
  <c r="F36" i="10"/>
  <c r="G36" i="10"/>
  <c r="I36" i="10"/>
  <c r="J36" i="10"/>
  <c r="D36" i="10"/>
  <c r="C36" i="10"/>
  <c r="D35" i="10"/>
  <c r="K35" i="10"/>
  <c r="C35" i="10"/>
  <c r="E35" i="10"/>
  <c r="F35" i="10"/>
  <c r="I35" i="10"/>
  <c r="J35" i="10"/>
  <c r="B35" i="10"/>
  <c r="G35" i="10"/>
  <c r="H35" i="10"/>
  <c r="B55" i="10"/>
  <c r="E55" i="10"/>
  <c r="D55" i="10"/>
  <c r="H55" i="10"/>
  <c r="F55" i="10"/>
  <c r="K55" i="10"/>
  <c r="I55" i="10"/>
  <c r="G55" i="10"/>
  <c r="J55" i="10"/>
  <c r="C56" i="10"/>
  <c r="F56" i="10"/>
  <c r="K56" i="10"/>
  <c r="D56" i="10"/>
  <c r="E56" i="10"/>
  <c r="G56" i="10"/>
  <c r="B56" i="10"/>
  <c r="H56" i="10"/>
  <c r="I56" i="10"/>
  <c r="J56" i="10"/>
  <c r="H59" i="10"/>
  <c r="B59" i="10"/>
  <c r="F59" i="10"/>
  <c r="I59" i="10"/>
  <c r="J59" i="10"/>
  <c r="K59" i="10"/>
  <c r="E59" i="10"/>
  <c r="C59" i="10"/>
  <c r="D59" i="10"/>
  <c r="G59" i="10"/>
  <c r="D58" i="10"/>
  <c r="G58" i="10"/>
  <c r="K58" i="10"/>
  <c r="E58" i="10"/>
  <c r="F58" i="10"/>
  <c r="B58" i="10"/>
  <c r="H58" i="10"/>
  <c r="I58" i="10"/>
  <c r="J58" i="10"/>
  <c r="J57" i="10"/>
  <c r="F57" i="10"/>
  <c r="K57" i="10"/>
  <c r="B57" i="10"/>
  <c r="E57" i="10"/>
  <c r="G57" i="10"/>
  <c r="I57" i="10"/>
  <c r="H57" i="10"/>
  <c r="C57" i="10"/>
  <c r="D57" i="10"/>
  <c r="D34" i="10"/>
  <c r="F34" i="10"/>
  <c r="G34" i="10"/>
  <c r="J34" i="10"/>
  <c r="K34" i="10"/>
  <c r="I42" i="10"/>
  <c r="I43" i="10"/>
  <c r="I34" i="10"/>
  <c r="B34" i="10"/>
  <c r="E34" i="10"/>
  <c r="H34" i="10"/>
  <c r="I44" i="10"/>
  <c r="I45" i="10"/>
  <c r="C32" i="10"/>
  <c r="J32" i="10"/>
  <c r="D32" i="10"/>
  <c r="G32" i="10"/>
  <c r="H32" i="10"/>
  <c r="B32" i="10"/>
  <c r="E32" i="10"/>
  <c r="F32" i="10"/>
  <c r="I32" i="10"/>
  <c r="K32" i="10"/>
  <c r="E42" i="10"/>
  <c r="E43" i="10"/>
  <c r="E44" i="10"/>
  <c r="E45" i="10"/>
  <c r="J66" i="10" l="1"/>
  <c r="I66" i="10"/>
  <c r="K66" i="10"/>
  <c r="B66" i="10"/>
  <c r="F66" i="10"/>
  <c r="C66" i="10"/>
  <c r="H66" i="10"/>
  <c r="D66" i="10"/>
  <c r="E66" i="10"/>
  <c r="G66" i="10"/>
  <c r="K52" i="10"/>
  <c r="E52" i="10"/>
  <c r="F52" i="10"/>
  <c r="H52" i="10"/>
  <c r="C52" i="10"/>
  <c r="B52" i="10"/>
  <c r="D52" i="10"/>
  <c r="J52" i="10"/>
  <c r="I52" i="10"/>
  <c r="G52" i="10"/>
  <c r="C65" i="10"/>
  <c r="B65" i="10"/>
  <c r="D65" i="10"/>
  <c r="E65" i="10"/>
  <c r="F65" i="10"/>
  <c r="G65" i="10"/>
  <c r="H65" i="10"/>
  <c r="K65" i="10"/>
  <c r="I65" i="10"/>
  <c r="J65" i="10"/>
  <c r="C51" i="10"/>
  <c r="E51" i="10"/>
  <c r="F51" i="10"/>
  <c r="D51" i="10"/>
  <c r="G51" i="10"/>
  <c r="H51" i="10"/>
  <c r="I51" i="10"/>
  <c r="K51" i="10"/>
  <c r="J51" i="10"/>
  <c r="D62" i="10"/>
  <c r="G62" i="10"/>
  <c r="C62" i="10"/>
  <c r="E62" i="10"/>
  <c r="H62" i="10"/>
  <c r="B62" i="10"/>
  <c r="I62" i="10"/>
  <c r="J62" i="10"/>
  <c r="K62" i="10"/>
  <c r="F62" i="10"/>
  <c r="D48" i="10"/>
  <c r="F48" i="10"/>
  <c r="E48" i="10"/>
  <c r="G48" i="10"/>
  <c r="I48" i="10"/>
  <c r="K48" i="10"/>
  <c r="J48" i="10"/>
  <c r="H48" i="10"/>
  <c r="H50" i="10"/>
  <c r="K50" i="10"/>
  <c r="B50" i="10"/>
  <c r="F50" i="10"/>
  <c r="C50" i="10"/>
  <c r="D50" i="10"/>
  <c r="G50" i="10"/>
  <c r="I50" i="10"/>
  <c r="E50" i="10"/>
  <c r="J50" i="10"/>
  <c r="E49" i="10"/>
  <c r="F49" i="10"/>
  <c r="B49" i="10"/>
  <c r="G49" i="10"/>
  <c r="H49" i="10"/>
  <c r="I49" i="10"/>
  <c r="J49" i="10"/>
  <c r="K49" i="10"/>
  <c r="C49" i="10"/>
  <c r="D49" i="10"/>
  <c r="B64" i="10"/>
  <c r="G64" i="10"/>
  <c r="I64" i="10"/>
  <c r="D64" i="10"/>
  <c r="E64" i="10"/>
  <c r="J64" i="10"/>
  <c r="F64" i="10"/>
  <c r="K64" i="10"/>
  <c r="H64" i="10"/>
  <c r="E63" i="10"/>
  <c r="G63" i="10"/>
  <c r="H63" i="10"/>
  <c r="F63" i="10"/>
  <c r="B63" i="10"/>
  <c r="I63" i="10"/>
  <c r="J63" i="10"/>
  <c r="K63" i="10"/>
  <c r="C63" i="10"/>
  <c r="D63" i="10"/>
  <c r="B48" i="10"/>
</calcChain>
</file>

<file path=xl/sharedStrings.xml><?xml version="1.0" encoding="utf-8"?>
<sst xmlns="http://schemas.openxmlformats.org/spreadsheetml/2006/main" count="297" uniqueCount="214">
  <si>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</si>
  <si>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</si>
  <si>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</si>
  <si>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</si>
  <si>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</si>
  <si>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</si>
  <si>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</si>
  <si>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</si>
  <si>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</si>
  <si>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</si>
  <si>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</si>
  <si>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</si>
  <si>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</si>
  <si>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</si>
  <si>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</si>
  <si>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</si>
  <si>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</si>
  <si>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</si>
  <si>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</si>
  <si>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</si>
  <si>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</si>
  <si>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</si>
  <si>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</si>
  <si>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</si>
  <si>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</si>
  <si>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</si>
  <si>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</si>
  <si>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</si>
  <si>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</si>
  <si>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</si>
  <si>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</si>
  <si>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</si>
  <si>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</si>
  <si>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</si>
  <si>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</si>
  <si>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</si>
  <si>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</si>
  <si>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</si>
  <si>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</si>
  <si>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</si>
  <si>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</si>
  <si>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</si>
  <si>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</si>
  <si>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</si>
  <si>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</si>
  <si>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</si>
  <si>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</si>
  <si>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</si>
  <si>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</si>
  <si>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</si>
  <si>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</si>
  <si>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</si>
  <si>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</si>
  <si>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</si>
  <si>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</si>
  <si>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</si>
  <si>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</si>
  <si>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</si>
  <si>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</si>
  <si>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</si>
  <si>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</si>
  <si>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</si>
  <si>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</si>
  <si>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</si>
  <si>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</si>
  <si>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</si>
  <si>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</si>
  <si>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</si>
  <si>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</si>
  <si>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</si>
  <si>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</si>
  <si>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</si>
  <si>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</si>
  <si>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</si>
  <si>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</si>
  <si>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</si>
  <si>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</si>
  <si>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</si>
  <si>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</si>
  <si>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</si>
  <si>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</si>
  <si>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</si>
  <si>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</si>
  <si>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</si>
  <si>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</si>
  <si>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</si>
  <si>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</si>
  <si>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</si>
  <si>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</si>
  <si>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</si>
  <si>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</si>
  <si>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</si>
  <si>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</si>
  <si>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</si>
  <si>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</si>
  <si>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</si>
  <si>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</si>
  <si>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</si>
  <si>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 xml:space="preserve">Capacity  </t>
  </si>
  <si>
    <t>ft_elec_consumption</t>
  </si>
  <si>
    <t>jet_fuel_market</t>
  </si>
  <si>
    <t>diesel_market</t>
  </si>
  <si>
    <t>naphtha_market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</si>
  <si>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</si>
  <si>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</si>
  <si>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</si>
  <si>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</si>
  <si>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</si>
  <si>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</si>
  <si>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</si>
  <si>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</si>
  <si>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</si>
  <si>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</si>
  <si>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</si>
  <si>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</si>
  <si>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</si>
  <si>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</si>
  <si>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</si>
  <si>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</si>
  <si>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</si>
  <si>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</si>
  <si>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</si>
  <si>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</si>
  <si>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</si>
  <si>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</si>
  <si>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</si>
  <si>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</si>
  <si>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</si>
  <si>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</si>
  <si>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</si>
  <si>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</si>
  <si>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</si>
  <si>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elec_market</t>
  </si>
  <si>
    <t>Market</t>
  </si>
  <si>
    <t>State</t>
  </si>
  <si>
    <t>State corporate income tax rate (%)</t>
  </si>
  <si>
    <t>PJM</t>
  </si>
  <si>
    <t>Illinois</t>
  </si>
  <si>
    <t>Ohio</t>
  </si>
  <si>
    <t>ERCOT</t>
  </si>
  <si>
    <t>Texas</t>
  </si>
  <si>
    <t>CAISO</t>
  </si>
  <si>
    <t>California</t>
  </si>
  <si>
    <t>MISO</t>
  </si>
  <si>
    <t>Minnesota</t>
  </si>
  <si>
    <t>SPP</t>
  </si>
  <si>
    <t>Nebraska</t>
  </si>
  <si>
    <t>Southwest, Arizona</t>
  </si>
  <si>
    <t>Arizona</t>
  </si>
  <si>
    <t>Effective tax rate</t>
  </si>
  <si>
    <t>Federal corporate tax rate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</si>
  <si>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</si>
  <si>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</si>
  <si>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</si>
  <si>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</si>
  <si>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</si>
  <si>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</si>
  <si>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</si>
  <si>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</si>
  <si>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</si>
  <si>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</si>
  <si>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</si>
  <si>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</si>
  <si>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</si>
  <si>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</si>
  <si>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</si>
  <si>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</si>
  <si>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</si>
  <si>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</si>
  <si>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</si>
  <si>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</si>
  <si>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</si>
  <si>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</si>
  <si>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</si>
  <si>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</si>
  <si>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</si>
  <si>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</si>
  <si>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Case name</t>
  </si>
  <si>
    <t>illinois</t>
  </si>
  <si>
    <t>ohio</t>
  </si>
  <si>
    <t>texas</t>
  </si>
  <si>
    <t>california</t>
  </si>
  <si>
    <t>minnesota</t>
  </si>
  <si>
    <t>nebraska</t>
  </si>
  <si>
    <t>arizona</t>
  </si>
  <si>
    <t>Plant</t>
  </si>
  <si>
    <t>Capacity (MWe)</t>
  </si>
  <si>
    <t>HTSE (MWe)</t>
  </si>
  <si>
    <t>FT (kg-H2)</t>
  </si>
  <si>
    <t>Lower</t>
  </si>
  <si>
    <t>Upper</t>
  </si>
  <si>
    <t>Days FT prod. for sto max cap.</t>
  </si>
  <si>
    <t>Max elec. Price</t>
  </si>
  <si>
    <t>HTSE Steps</t>
  </si>
  <si>
    <t>FT Steps</t>
  </si>
  <si>
    <t>Ref</t>
  </si>
  <si>
    <t>Low</t>
  </si>
  <si>
    <t>High</t>
  </si>
  <si>
    <t>H2 Storage</t>
  </si>
  <si>
    <t>Location elec. Prices</t>
  </si>
  <si>
    <t>Find Abdalla's report citation</t>
  </si>
  <si>
    <t>Med</t>
  </si>
  <si>
    <t>CAPEX ($/MWe)</t>
  </si>
  <si>
    <t>720MWe ((2020)$ USD)</t>
  </si>
  <si>
    <t>OPEX ($/MWh)</t>
  </si>
  <si>
    <t>SA Capacity</t>
  </si>
  <si>
    <t># modules</t>
  </si>
  <si>
    <t>Unit capacity (MWe)</t>
  </si>
  <si>
    <t>Total capacity (MWe)</t>
  </si>
  <si>
    <t>20MWe</t>
  </si>
  <si>
    <t>40MWe</t>
  </si>
  <si>
    <t>80MWe</t>
  </si>
  <si>
    <t>100MWe</t>
  </si>
  <si>
    <t>Ref (60MWe)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</si>
</sst>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8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0" xfId="0" applyNumberFormat="1"/>
    <xf numFmtId="44" fontId="0" fillId="0" borderId="7" xfId="0" applyNumberFormat="1" applyBorder="1"/>
    <xf numFmtId="44" fontId="0" fillId="0" borderId="0" xfId="4" applyFont="1"/>
    <xf numFmtId="0" fontId="0" fillId="0" borderId="0" xfId="0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7" fillId="0" borderId="14" xfId="0" applyFont="1" applyBorder="1"/>
    <xf numFmtId="0" fontId="7" fillId="0" borderId="15" xfId="0" applyFon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7" fillId="0" borderId="0" xfId="0" applyFont="1" applyBorder="1"/>
    <xf numFmtId="0" fontId="0" fillId="0" borderId="0" xfId="0" applyBorder="1"/>
    <xf numFmtId="0" fontId="7" fillId="0" borderId="7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0" xfId="0" applyNumberFormat="1" applyFill="1" applyBorder="1"/>
    <xf numFmtId="1" fontId="0" fillId="0" borderId="14" xfId="0" applyNumberFormat="1" applyFill="1" applyBorder="1"/>
    <xf numFmtId="1" fontId="0" fillId="0" borderId="15" xfId="0" applyNumberFormat="1" applyFill="1" applyBorder="1"/>
    <xf numFmtId="0" fontId="2" fillId="0" borderId="4" xfId="0" applyFont="1" applyBorder="1"/>
    <xf numFmtId="0" fontId="0" fillId="0" borderId="0" xfId="0" applyFill="1" applyBorder="1"/>
    <xf numFmtId="0" fontId="0" fillId="0" borderId="5" xfId="0" applyFill="1" applyBorder="1"/>
    <xf numFmtId="1" fontId="0" fillId="0" borderId="5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/>
  </cellXfs>
  <cellStyles count="5"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BA3C-274B-4147-8CC3-A303BF1014EB}">
  <dimension ref="A1:L5"/>
  <sheetViews>
    <sheetView zoomScale="120" zoomScaleNormal="120" workbookViewId="0">
      <selection activeCell="L11" sqref="L11"/>
    </sheetView>
  </sheetViews>
  <sheetFormatPr baseColWidth="10" defaultRowHeight="15" x14ac:dyDescent="0.2"/>
  <cols>
    <col min="1" max="1" width="20.33203125" bestFit="1" customWidth="1"/>
    <col min="2" max="3" width="13.6640625" bestFit="1" customWidth="1"/>
    <col min="4" max="4" width="14.6640625" bestFit="1" customWidth="1"/>
  </cols>
  <sheetData>
    <row r="1" spans="1:12" x14ac:dyDescent="0.2">
      <c r="A1" t="s">
        <v>0</v>
      </c>
      <c r="B1" t="s">
        <v>200</v>
      </c>
      <c r="G1" t="s">
        <v>205</v>
      </c>
    </row>
    <row r="2" spans="1:12" x14ac:dyDescent="0.2">
      <c r="G2" t="s">
        <v>206</v>
      </c>
      <c r="H2">
        <v>12</v>
      </c>
    </row>
    <row r="3" spans="1:12" x14ac:dyDescent="0.2">
      <c r="A3" t="s">
        <v>203</v>
      </c>
      <c r="B3" t="s">
        <v>196</v>
      </c>
      <c r="C3" t="s">
        <v>201</v>
      </c>
      <c r="D3" t="s">
        <v>197</v>
      </c>
      <c r="G3" t="s">
        <v>207</v>
      </c>
      <c r="H3">
        <v>60</v>
      </c>
      <c r="I3">
        <v>20</v>
      </c>
      <c r="J3">
        <v>40</v>
      </c>
      <c r="K3">
        <v>80</v>
      </c>
      <c r="L3">
        <v>100</v>
      </c>
    </row>
    <row r="4" spans="1:12" x14ac:dyDescent="0.2">
      <c r="A4" t="s">
        <v>202</v>
      </c>
      <c r="B4" s="34">
        <v>1802460</v>
      </c>
      <c r="C4" s="34">
        <v>5569000</v>
      </c>
      <c r="D4" s="34">
        <v>24646000</v>
      </c>
      <c r="G4" t="s">
        <v>208</v>
      </c>
      <c r="H4">
        <f>H3*$H$2</f>
        <v>720</v>
      </c>
      <c r="I4">
        <f t="shared" ref="I4:L4" si="0">I3*$H$2</f>
        <v>240</v>
      </c>
      <c r="J4">
        <f t="shared" si="0"/>
        <v>480</v>
      </c>
      <c r="K4">
        <f t="shared" si="0"/>
        <v>960</v>
      </c>
      <c r="L4">
        <f t="shared" si="0"/>
        <v>1200</v>
      </c>
    </row>
    <row r="5" spans="1:12" x14ac:dyDescent="0.2">
      <c r="A5" t="s">
        <v>204</v>
      </c>
      <c r="B5" s="34">
        <v>3.71</v>
      </c>
      <c r="C5" s="34">
        <v>23.2</v>
      </c>
      <c r="D5" s="34">
        <v>55.69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M80"/>
  <sheetViews>
    <sheetView tabSelected="1" topLeftCell="A14" zoomScale="120" zoomScaleNormal="120" workbookViewId="0">
      <selection activeCell="B60" sqref="B60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96</v>
      </c>
      <c r="B1" t="s">
        <v>94</v>
      </c>
    </row>
    <row r="2" spans="1:8" x14ac:dyDescent="0.2">
      <c r="A2" t="s">
        <v>87</v>
      </c>
      <c r="B2" t="s">
        <v>97</v>
      </c>
    </row>
    <row r="3" spans="1:8" x14ac:dyDescent="0.2">
      <c r="A3" t="s">
        <v>95</v>
      </c>
    </row>
    <row r="4" spans="1:8" x14ac:dyDescent="0.2">
      <c r="A4" t="s">
        <v>84</v>
      </c>
      <c r="B4" t="s">
        <v>98</v>
      </c>
      <c r="C4" t="s">
        <v>28</v>
      </c>
    </row>
    <row r="5" spans="1:8" x14ac:dyDescent="0.2">
      <c r="A5" t="s">
        <v>99</v>
      </c>
      <c r="B5">
        <v>14.9</v>
      </c>
      <c r="C5" t="s">
        <v>66</v>
      </c>
    </row>
    <row r="6" spans="1:8" x14ac:dyDescent="0.2">
      <c r="A6" t="s">
        <v>132</v>
      </c>
      <c r="B6" s="2">
        <v>-9.9999999999999997E+199</v>
      </c>
      <c r="C6" t="s">
        <v>66</v>
      </c>
    </row>
    <row r="7" spans="1:8" x14ac:dyDescent="0.2">
      <c r="A7" t="s">
        <v>100</v>
      </c>
      <c r="B7" s="2">
        <v>-9.9999999999999997E+199</v>
      </c>
      <c r="C7" t="s">
        <v>66</v>
      </c>
    </row>
    <row r="8" spans="1:8" x14ac:dyDescent="0.2">
      <c r="A8" t="s">
        <v>101</v>
      </c>
      <c r="B8" s="2">
        <v>-9.9999999999999997E+199</v>
      </c>
      <c r="C8" t="s">
        <v>66</v>
      </c>
    </row>
    <row r="9" spans="1:8" x14ac:dyDescent="0.2">
      <c r="A9" t="s">
        <v>102</v>
      </c>
      <c r="B9" s="2">
        <v>-9.9999999999999997E+199</v>
      </c>
      <c r="C9" t="s">
        <v>66</v>
      </c>
    </row>
    <row r="10" spans="1:8" x14ac:dyDescent="0.2">
      <c r="B10" s="2"/>
    </row>
    <row r="11" spans="1:8" ht="16" thickBot="1" x14ac:dyDescent="0.25"/>
    <row r="12" spans="1:8" x14ac:dyDescent="0.2">
      <c r="A12" s="59" t="s">
        <v>185</v>
      </c>
      <c r="B12" s="60" t="s">
        <v>186</v>
      </c>
      <c r="C12" s="47" t="s">
        <v>187</v>
      </c>
      <c r="D12" s="47"/>
      <c r="E12" s="47" t="s">
        <v>188</v>
      </c>
      <c r="F12" s="48"/>
      <c r="G12" s="35"/>
      <c r="H12" s="35"/>
    </row>
    <row r="13" spans="1:8" x14ac:dyDescent="0.2">
      <c r="A13" s="61"/>
      <c r="B13" s="62"/>
      <c r="C13" s="45" t="s">
        <v>189</v>
      </c>
      <c r="D13" s="45" t="s">
        <v>190</v>
      </c>
      <c r="E13" s="45" t="s">
        <v>189</v>
      </c>
      <c r="F13" s="14" t="s">
        <v>190</v>
      </c>
    </row>
    <row r="14" spans="1:8" x14ac:dyDescent="0.2">
      <c r="A14" s="13" t="s">
        <v>195</v>
      </c>
      <c r="B14" s="45">
        <v>720</v>
      </c>
      <c r="C14" s="45">
        <f>MAX(-B14+$B$5, -1000+$B$5)</f>
        <v>-705.1</v>
      </c>
      <c r="D14" s="45">
        <f>-100+$B$5</f>
        <v>-85.1</v>
      </c>
      <c r="E14" s="45">
        <f>C14*25.13</f>
        <v>-17719.163</v>
      </c>
      <c r="F14" s="14">
        <f>D14*25.13</f>
        <v>-2138.5629999999996</v>
      </c>
    </row>
    <row r="15" spans="1:8" x14ac:dyDescent="0.2">
      <c r="A15" s="13" t="s">
        <v>209</v>
      </c>
      <c r="B15" s="45">
        <v>240</v>
      </c>
      <c r="C15" s="45">
        <f t="shared" ref="C15:C18" si="0">MAX(-B15+$B$5, -1000+$B$5)</f>
        <v>-225.1</v>
      </c>
      <c r="D15" s="45">
        <f t="shared" ref="D15:D18" si="1">-100+$B$5</f>
        <v>-85.1</v>
      </c>
      <c r="E15" s="45">
        <f t="shared" ref="E15:F15" si="2">C15*25.13</f>
        <v>-5656.7629999999999</v>
      </c>
      <c r="F15" s="14">
        <f t="shared" si="2"/>
        <v>-2138.5629999999996</v>
      </c>
    </row>
    <row r="16" spans="1:8" x14ac:dyDescent="0.2">
      <c r="A16" s="13" t="s">
        <v>210</v>
      </c>
      <c r="B16" s="45">
        <v>480</v>
      </c>
      <c r="C16" s="45">
        <f t="shared" si="0"/>
        <v>-465.1</v>
      </c>
      <c r="D16" s="45">
        <f t="shared" si="1"/>
        <v>-85.1</v>
      </c>
      <c r="E16" s="45">
        <f>C16*25.13</f>
        <v>-11687.963</v>
      </c>
      <c r="F16" s="14">
        <f>D16*25.13</f>
        <v>-2138.5629999999996</v>
      </c>
    </row>
    <row r="17" spans="1:12" x14ac:dyDescent="0.2">
      <c r="A17" s="13" t="s">
        <v>211</v>
      </c>
      <c r="B17" s="45">
        <v>960</v>
      </c>
      <c r="C17" s="45">
        <f t="shared" si="0"/>
        <v>-945.1</v>
      </c>
      <c r="D17" s="45">
        <f t="shared" si="1"/>
        <v>-85.1</v>
      </c>
      <c r="E17" s="45">
        <f t="shared" ref="E17:E18" si="3">C17*25.13</f>
        <v>-23750.363000000001</v>
      </c>
      <c r="F17" s="14">
        <f t="shared" ref="F17:F18" si="4">D17*25.13</f>
        <v>-2138.5629999999996</v>
      </c>
    </row>
    <row r="18" spans="1:12" ht="16" thickBot="1" x14ac:dyDescent="0.25">
      <c r="A18" s="15" t="s">
        <v>212</v>
      </c>
      <c r="B18" s="24">
        <v>1200</v>
      </c>
      <c r="C18" s="24">
        <f t="shared" si="0"/>
        <v>-985.1</v>
      </c>
      <c r="D18" s="24">
        <f t="shared" si="1"/>
        <v>-85.1</v>
      </c>
      <c r="E18" s="24">
        <f t="shared" si="3"/>
        <v>-24755.562999999998</v>
      </c>
      <c r="F18" s="17">
        <f t="shared" si="4"/>
        <v>-2138.5629999999996</v>
      </c>
    </row>
    <row r="21" spans="1:12" ht="16" thickBot="1" x14ac:dyDescent="0.25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</row>
    <row r="22" spans="1:12" ht="16" thickBot="1" x14ac:dyDescent="0.25">
      <c r="A22" s="64" t="s">
        <v>193</v>
      </c>
      <c r="B22" s="65"/>
      <c r="C22" s="65"/>
      <c r="D22" s="65"/>
      <c r="E22" s="65"/>
      <c r="F22" s="65"/>
      <c r="G22" s="65"/>
      <c r="H22" s="65"/>
      <c r="I22" s="65"/>
      <c r="J22" s="65"/>
      <c r="K22" s="66"/>
      <c r="L22" s="36"/>
    </row>
    <row r="23" spans="1:12" x14ac:dyDescent="0.2">
      <c r="A23" s="53" t="s">
        <v>185</v>
      </c>
      <c r="B23" s="54">
        <v>0</v>
      </c>
      <c r="C23" s="54">
        <v>1</v>
      </c>
      <c r="D23" s="54">
        <v>2</v>
      </c>
      <c r="E23" s="54">
        <v>3</v>
      </c>
      <c r="F23" s="54">
        <v>4</v>
      </c>
      <c r="G23" s="54">
        <v>5</v>
      </c>
      <c r="H23" s="54">
        <v>6</v>
      </c>
      <c r="I23" s="54">
        <v>7</v>
      </c>
      <c r="J23" s="54">
        <v>8</v>
      </c>
      <c r="K23" s="55">
        <v>9</v>
      </c>
      <c r="L23" s="36"/>
    </row>
    <row r="24" spans="1:12" x14ac:dyDescent="0.2">
      <c r="A24" s="13" t="str">
        <f>A14</f>
        <v>Ref</v>
      </c>
      <c r="B24" s="50">
        <f>$C14+B$23*ABS($C14-$D14)/9</f>
        <v>-705.1</v>
      </c>
      <c r="C24" s="50">
        <f t="shared" ref="C24:K24" si="5">$C14+C$23*ABS($C14-$D14)/9</f>
        <v>-636.21111111111111</v>
      </c>
      <c r="D24" s="50">
        <f t="shared" si="5"/>
        <v>-567.32222222222231</v>
      </c>
      <c r="E24" s="50">
        <f t="shared" si="5"/>
        <v>-498.43333333333339</v>
      </c>
      <c r="F24" s="50">
        <f t="shared" si="5"/>
        <v>-429.54444444444448</v>
      </c>
      <c r="G24" s="50">
        <f t="shared" si="5"/>
        <v>-360.65555555555557</v>
      </c>
      <c r="H24" s="50">
        <f t="shared" si="5"/>
        <v>-291.76666666666671</v>
      </c>
      <c r="I24" s="50">
        <f t="shared" si="5"/>
        <v>-222.87777777777779</v>
      </c>
      <c r="J24" s="50">
        <f t="shared" si="5"/>
        <v>-153.98888888888894</v>
      </c>
      <c r="K24" s="56">
        <f t="shared" si="5"/>
        <v>-85.100000000000023</v>
      </c>
      <c r="L24" s="36"/>
    </row>
    <row r="25" spans="1:12" x14ac:dyDescent="0.2">
      <c r="A25" s="13" t="str">
        <f>A15</f>
        <v>20MWe</v>
      </c>
      <c r="B25" s="50">
        <f>$C15+B$23*ABS($C15-$D15)/9</f>
        <v>-225.1</v>
      </c>
      <c r="C25" s="50">
        <f t="shared" ref="C25:K25" si="6">$C15+C$23*ABS($C15-$D15)/9</f>
        <v>-209.54444444444445</v>
      </c>
      <c r="D25" s="50">
        <f t="shared" si="6"/>
        <v>-193.98888888888888</v>
      </c>
      <c r="E25" s="50">
        <f t="shared" si="6"/>
        <v>-178.43333333333334</v>
      </c>
      <c r="F25" s="50">
        <f t="shared" si="6"/>
        <v>-162.87777777777777</v>
      </c>
      <c r="G25" s="50">
        <f t="shared" si="6"/>
        <v>-147.32222222222222</v>
      </c>
      <c r="H25" s="50">
        <f t="shared" si="6"/>
        <v>-131.76666666666665</v>
      </c>
      <c r="I25" s="50">
        <f t="shared" si="6"/>
        <v>-116.21111111111111</v>
      </c>
      <c r="J25" s="50">
        <f t="shared" si="6"/>
        <v>-100.65555555555555</v>
      </c>
      <c r="K25" s="56">
        <f t="shared" si="6"/>
        <v>-85.1</v>
      </c>
      <c r="L25" s="36"/>
    </row>
    <row r="26" spans="1:12" x14ac:dyDescent="0.2">
      <c r="A26" s="13" t="str">
        <f>A16</f>
        <v>40MWe</v>
      </c>
      <c r="B26" s="50">
        <f>$C16+B$23*ABS($C16-$D16)/9</f>
        <v>-465.1</v>
      </c>
      <c r="C26" s="50">
        <f>$C16+C$23*ABS($C16-$D16)/9</f>
        <v>-422.87777777777779</v>
      </c>
      <c r="D26" s="50">
        <f>$C16+D$23*ABS($C16-$D16)/9</f>
        <v>-380.65555555555557</v>
      </c>
      <c r="E26" s="50">
        <f>$C16+E$23*ABS($C16-$D16)/9</f>
        <v>-338.43333333333334</v>
      </c>
      <c r="F26" s="50">
        <f>$C16+F$23*ABS($C16-$D16)/9</f>
        <v>-296.21111111111111</v>
      </c>
      <c r="G26" s="50">
        <f>$C16+G$23*ABS($C16-$D16)/9</f>
        <v>-253.98888888888891</v>
      </c>
      <c r="H26" s="50">
        <f>$C16+H$23*ABS($C16-$D16)/9</f>
        <v>-211.76666666666668</v>
      </c>
      <c r="I26" s="50">
        <f>$C16+I$23*ABS($C16-$D16)/9</f>
        <v>-169.54444444444448</v>
      </c>
      <c r="J26" s="50">
        <f>$C16+J$23*ABS($C16-$D16)/9</f>
        <v>-127.32222222222225</v>
      </c>
      <c r="K26" s="56">
        <f>$C16+K$23*ABS($C16-$D16)/9</f>
        <v>-85.100000000000023</v>
      </c>
      <c r="L26" s="36"/>
    </row>
    <row r="27" spans="1:12" x14ac:dyDescent="0.2">
      <c r="A27" s="13" t="str">
        <f t="shared" ref="A27:A28" si="7">A17</f>
        <v>80MWe</v>
      </c>
      <c r="B27" s="50">
        <f>$C17+B$23*ABS($C17-$D17)/9</f>
        <v>-945.1</v>
      </c>
      <c r="C27" s="50">
        <f>$C17+C$23*ABS($C17-$D17)/9</f>
        <v>-849.54444444444448</v>
      </c>
      <c r="D27" s="50">
        <f>$C17+D$23*ABS($C17-$D17)/9</f>
        <v>-753.98888888888894</v>
      </c>
      <c r="E27" s="50">
        <f>$C17+E$23*ABS($C17-$D17)/9</f>
        <v>-658.43333333333339</v>
      </c>
      <c r="F27" s="50">
        <f>$C17+F$23*ABS($C17-$D17)/9</f>
        <v>-562.87777777777774</v>
      </c>
      <c r="G27" s="50">
        <f>$C17+G$23*ABS($C17-$D17)/9</f>
        <v>-467.32222222222225</v>
      </c>
      <c r="H27" s="50">
        <f>$C17+H$23*ABS($C17-$D17)/9</f>
        <v>-371.76666666666665</v>
      </c>
      <c r="I27" s="50">
        <f>$C17+I$23*ABS($C17-$D17)/9</f>
        <v>-276.21111111111111</v>
      </c>
      <c r="J27" s="50">
        <f>$C17+J$23*ABS($C17-$D17)/9</f>
        <v>-180.65555555555557</v>
      </c>
      <c r="K27" s="56">
        <f>$C17+K$23*ABS($C17-$D17)/9</f>
        <v>-85.100000000000023</v>
      </c>
      <c r="L27" s="36"/>
    </row>
    <row r="28" spans="1:12" ht="16" thickBot="1" x14ac:dyDescent="0.25">
      <c r="A28" s="15" t="str">
        <f t="shared" si="7"/>
        <v>100MWe</v>
      </c>
      <c r="B28" s="57">
        <f t="shared" ref="B28:K28" si="8">$C18+B$23*ABS($C18-$D18)/9</f>
        <v>-985.1</v>
      </c>
      <c r="C28" s="57">
        <f t="shared" si="8"/>
        <v>-885.1</v>
      </c>
      <c r="D28" s="57">
        <f t="shared" si="8"/>
        <v>-785.1</v>
      </c>
      <c r="E28" s="57">
        <f t="shared" si="8"/>
        <v>-685.1</v>
      </c>
      <c r="F28" s="57">
        <f t="shared" si="8"/>
        <v>-585.1</v>
      </c>
      <c r="G28" s="57">
        <f t="shared" si="8"/>
        <v>-485.1</v>
      </c>
      <c r="H28" s="57">
        <f t="shared" si="8"/>
        <v>-385.1</v>
      </c>
      <c r="I28" s="57">
        <f t="shared" si="8"/>
        <v>-285.10000000000002</v>
      </c>
      <c r="J28" s="57">
        <f t="shared" si="8"/>
        <v>-185.10000000000002</v>
      </c>
      <c r="K28" s="58">
        <f t="shared" si="8"/>
        <v>-85.100000000000023</v>
      </c>
      <c r="L28" s="36"/>
    </row>
    <row r="29" spans="1:12" ht="16" thickBot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</row>
    <row r="30" spans="1:12" ht="16" thickBot="1" x14ac:dyDescent="0.25">
      <c r="A30" s="64" t="s">
        <v>194</v>
      </c>
      <c r="B30" s="65"/>
      <c r="C30" s="65"/>
      <c r="D30" s="65"/>
      <c r="E30" s="65"/>
      <c r="F30" s="65"/>
      <c r="G30" s="65"/>
      <c r="H30" s="65"/>
      <c r="I30" s="65"/>
      <c r="J30" s="65"/>
      <c r="K30" s="66"/>
      <c r="L30" s="36"/>
    </row>
    <row r="31" spans="1:12" x14ac:dyDescent="0.2">
      <c r="A31" s="53" t="s">
        <v>185</v>
      </c>
      <c r="B31" s="54">
        <v>0</v>
      </c>
      <c r="C31" s="54">
        <v>1</v>
      </c>
      <c r="D31" s="54">
        <v>2</v>
      </c>
      <c r="E31" s="54">
        <v>3</v>
      </c>
      <c r="F31" s="54">
        <v>4</v>
      </c>
      <c r="G31" s="54">
        <v>5</v>
      </c>
      <c r="H31" s="54">
        <v>6</v>
      </c>
      <c r="I31" s="54">
        <v>7</v>
      </c>
      <c r="J31" s="54">
        <v>8</v>
      </c>
      <c r="K31" s="55">
        <v>9</v>
      </c>
      <c r="L31" s="36"/>
    </row>
    <row r="32" spans="1:12" x14ac:dyDescent="0.2">
      <c r="A32" s="13" t="str">
        <f>A14</f>
        <v>Ref</v>
      </c>
      <c r="B32" s="50">
        <f>$E14+B$31*ABS($E14-$F14)/9</f>
        <v>-17719.163</v>
      </c>
      <c r="C32" s="50">
        <f>$E14+C$31*ABS($E14-$F14)/9</f>
        <v>-15987.985222222222</v>
      </c>
      <c r="D32" s="50">
        <f>$E14+D$31*ABS($E14-$F14)/9</f>
        <v>-14256.807444444445</v>
      </c>
      <c r="E32" s="50">
        <f>$E14+E$31*ABS($E14-$F14)/9</f>
        <v>-12525.629666666668</v>
      </c>
      <c r="F32" s="50">
        <f>$E14+F$31*ABS($E14-$F14)/9</f>
        <v>-10794.451888888889</v>
      </c>
      <c r="G32" s="50">
        <f>$E14+G$31*ABS($E14-$F14)/9</f>
        <v>-9063.2741111111118</v>
      </c>
      <c r="H32" s="50">
        <f>$E14+H$31*ABS($E14-$F14)/9</f>
        <v>-7332.096333333333</v>
      </c>
      <c r="I32" s="50">
        <f>$E14+I$31*ABS($E14-$F14)/9</f>
        <v>-5600.9185555555559</v>
      </c>
      <c r="J32" s="50">
        <f>$E14+J$31*ABS($E14-$F14)/9</f>
        <v>-3869.7407777777771</v>
      </c>
      <c r="K32" s="56">
        <f>$E14+K$31*ABS($E14-$F14)/9</f>
        <v>-2138.5630000000019</v>
      </c>
      <c r="L32" s="36"/>
    </row>
    <row r="33" spans="1:13" x14ac:dyDescent="0.2">
      <c r="A33" s="13" t="str">
        <f>A15</f>
        <v>20MWe</v>
      </c>
      <c r="B33" s="50">
        <f>$E15+B$31*ABS($E15-$F15)/9</f>
        <v>-5656.7629999999999</v>
      </c>
      <c r="C33" s="50">
        <f>$E15+C$31*ABS($E15-$F15)/9</f>
        <v>-5265.8518888888884</v>
      </c>
      <c r="D33" s="50">
        <f>$E15+D$31*ABS($E15-$F15)/9</f>
        <v>-4874.9407777777778</v>
      </c>
      <c r="E33" s="50">
        <f>$E15+E$31*ABS($E15-$F15)/9</f>
        <v>-4484.0296666666663</v>
      </c>
      <c r="F33" s="50">
        <f>$E15+F$31*ABS($E15-$F15)/9</f>
        <v>-4093.1185555555553</v>
      </c>
      <c r="G33" s="50">
        <f>$E15+G$31*ABS($E15-$F15)/9</f>
        <v>-3702.2074444444443</v>
      </c>
      <c r="H33" s="50">
        <f>$E15+H$31*ABS($E15-$F15)/9</f>
        <v>-3311.2963333333332</v>
      </c>
      <c r="I33" s="50">
        <f>$E15+I$31*ABS($E15-$F15)/9</f>
        <v>-2920.3852222222222</v>
      </c>
      <c r="J33" s="50">
        <f>$E15+J$31*ABS($E15-$F15)/9</f>
        <v>-2529.4741111111107</v>
      </c>
      <c r="K33" s="56">
        <f>$E15+K$31*ABS($E15-$F15)/9</f>
        <v>-2138.5629999999996</v>
      </c>
      <c r="L33" s="37"/>
    </row>
    <row r="34" spans="1:13" x14ac:dyDescent="0.2">
      <c r="A34" s="13" t="str">
        <f>A16</f>
        <v>40MWe</v>
      </c>
      <c r="B34" s="50">
        <f>$E16+B$31*ABS($E16-$F16)/9</f>
        <v>-11687.963</v>
      </c>
      <c r="C34" s="50">
        <f>$E16+C$31*ABS($E16-$F16)/9</f>
        <v>-10626.918555555556</v>
      </c>
      <c r="D34" s="50">
        <f>$E16+D$31*ABS($E16-$F16)/9</f>
        <v>-9565.8741111111103</v>
      </c>
      <c r="E34" s="50">
        <f>$E16+E$31*ABS($E16-$F16)/9</f>
        <v>-8504.8296666666665</v>
      </c>
      <c r="F34" s="50">
        <f>$E16+F$31*ABS($E16-$F16)/9</f>
        <v>-7443.7852222222218</v>
      </c>
      <c r="G34" s="50">
        <f>$E16+G$31*ABS($E16-$F16)/9</f>
        <v>-6382.7407777777771</v>
      </c>
      <c r="H34" s="50">
        <f>$E16+H$31*ABS($E16-$F16)/9</f>
        <v>-5321.6963333333333</v>
      </c>
      <c r="I34" s="50">
        <f>$E16+I$31*ABS($E16-$F16)/9</f>
        <v>-4260.6518888888886</v>
      </c>
      <c r="J34" s="50">
        <f>$E16+J$31*ABS($E16-$F16)/9</f>
        <v>-3199.6074444444439</v>
      </c>
      <c r="K34" s="56">
        <f>$E16+K$31*ABS($E16-$F16)/9</f>
        <v>-2138.5630000000001</v>
      </c>
      <c r="L34" s="36"/>
    </row>
    <row r="35" spans="1:13" x14ac:dyDescent="0.2">
      <c r="A35" s="13" t="str">
        <f t="shared" ref="A35:A36" si="9">A17</f>
        <v>80MWe</v>
      </c>
      <c r="B35" s="50">
        <f t="shared" ref="B35:K35" si="10">$E17+B$31*ABS($E17-$F17)/9</f>
        <v>-23750.363000000001</v>
      </c>
      <c r="C35" s="50">
        <f t="shared" si="10"/>
        <v>-21349.051888888891</v>
      </c>
      <c r="D35" s="50">
        <f t="shared" si="10"/>
        <v>-18947.740777777777</v>
      </c>
      <c r="E35" s="50">
        <f t="shared" si="10"/>
        <v>-16546.429666666667</v>
      </c>
      <c r="F35" s="50">
        <f t="shared" si="10"/>
        <v>-14145.118555555555</v>
      </c>
      <c r="G35" s="50">
        <f t="shared" si="10"/>
        <v>-11743.807444444445</v>
      </c>
      <c r="H35" s="50">
        <f t="shared" si="10"/>
        <v>-9342.4963333333326</v>
      </c>
      <c r="I35" s="50">
        <f t="shared" si="10"/>
        <v>-6941.1852222222187</v>
      </c>
      <c r="J35" s="50">
        <f t="shared" si="10"/>
        <v>-4539.8741111111085</v>
      </c>
      <c r="K35" s="56">
        <f t="shared" si="10"/>
        <v>-2138.5629999999983</v>
      </c>
      <c r="L35" s="36"/>
    </row>
    <row r="36" spans="1:13" ht="16" thickBot="1" x14ac:dyDescent="0.25">
      <c r="A36" s="15" t="str">
        <f t="shared" si="9"/>
        <v>100MWe</v>
      </c>
      <c r="B36" s="57">
        <f t="shared" ref="B36:K36" si="11">$E18+B$31*ABS($E18-$F18)/9</f>
        <v>-24755.562999999998</v>
      </c>
      <c r="C36" s="57">
        <f t="shared" si="11"/>
        <v>-22242.562999999998</v>
      </c>
      <c r="D36" s="57">
        <f t="shared" si="11"/>
        <v>-19729.562999999998</v>
      </c>
      <c r="E36" s="57">
        <f t="shared" si="11"/>
        <v>-17216.562999999998</v>
      </c>
      <c r="F36" s="57">
        <f t="shared" si="11"/>
        <v>-14703.562999999998</v>
      </c>
      <c r="G36" s="57">
        <f t="shared" si="11"/>
        <v>-12190.562999999998</v>
      </c>
      <c r="H36" s="57">
        <f t="shared" si="11"/>
        <v>-9677.5629999999983</v>
      </c>
      <c r="I36" s="57">
        <f t="shared" si="11"/>
        <v>-7164.5629999999983</v>
      </c>
      <c r="J36" s="57">
        <f t="shared" si="11"/>
        <v>-4651.5629999999983</v>
      </c>
      <c r="K36" s="58">
        <f t="shared" si="11"/>
        <v>-2138.5629999999983</v>
      </c>
      <c r="L36" s="36"/>
    </row>
    <row r="37" spans="1:13" x14ac:dyDescent="0.2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6"/>
    </row>
    <row r="38" spans="1:13" ht="16" thickBot="1" x14ac:dyDescent="0.25"/>
    <row r="39" spans="1:13" ht="16" thickBot="1" x14ac:dyDescent="0.25">
      <c r="A39" s="67" t="s">
        <v>198</v>
      </c>
      <c r="B39" s="30"/>
      <c r="C39" s="30"/>
      <c r="D39" s="49" t="str">
        <f>A14</f>
        <v>Ref</v>
      </c>
      <c r="E39" s="48"/>
      <c r="F39" s="49" t="str">
        <f>A15</f>
        <v>20MWe</v>
      </c>
      <c r="G39" s="48"/>
      <c r="H39" s="49" t="str">
        <f>A16</f>
        <v>40MWe</v>
      </c>
      <c r="I39" s="48"/>
      <c r="J39" s="49" t="str">
        <f>A35</f>
        <v>80MWe</v>
      </c>
      <c r="K39" s="48"/>
      <c r="L39" s="47" t="str">
        <f>A36</f>
        <v>100MWe</v>
      </c>
      <c r="M39" s="48"/>
    </row>
    <row r="40" spans="1:13" ht="16" thickBot="1" x14ac:dyDescent="0.25">
      <c r="A40" s="15" t="s">
        <v>199</v>
      </c>
      <c r="B40" s="46" t="s">
        <v>191</v>
      </c>
      <c r="C40" s="46" t="s">
        <v>192</v>
      </c>
      <c r="D40" s="15" t="s">
        <v>189</v>
      </c>
      <c r="E40" s="17" t="s">
        <v>190</v>
      </c>
      <c r="F40" s="15" t="s">
        <v>189</v>
      </c>
      <c r="G40" s="17" t="s">
        <v>190</v>
      </c>
      <c r="H40" s="15" t="s">
        <v>189</v>
      </c>
      <c r="I40" s="17" t="s">
        <v>190</v>
      </c>
      <c r="J40" s="15" t="s">
        <v>189</v>
      </c>
      <c r="K40" s="17" t="s">
        <v>190</v>
      </c>
      <c r="L40" s="24" t="s">
        <v>189</v>
      </c>
      <c r="M40" s="17" t="s">
        <v>190</v>
      </c>
    </row>
    <row r="41" spans="1:13" x14ac:dyDescent="0.2">
      <c r="A41" s="13" t="s">
        <v>178</v>
      </c>
      <c r="B41" s="44">
        <f t="shared" ref="B41:B43" si="12">ROUNDUP(C41*$B$45/$C$45,0)</f>
        <v>2</v>
      </c>
      <c r="C41" s="44">
        <v>934</v>
      </c>
      <c r="D41" s="45">
        <v>0</v>
      </c>
      <c r="E41" s="40">
        <f>ABS($E$14)*24*B41</f>
        <v>850519.82400000002</v>
      </c>
      <c r="F41" s="40">
        <v>0</v>
      </c>
      <c r="G41" s="40">
        <f>ABS($E$15)*24*$B41</f>
        <v>271524.62400000001</v>
      </c>
      <c r="H41" s="40">
        <v>0</v>
      </c>
      <c r="I41" s="40">
        <f>ABS($E$16)*24*$B41</f>
        <v>561022.22399999993</v>
      </c>
      <c r="J41" s="40">
        <v>0</v>
      </c>
      <c r="K41" s="40">
        <f>ABS($E$17)*24*$B41</f>
        <v>1140017.4240000001</v>
      </c>
      <c r="L41" s="45">
        <v>0</v>
      </c>
      <c r="M41" s="41">
        <f>ABS($E$18*24*$B41)</f>
        <v>1188267.024</v>
      </c>
    </row>
    <row r="42" spans="1:13" x14ac:dyDescent="0.2">
      <c r="A42" s="13" t="s">
        <v>183</v>
      </c>
      <c r="B42" s="44">
        <f t="shared" si="12"/>
        <v>7</v>
      </c>
      <c r="C42" s="44">
        <v>4231</v>
      </c>
      <c r="D42" s="45">
        <v>0</v>
      </c>
      <c r="E42" s="40">
        <f>ABS($E$14)*24*B42</f>
        <v>2976819.3840000001</v>
      </c>
      <c r="F42" s="40">
        <v>0</v>
      </c>
      <c r="G42" s="40">
        <f t="shared" ref="G42:G45" si="13">ABS($E$15)*24*$B42</f>
        <v>950336.18400000001</v>
      </c>
      <c r="H42" s="40">
        <v>0</v>
      </c>
      <c r="I42" s="40">
        <f t="shared" ref="I42:I45" si="14">ABS($E$16)*24*$B42</f>
        <v>1963577.7839999998</v>
      </c>
      <c r="J42" s="40">
        <v>0</v>
      </c>
      <c r="K42" s="40">
        <f t="shared" ref="K42:K45" si="15">ABS($E$17)*24*$B42</f>
        <v>3990060.9840000002</v>
      </c>
      <c r="L42" s="45">
        <v>0</v>
      </c>
      <c r="M42" s="41">
        <f t="shared" ref="M42:M45" si="16">ABS($E$18*24*$B42)</f>
        <v>4158934.5839999998</v>
      </c>
    </row>
    <row r="43" spans="1:13" x14ac:dyDescent="0.2">
      <c r="A43" s="13" t="s">
        <v>179</v>
      </c>
      <c r="B43" s="44">
        <f t="shared" si="12"/>
        <v>2</v>
      </c>
      <c r="C43" s="44">
        <v>934</v>
      </c>
      <c r="D43" s="45">
        <v>0</v>
      </c>
      <c r="E43" s="40">
        <f>ABS($E$14)*24*B43</f>
        <v>850519.82400000002</v>
      </c>
      <c r="F43" s="40">
        <v>0</v>
      </c>
      <c r="G43" s="40">
        <f t="shared" si="13"/>
        <v>271524.62400000001</v>
      </c>
      <c r="H43" s="40">
        <v>0</v>
      </c>
      <c r="I43" s="40">
        <f t="shared" si="14"/>
        <v>561022.22399999993</v>
      </c>
      <c r="J43" s="40">
        <v>0</v>
      </c>
      <c r="K43" s="40">
        <f t="shared" si="15"/>
        <v>1140017.4240000001</v>
      </c>
      <c r="L43" s="45">
        <v>0</v>
      </c>
      <c r="M43" s="41">
        <f t="shared" si="16"/>
        <v>1188267.024</v>
      </c>
    </row>
    <row r="44" spans="1:13" x14ac:dyDescent="0.2">
      <c r="A44" s="13" t="s">
        <v>182</v>
      </c>
      <c r="B44" s="44">
        <f>ROUNDUP(C44*$B$45/$C$45,0)</f>
        <v>1</v>
      </c>
      <c r="C44" s="44">
        <v>97</v>
      </c>
      <c r="D44" s="45">
        <v>0</v>
      </c>
      <c r="E44" s="40">
        <f>ABS($E$14)*24*B44</f>
        <v>425259.91200000001</v>
      </c>
      <c r="F44" s="40">
        <v>0</v>
      </c>
      <c r="G44" s="40">
        <f t="shared" si="13"/>
        <v>135762.31200000001</v>
      </c>
      <c r="H44" s="40">
        <v>0</v>
      </c>
      <c r="I44" s="40">
        <f t="shared" si="14"/>
        <v>280511.11199999996</v>
      </c>
      <c r="J44" s="40">
        <v>0</v>
      </c>
      <c r="K44" s="40">
        <f t="shared" si="15"/>
        <v>570008.71200000006</v>
      </c>
      <c r="L44" s="45">
        <v>0</v>
      </c>
      <c r="M44" s="41">
        <f t="shared" si="16"/>
        <v>594133.51199999999</v>
      </c>
    </row>
    <row r="45" spans="1:13" ht="16" thickBot="1" x14ac:dyDescent="0.25">
      <c r="A45" s="15" t="s">
        <v>180</v>
      </c>
      <c r="B45" s="46">
        <v>14</v>
      </c>
      <c r="C45" s="46">
        <v>8997</v>
      </c>
      <c r="D45" s="24">
        <v>0</v>
      </c>
      <c r="E45" s="42">
        <f>ABS($E$14)*24*B45</f>
        <v>5953638.7680000002</v>
      </c>
      <c r="F45" s="42">
        <v>0</v>
      </c>
      <c r="G45" s="42">
        <f t="shared" si="13"/>
        <v>1900672.368</v>
      </c>
      <c r="H45" s="42">
        <v>0</v>
      </c>
      <c r="I45" s="42">
        <f t="shared" si="14"/>
        <v>3927155.5679999995</v>
      </c>
      <c r="J45" s="42">
        <v>0</v>
      </c>
      <c r="K45" s="42">
        <f t="shared" si="15"/>
        <v>7980121.9680000003</v>
      </c>
      <c r="L45" s="24">
        <v>0</v>
      </c>
      <c r="M45" s="43">
        <f t="shared" si="16"/>
        <v>8317869.1679999996</v>
      </c>
    </row>
    <row r="46" spans="1:13" ht="16" thickBot="1" x14ac:dyDescent="0.25"/>
    <row r="47" spans="1:13" x14ac:dyDescent="0.2">
      <c r="A47" s="63" t="s">
        <v>213</v>
      </c>
      <c r="B47" s="30">
        <v>0</v>
      </c>
      <c r="C47" s="38">
        <v>1</v>
      </c>
      <c r="D47" s="30">
        <v>2</v>
      </c>
      <c r="E47" s="38">
        <v>3</v>
      </c>
      <c r="F47" s="30">
        <v>4</v>
      </c>
      <c r="G47" s="38">
        <v>5</v>
      </c>
      <c r="H47" s="30">
        <v>6</v>
      </c>
      <c r="I47" s="38">
        <v>7</v>
      </c>
      <c r="J47" s="30">
        <v>8</v>
      </c>
      <c r="K47" s="39">
        <v>9</v>
      </c>
    </row>
    <row r="48" spans="1:13" x14ac:dyDescent="0.2">
      <c r="A48" s="13" t="str">
        <f>A41</f>
        <v>illinois</v>
      </c>
      <c r="B48" s="40">
        <f>$D41+B$47*ABS($E41-$D41)/9</f>
        <v>0</v>
      </c>
      <c r="C48" s="40">
        <f>$D41+C$47*ABS($E41-$D41)/9</f>
        <v>94502.202666666664</v>
      </c>
      <c r="D48" s="40">
        <f t="shared" ref="C48:K48" si="17">$D41+D$47*ABS($E41-$D41)/9</f>
        <v>189004.40533333333</v>
      </c>
      <c r="E48" s="40">
        <f t="shared" si="17"/>
        <v>283506.60800000001</v>
      </c>
      <c r="F48" s="40">
        <f t="shared" si="17"/>
        <v>378008.81066666666</v>
      </c>
      <c r="G48" s="40">
        <f t="shared" si="17"/>
        <v>472511.01333333337</v>
      </c>
      <c r="H48" s="40">
        <f t="shared" si="17"/>
        <v>567013.21600000001</v>
      </c>
      <c r="I48" s="40">
        <f t="shared" si="17"/>
        <v>661515.41866666672</v>
      </c>
      <c r="J48" s="40">
        <f t="shared" si="17"/>
        <v>756017.62133333331</v>
      </c>
      <c r="K48" s="41">
        <f t="shared" si="17"/>
        <v>850519.82400000002</v>
      </c>
    </row>
    <row r="49" spans="1:11" x14ac:dyDescent="0.2">
      <c r="A49" s="13" t="str">
        <f t="shared" ref="A49:A52" si="18">A42</f>
        <v>nebraska</v>
      </c>
      <c r="B49" s="40">
        <f t="shared" ref="B49:K52" si="19">$D42+B$47*ABS($E42-$D42)/9</f>
        <v>0</v>
      </c>
      <c r="C49" s="40">
        <f t="shared" si="19"/>
        <v>330757.70933333336</v>
      </c>
      <c r="D49" s="40">
        <f t="shared" si="19"/>
        <v>661515.41866666672</v>
      </c>
      <c r="E49" s="40">
        <f t="shared" si="19"/>
        <v>992273.12800000003</v>
      </c>
      <c r="F49" s="40">
        <f t="shared" si="19"/>
        <v>1323030.8373333334</v>
      </c>
      <c r="G49" s="40">
        <f t="shared" si="19"/>
        <v>1653788.5466666666</v>
      </c>
      <c r="H49" s="40">
        <f t="shared" si="19"/>
        <v>1984546.2560000001</v>
      </c>
      <c r="I49" s="40">
        <f t="shared" si="19"/>
        <v>2315303.9653333332</v>
      </c>
      <c r="J49" s="40">
        <f t="shared" si="19"/>
        <v>2646061.6746666669</v>
      </c>
      <c r="K49" s="41">
        <f t="shared" si="19"/>
        <v>2976819.3840000001</v>
      </c>
    </row>
    <row r="50" spans="1:11" x14ac:dyDescent="0.2">
      <c r="A50" s="13" t="str">
        <f t="shared" si="18"/>
        <v>ohio</v>
      </c>
      <c r="B50" s="40">
        <f t="shared" si="19"/>
        <v>0</v>
      </c>
      <c r="C50" s="40">
        <f t="shared" si="19"/>
        <v>94502.202666666664</v>
      </c>
      <c r="D50" s="40">
        <f t="shared" si="19"/>
        <v>189004.40533333333</v>
      </c>
      <c r="E50" s="40">
        <f t="shared" si="19"/>
        <v>283506.60800000001</v>
      </c>
      <c r="F50" s="40">
        <f t="shared" si="19"/>
        <v>378008.81066666666</v>
      </c>
      <c r="G50" s="40">
        <f t="shared" si="19"/>
        <v>472511.01333333337</v>
      </c>
      <c r="H50" s="40">
        <f t="shared" si="19"/>
        <v>567013.21600000001</v>
      </c>
      <c r="I50" s="40">
        <f t="shared" si="19"/>
        <v>661515.41866666672</v>
      </c>
      <c r="J50" s="40">
        <f t="shared" si="19"/>
        <v>756017.62133333331</v>
      </c>
      <c r="K50" s="41">
        <f t="shared" si="19"/>
        <v>850519.82400000002</v>
      </c>
    </row>
    <row r="51" spans="1:11" x14ac:dyDescent="0.2">
      <c r="A51" s="13" t="str">
        <f t="shared" si="18"/>
        <v>minnesota</v>
      </c>
      <c r="B51" s="40">
        <f>$D44+B$47*ABS($E44-$D44)/9</f>
        <v>0</v>
      </c>
      <c r="C51" s="40">
        <f t="shared" si="19"/>
        <v>47251.101333333332</v>
      </c>
      <c r="D51" s="40">
        <f t="shared" si="19"/>
        <v>94502.202666666664</v>
      </c>
      <c r="E51" s="40">
        <f t="shared" si="19"/>
        <v>141753.304</v>
      </c>
      <c r="F51" s="40">
        <f t="shared" si="19"/>
        <v>189004.40533333333</v>
      </c>
      <c r="G51" s="40">
        <f t="shared" si="19"/>
        <v>236255.50666666668</v>
      </c>
      <c r="H51" s="40">
        <f t="shared" si="19"/>
        <v>283506.60800000001</v>
      </c>
      <c r="I51" s="40">
        <f t="shared" si="19"/>
        <v>330757.70933333336</v>
      </c>
      <c r="J51" s="40">
        <f t="shared" si="19"/>
        <v>378008.81066666666</v>
      </c>
      <c r="K51" s="41">
        <f t="shared" si="19"/>
        <v>425259.91200000001</v>
      </c>
    </row>
    <row r="52" spans="1:11" ht="16" thickBot="1" x14ac:dyDescent="0.25">
      <c r="A52" s="15" t="str">
        <f t="shared" si="18"/>
        <v>texas</v>
      </c>
      <c r="B52" s="42">
        <f t="shared" si="19"/>
        <v>0</v>
      </c>
      <c r="C52" s="42">
        <f>$D45+C$47*ABS($E45-$D45)/9</f>
        <v>661515.41866666672</v>
      </c>
      <c r="D52" s="42">
        <f t="shared" si="19"/>
        <v>1323030.8373333334</v>
      </c>
      <c r="E52" s="42">
        <f t="shared" si="19"/>
        <v>1984546.2560000001</v>
      </c>
      <c r="F52" s="42">
        <f t="shared" si="19"/>
        <v>2646061.6746666669</v>
      </c>
      <c r="G52" s="42">
        <f t="shared" si="19"/>
        <v>3307577.0933333333</v>
      </c>
      <c r="H52" s="42">
        <f t="shared" si="19"/>
        <v>3969092.5120000001</v>
      </c>
      <c r="I52" s="42">
        <f t="shared" si="19"/>
        <v>4630607.9306666665</v>
      </c>
      <c r="J52" s="42">
        <f t="shared" si="19"/>
        <v>5292123.3493333338</v>
      </c>
      <c r="K52" s="43">
        <f t="shared" si="19"/>
        <v>5953638.7680000002</v>
      </c>
    </row>
    <row r="53" spans="1:11" ht="16" thickBot="1" x14ac:dyDescent="0.25"/>
    <row r="54" spans="1:11" x14ac:dyDescent="0.2">
      <c r="A54" s="63" t="str">
        <f>F39</f>
        <v>20MWe</v>
      </c>
      <c r="B54" s="30">
        <v>0</v>
      </c>
      <c r="C54" s="38">
        <v>1</v>
      </c>
      <c r="D54" s="30">
        <v>2</v>
      </c>
      <c r="E54" s="38">
        <v>3</v>
      </c>
      <c r="F54" s="30">
        <v>4</v>
      </c>
      <c r="G54" s="38">
        <v>5</v>
      </c>
      <c r="H54" s="30">
        <v>6</v>
      </c>
      <c r="I54" s="38">
        <v>7</v>
      </c>
      <c r="J54" s="30">
        <v>8</v>
      </c>
      <c r="K54" s="39">
        <v>9</v>
      </c>
    </row>
    <row r="55" spans="1:11" x14ac:dyDescent="0.2">
      <c r="A55" s="13" t="str">
        <f>A48</f>
        <v>illinois</v>
      </c>
      <c r="B55" s="40">
        <f>$F41+B$47*ABS($G41-$F41)/9</f>
        <v>0</v>
      </c>
      <c r="C55" s="40">
        <f>$F41+C$47*ABS($G41-$F41)/9</f>
        <v>30169.402666666669</v>
      </c>
      <c r="D55" s="40">
        <f t="shared" ref="C55:K55" si="20">$F41+D$47*ABS($G41-$F41)/9</f>
        <v>60338.805333333337</v>
      </c>
      <c r="E55" s="40">
        <f t="shared" si="20"/>
        <v>90508.207999999999</v>
      </c>
      <c r="F55" s="40">
        <f t="shared" si="20"/>
        <v>120677.61066666667</v>
      </c>
      <c r="G55" s="40">
        <f t="shared" si="20"/>
        <v>150847.01333333334</v>
      </c>
      <c r="H55" s="40">
        <f t="shared" si="20"/>
        <v>181016.416</v>
      </c>
      <c r="I55" s="40">
        <f t="shared" si="20"/>
        <v>211185.81866666666</v>
      </c>
      <c r="J55" s="40">
        <f t="shared" si="20"/>
        <v>241355.22133333335</v>
      </c>
      <c r="K55" s="41">
        <f t="shared" si="20"/>
        <v>271524.62400000001</v>
      </c>
    </row>
    <row r="56" spans="1:11" x14ac:dyDescent="0.2">
      <c r="A56" s="13" t="str">
        <f t="shared" ref="A56:A59" si="21">A49</f>
        <v>nebraska</v>
      </c>
      <c r="B56" s="40">
        <f t="shared" ref="B56:K59" si="22">$F42+B$47*ABS($G42-$F42)/9</f>
        <v>0</v>
      </c>
      <c r="C56" s="40">
        <f t="shared" si="22"/>
        <v>105592.90933333333</v>
      </c>
      <c r="D56" s="40">
        <f t="shared" si="22"/>
        <v>211185.81866666666</v>
      </c>
      <c r="E56" s="40">
        <f t="shared" si="22"/>
        <v>316778.728</v>
      </c>
      <c r="F56" s="40">
        <f t="shared" si="22"/>
        <v>422371.63733333332</v>
      </c>
      <c r="G56" s="40">
        <f t="shared" si="22"/>
        <v>527964.54666666663</v>
      </c>
      <c r="H56" s="40">
        <f t="shared" si="22"/>
        <v>633557.45600000001</v>
      </c>
      <c r="I56" s="40">
        <f t="shared" si="22"/>
        <v>739150.36533333326</v>
      </c>
      <c r="J56" s="40">
        <f t="shared" si="22"/>
        <v>844743.27466666664</v>
      </c>
      <c r="K56" s="41">
        <f t="shared" si="22"/>
        <v>950336.18399999989</v>
      </c>
    </row>
    <row r="57" spans="1:11" x14ac:dyDescent="0.2">
      <c r="A57" s="13" t="str">
        <f t="shared" si="21"/>
        <v>ohio</v>
      </c>
      <c r="B57" s="40">
        <f t="shared" si="22"/>
        <v>0</v>
      </c>
      <c r="C57" s="40">
        <f t="shared" si="22"/>
        <v>30169.402666666669</v>
      </c>
      <c r="D57" s="40">
        <f t="shared" si="22"/>
        <v>60338.805333333337</v>
      </c>
      <c r="E57" s="40">
        <f t="shared" si="22"/>
        <v>90508.207999999999</v>
      </c>
      <c r="F57" s="40">
        <f t="shared" si="22"/>
        <v>120677.61066666667</v>
      </c>
      <c r="G57" s="40">
        <f t="shared" si="22"/>
        <v>150847.01333333334</v>
      </c>
      <c r="H57" s="40">
        <f t="shared" si="22"/>
        <v>181016.416</v>
      </c>
      <c r="I57" s="40">
        <f t="shared" si="22"/>
        <v>211185.81866666666</v>
      </c>
      <c r="J57" s="40">
        <f t="shared" si="22"/>
        <v>241355.22133333335</v>
      </c>
      <c r="K57" s="41">
        <f t="shared" si="22"/>
        <v>271524.62400000001</v>
      </c>
    </row>
    <row r="58" spans="1:11" x14ac:dyDescent="0.2">
      <c r="A58" s="13" t="str">
        <f t="shared" si="21"/>
        <v>minnesota</v>
      </c>
      <c r="B58" s="40">
        <f t="shared" si="22"/>
        <v>0</v>
      </c>
      <c r="C58" s="40">
        <f>$F44+C$47*ABS($G44-$F44)/9</f>
        <v>15084.701333333334</v>
      </c>
      <c r="D58" s="40">
        <f t="shared" si="22"/>
        <v>30169.402666666669</v>
      </c>
      <c r="E58" s="40">
        <f t="shared" si="22"/>
        <v>45254.103999999999</v>
      </c>
      <c r="F58" s="40">
        <f t="shared" si="22"/>
        <v>60338.805333333337</v>
      </c>
      <c r="G58" s="40">
        <f t="shared" si="22"/>
        <v>75423.506666666668</v>
      </c>
      <c r="H58" s="40">
        <f t="shared" si="22"/>
        <v>90508.207999999999</v>
      </c>
      <c r="I58" s="40">
        <f t="shared" si="22"/>
        <v>105592.90933333333</v>
      </c>
      <c r="J58" s="40">
        <f t="shared" si="22"/>
        <v>120677.61066666667</v>
      </c>
      <c r="K58" s="41">
        <f t="shared" si="22"/>
        <v>135762.31200000001</v>
      </c>
    </row>
    <row r="59" spans="1:11" ht="16" thickBot="1" x14ac:dyDescent="0.25">
      <c r="A59" s="15" t="str">
        <f t="shared" si="21"/>
        <v>texas</v>
      </c>
      <c r="B59" s="42">
        <f t="shared" si="22"/>
        <v>0</v>
      </c>
      <c r="C59" s="42">
        <f t="shared" si="22"/>
        <v>211185.81866666666</v>
      </c>
      <c r="D59" s="42">
        <f t="shared" si="22"/>
        <v>422371.63733333332</v>
      </c>
      <c r="E59" s="42">
        <f t="shared" si="22"/>
        <v>633557.45600000001</v>
      </c>
      <c r="F59" s="42">
        <f t="shared" si="22"/>
        <v>844743.27466666664</v>
      </c>
      <c r="G59" s="42">
        <f t="shared" si="22"/>
        <v>1055929.0933333333</v>
      </c>
      <c r="H59" s="42">
        <f t="shared" si="22"/>
        <v>1267114.912</v>
      </c>
      <c r="I59" s="42">
        <f t="shared" si="22"/>
        <v>1478300.7306666665</v>
      </c>
      <c r="J59" s="42">
        <f t="shared" si="22"/>
        <v>1689486.5493333333</v>
      </c>
      <c r="K59" s="43">
        <f t="shared" si="22"/>
        <v>1900672.3679999998</v>
      </c>
    </row>
    <row r="60" spans="1:11" ht="16" thickBot="1" x14ac:dyDescent="0.25"/>
    <row r="61" spans="1:11" x14ac:dyDescent="0.2">
      <c r="A61" s="63" t="str">
        <f>H39</f>
        <v>40MWe</v>
      </c>
      <c r="B61" s="30">
        <v>0</v>
      </c>
      <c r="C61" s="38">
        <v>1</v>
      </c>
      <c r="D61" s="30">
        <v>2</v>
      </c>
      <c r="E61" s="38">
        <v>3</v>
      </c>
      <c r="F61" s="30">
        <v>4</v>
      </c>
      <c r="G61" s="38">
        <v>5</v>
      </c>
      <c r="H61" s="30">
        <v>6</v>
      </c>
      <c r="I61" s="38">
        <v>7</v>
      </c>
      <c r="J61" s="30">
        <v>8</v>
      </c>
      <c r="K61" s="39">
        <v>9</v>
      </c>
    </row>
    <row r="62" spans="1:11" x14ac:dyDescent="0.2">
      <c r="A62" s="13" t="str">
        <f>A55</f>
        <v>illinois</v>
      </c>
      <c r="B62" s="40">
        <f>$H41+B$47*ABS($I41-$H41)/9</f>
        <v>0</v>
      </c>
      <c r="C62" s="40">
        <f t="shared" ref="C62:K62" si="23">$H41+C$47*ABS($I41-$H41)/9</f>
        <v>62335.802666666656</v>
      </c>
      <c r="D62" s="40">
        <f t="shared" si="23"/>
        <v>124671.60533333331</v>
      </c>
      <c r="E62" s="40">
        <f t="shared" si="23"/>
        <v>187007.40799999997</v>
      </c>
      <c r="F62" s="40">
        <f t="shared" si="23"/>
        <v>249343.21066666662</v>
      </c>
      <c r="G62" s="40">
        <f t="shared" si="23"/>
        <v>311679.01333333331</v>
      </c>
      <c r="H62" s="40">
        <f t="shared" si="23"/>
        <v>374014.81599999993</v>
      </c>
      <c r="I62" s="40">
        <f t="shared" si="23"/>
        <v>436350.61866666662</v>
      </c>
      <c r="J62" s="40">
        <f t="shared" si="23"/>
        <v>498686.42133333324</v>
      </c>
      <c r="K62" s="41">
        <f t="shared" si="23"/>
        <v>561022.22399999993</v>
      </c>
    </row>
    <row r="63" spans="1:11" x14ac:dyDescent="0.2">
      <c r="A63" s="13" t="str">
        <f t="shared" ref="A63:A66" si="24">A56</f>
        <v>nebraska</v>
      </c>
      <c r="B63" s="40">
        <f t="shared" ref="B63:K66" si="25">$H42+B$47*ABS($I42-$H42)/9</f>
        <v>0</v>
      </c>
      <c r="C63" s="40">
        <f t="shared" si="25"/>
        <v>218175.30933333331</v>
      </c>
      <c r="D63" s="40">
        <f t="shared" si="25"/>
        <v>436350.61866666662</v>
      </c>
      <c r="E63" s="40">
        <f t="shared" si="25"/>
        <v>654525.92799999984</v>
      </c>
      <c r="F63" s="40">
        <f t="shared" si="25"/>
        <v>872701.23733333324</v>
      </c>
      <c r="G63" s="40">
        <f t="shared" si="25"/>
        <v>1090876.5466666664</v>
      </c>
      <c r="H63" s="40">
        <f t="shared" si="25"/>
        <v>1309051.8559999997</v>
      </c>
      <c r="I63" s="40">
        <f t="shared" si="25"/>
        <v>1527227.1653333332</v>
      </c>
      <c r="J63" s="40">
        <f t="shared" si="25"/>
        <v>1745402.4746666665</v>
      </c>
      <c r="K63" s="41">
        <f t="shared" si="25"/>
        <v>1963577.7839999998</v>
      </c>
    </row>
    <row r="64" spans="1:11" x14ac:dyDescent="0.2">
      <c r="A64" s="13" t="str">
        <f t="shared" si="24"/>
        <v>ohio</v>
      </c>
      <c r="B64" s="40">
        <f t="shared" si="25"/>
        <v>0</v>
      </c>
      <c r="C64" s="40">
        <f>$H43+C$47*ABS($I43-$H43)/9</f>
        <v>62335.802666666656</v>
      </c>
      <c r="D64" s="40">
        <f t="shared" si="25"/>
        <v>124671.60533333331</v>
      </c>
      <c r="E64" s="40">
        <f t="shared" si="25"/>
        <v>187007.40799999997</v>
      </c>
      <c r="F64" s="40">
        <f t="shared" si="25"/>
        <v>249343.21066666662</v>
      </c>
      <c r="G64" s="40">
        <f t="shared" si="25"/>
        <v>311679.01333333331</v>
      </c>
      <c r="H64" s="40">
        <f t="shared" si="25"/>
        <v>374014.81599999993</v>
      </c>
      <c r="I64" s="40">
        <f t="shared" si="25"/>
        <v>436350.61866666662</v>
      </c>
      <c r="J64" s="40">
        <f t="shared" si="25"/>
        <v>498686.42133333324</v>
      </c>
      <c r="K64" s="41">
        <f t="shared" si="25"/>
        <v>561022.22399999993</v>
      </c>
    </row>
    <row r="65" spans="1:11" x14ac:dyDescent="0.2">
      <c r="A65" s="13" t="str">
        <f t="shared" si="24"/>
        <v>minnesota</v>
      </c>
      <c r="B65" s="40">
        <f t="shared" si="25"/>
        <v>0</v>
      </c>
      <c r="C65" s="40">
        <f t="shared" si="25"/>
        <v>31167.901333333328</v>
      </c>
      <c r="D65" s="40">
        <f t="shared" si="25"/>
        <v>62335.802666666656</v>
      </c>
      <c r="E65" s="40">
        <f t="shared" si="25"/>
        <v>93503.703999999983</v>
      </c>
      <c r="F65" s="40">
        <f t="shared" si="25"/>
        <v>124671.60533333331</v>
      </c>
      <c r="G65" s="40">
        <f t="shared" si="25"/>
        <v>155839.50666666665</v>
      </c>
      <c r="H65" s="40">
        <f t="shared" si="25"/>
        <v>187007.40799999997</v>
      </c>
      <c r="I65" s="40">
        <f t="shared" si="25"/>
        <v>218175.30933333331</v>
      </c>
      <c r="J65" s="40">
        <f t="shared" si="25"/>
        <v>249343.21066666662</v>
      </c>
      <c r="K65" s="41">
        <f t="shared" si="25"/>
        <v>280511.11199999996</v>
      </c>
    </row>
    <row r="66" spans="1:11" ht="16" thickBot="1" x14ac:dyDescent="0.25">
      <c r="A66" s="15" t="str">
        <f t="shared" si="24"/>
        <v>texas</v>
      </c>
      <c r="B66" s="42">
        <f t="shared" si="25"/>
        <v>0</v>
      </c>
      <c r="C66" s="42">
        <f t="shared" si="25"/>
        <v>436350.61866666662</v>
      </c>
      <c r="D66" s="42">
        <f t="shared" si="25"/>
        <v>872701.23733333324</v>
      </c>
      <c r="E66" s="42">
        <f t="shared" si="25"/>
        <v>1309051.8559999997</v>
      </c>
      <c r="F66" s="42">
        <f t="shared" si="25"/>
        <v>1745402.4746666665</v>
      </c>
      <c r="G66" s="42">
        <f t="shared" si="25"/>
        <v>2181753.0933333328</v>
      </c>
      <c r="H66" s="42">
        <f t="shared" si="25"/>
        <v>2618103.7119999994</v>
      </c>
      <c r="I66" s="42">
        <f t="shared" si="25"/>
        <v>3054454.3306666664</v>
      </c>
      <c r="J66" s="42">
        <f t="shared" si="25"/>
        <v>3490804.9493333329</v>
      </c>
      <c r="K66" s="43">
        <f t="shared" si="25"/>
        <v>3927155.5679999995</v>
      </c>
    </row>
    <row r="67" spans="1:11" ht="16" thickBot="1" x14ac:dyDescent="0.25"/>
    <row r="68" spans="1:11" x14ac:dyDescent="0.2">
      <c r="A68" s="63" t="str">
        <f>J39</f>
        <v>80MWe</v>
      </c>
      <c r="B68" s="51">
        <f>B47</f>
        <v>0</v>
      </c>
      <c r="C68" s="51">
        <f t="shared" ref="C68:K68" si="26">C47</f>
        <v>1</v>
      </c>
      <c r="D68" s="51">
        <f t="shared" si="26"/>
        <v>2</v>
      </c>
      <c r="E68" s="51">
        <f t="shared" si="26"/>
        <v>3</v>
      </c>
      <c r="F68" s="51">
        <f t="shared" si="26"/>
        <v>4</v>
      </c>
      <c r="G68" s="51">
        <f t="shared" si="26"/>
        <v>5</v>
      </c>
      <c r="H68" s="51">
        <f t="shared" si="26"/>
        <v>6</v>
      </c>
      <c r="I68" s="51">
        <f t="shared" si="26"/>
        <v>7</v>
      </c>
      <c r="J68" s="51">
        <f t="shared" si="26"/>
        <v>8</v>
      </c>
      <c r="K68" s="52">
        <f t="shared" si="26"/>
        <v>9</v>
      </c>
    </row>
    <row r="69" spans="1:11" x14ac:dyDescent="0.2">
      <c r="A69" s="13" t="str">
        <f>A41</f>
        <v>illinois</v>
      </c>
      <c r="B69" s="40">
        <f>$J41+B$47*ABS($K41-$J41)/9</f>
        <v>0</v>
      </c>
      <c r="C69" s="40">
        <f t="shared" ref="C69:K69" si="27">$J41+C$47*ABS($K41-$J41)/9</f>
        <v>126668.60266666667</v>
      </c>
      <c r="D69" s="40">
        <f t="shared" si="27"/>
        <v>253337.20533333335</v>
      </c>
      <c r="E69" s="40">
        <f t="shared" si="27"/>
        <v>380005.80800000002</v>
      </c>
      <c r="F69" s="40">
        <f t="shared" si="27"/>
        <v>506674.41066666669</v>
      </c>
      <c r="G69" s="40">
        <f t="shared" si="27"/>
        <v>633343.01333333342</v>
      </c>
      <c r="H69" s="40">
        <f t="shared" si="27"/>
        <v>760011.61600000004</v>
      </c>
      <c r="I69" s="40">
        <f t="shared" si="27"/>
        <v>886680.21866666665</v>
      </c>
      <c r="J69" s="40">
        <f t="shared" si="27"/>
        <v>1013348.8213333334</v>
      </c>
      <c r="K69" s="41">
        <f t="shared" si="27"/>
        <v>1140017.4240000001</v>
      </c>
    </row>
    <row r="70" spans="1:11" x14ac:dyDescent="0.2">
      <c r="A70" s="13" t="str">
        <f t="shared" ref="A70:A73" si="28">A42</f>
        <v>nebraska</v>
      </c>
      <c r="B70" s="40">
        <f t="shared" ref="B70:K70" si="29">$J42+B$47*ABS($K42-$J42)/9</f>
        <v>0</v>
      </c>
      <c r="C70" s="40">
        <f>$J42+C$47*ABS($K42-$J42)/9</f>
        <v>443340.10933333333</v>
      </c>
      <c r="D70" s="40">
        <f t="shared" si="29"/>
        <v>886680.21866666665</v>
      </c>
      <c r="E70" s="40">
        <f t="shared" si="29"/>
        <v>1330020.328</v>
      </c>
      <c r="F70" s="40">
        <f t="shared" si="29"/>
        <v>1773360.4373333333</v>
      </c>
      <c r="G70" s="40">
        <f t="shared" si="29"/>
        <v>2216700.5466666669</v>
      </c>
      <c r="H70" s="40">
        <f t="shared" si="29"/>
        <v>2660040.656</v>
      </c>
      <c r="I70" s="40">
        <f t="shared" si="29"/>
        <v>3103380.7653333335</v>
      </c>
      <c r="J70" s="40">
        <f t="shared" si="29"/>
        <v>3546720.8746666666</v>
      </c>
      <c r="K70" s="41">
        <f t="shared" si="29"/>
        <v>3990060.9839999997</v>
      </c>
    </row>
    <row r="71" spans="1:11" x14ac:dyDescent="0.2">
      <c r="A71" s="13" t="str">
        <f t="shared" si="28"/>
        <v>ohio</v>
      </c>
      <c r="B71" s="40">
        <f t="shared" ref="B71:K71" si="30">$J43+B$47*ABS($K43-$J43)/9</f>
        <v>0</v>
      </c>
      <c r="C71" s="40">
        <f t="shared" si="30"/>
        <v>126668.60266666667</v>
      </c>
      <c r="D71" s="40">
        <f t="shared" si="30"/>
        <v>253337.20533333335</v>
      </c>
      <c r="E71" s="40">
        <f t="shared" si="30"/>
        <v>380005.80800000002</v>
      </c>
      <c r="F71" s="40">
        <f t="shared" si="30"/>
        <v>506674.41066666669</v>
      </c>
      <c r="G71" s="40">
        <f t="shared" si="30"/>
        <v>633343.01333333342</v>
      </c>
      <c r="H71" s="40">
        <f t="shared" si="30"/>
        <v>760011.61600000004</v>
      </c>
      <c r="I71" s="40">
        <f t="shared" si="30"/>
        <v>886680.21866666665</v>
      </c>
      <c r="J71" s="40">
        <f t="shared" si="30"/>
        <v>1013348.8213333334</v>
      </c>
      <c r="K71" s="41">
        <f t="shared" si="30"/>
        <v>1140017.4240000001</v>
      </c>
    </row>
    <row r="72" spans="1:11" x14ac:dyDescent="0.2">
      <c r="A72" s="13" t="str">
        <f t="shared" si="28"/>
        <v>minnesota</v>
      </c>
      <c r="B72" s="40">
        <f t="shared" ref="B72:K72" si="31">$J44+B$47*ABS($K44-$J44)/9</f>
        <v>0</v>
      </c>
      <c r="C72" s="40">
        <f t="shared" si="31"/>
        <v>63334.301333333337</v>
      </c>
      <c r="D72" s="40">
        <f t="shared" si="31"/>
        <v>126668.60266666667</v>
      </c>
      <c r="E72" s="40">
        <f t="shared" si="31"/>
        <v>190002.90400000001</v>
      </c>
      <c r="F72" s="40">
        <f>$J44+F$47*ABS($K44-$J44)/9</f>
        <v>253337.20533333335</v>
      </c>
      <c r="G72" s="40">
        <f t="shared" si="31"/>
        <v>316671.50666666671</v>
      </c>
      <c r="H72" s="40">
        <f t="shared" si="31"/>
        <v>380005.80800000002</v>
      </c>
      <c r="I72" s="40">
        <f t="shared" si="31"/>
        <v>443340.10933333333</v>
      </c>
      <c r="J72" s="40">
        <f t="shared" si="31"/>
        <v>506674.41066666669</v>
      </c>
      <c r="K72" s="41">
        <f t="shared" si="31"/>
        <v>570008.71200000006</v>
      </c>
    </row>
    <row r="73" spans="1:11" ht="16" thickBot="1" x14ac:dyDescent="0.25">
      <c r="A73" s="15" t="str">
        <f t="shared" si="28"/>
        <v>texas</v>
      </c>
      <c r="B73" s="42">
        <f t="shared" ref="B73:K73" si="32">$J45+B$47*ABS($K45-$J45)/9</f>
        <v>0</v>
      </c>
      <c r="C73" s="42">
        <f t="shared" si="32"/>
        <v>886680.21866666665</v>
      </c>
      <c r="D73" s="42">
        <f t="shared" si="32"/>
        <v>1773360.4373333333</v>
      </c>
      <c r="E73" s="42">
        <f t="shared" si="32"/>
        <v>2660040.656</v>
      </c>
      <c r="F73" s="42">
        <f t="shared" si="32"/>
        <v>3546720.8746666666</v>
      </c>
      <c r="G73" s="42">
        <f t="shared" si="32"/>
        <v>4433401.0933333337</v>
      </c>
      <c r="H73" s="42">
        <f t="shared" si="32"/>
        <v>5320081.3119999999</v>
      </c>
      <c r="I73" s="42">
        <f t="shared" si="32"/>
        <v>6206761.530666667</v>
      </c>
      <c r="J73" s="42">
        <f t="shared" si="32"/>
        <v>7093441.7493333332</v>
      </c>
      <c r="K73" s="43">
        <f t="shared" si="32"/>
        <v>7980121.9679999994</v>
      </c>
    </row>
    <row r="74" spans="1:11" ht="16" thickBot="1" x14ac:dyDescent="0.25"/>
    <row r="75" spans="1:11" x14ac:dyDescent="0.2">
      <c r="A75" s="63" t="str">
        <f>L39</f>
        <v>100MWe</v>
      </c>
      <c r="B75" s="51">
        <f>B47</f>
        <v>0</v>
      </c>
      <c r="C75" s="51">
        <f t="shared" ref="C75:K75" si="33">C47</f>
        <v>1</v>
      </c>
      <c r="D75" s="51">
        <f t="shared" si="33"/>
        <v>2</v>
      </c>
      <c r="E75" s="51">
        <f t="shared" si="33"/>
        <v>3</v>
      </c>
      <c r="F75" s="51">
        <f t="shared" si="33"/>
        <v>4</v>
      </c>
      <c r="G75" s="51">
        <f t="shared" si="33"/>
        <v>5</v>
      </c>
      <c r="H75" s="51">
        <f t="shared" si="33"/>
        <v>6</v>
      </c>
      <c r="I75" s="51">
        <f t="shared" si="33"/>
        <v>7</v>
      </c>
      <c r="J75" s="51">
        <f t="shared" si="33"/>
        <v>8</v>
      </c>
      <c r="K75" s="52">
        <f t="shared" si="33"/>
        <v>9</v>
      </c>
    </row>
    <row r="76" spans="1:11" x14ac:dyDescent="0.2">
      <c r="A76" s="13" t="str">
        <f>A41</f>
        <v>illinois</v>
      </c>
      <c r="B76" s="40">
        <f>$L41+B$47*ABS($M41-$L41)/9</f>
        <v>0</v>
      </c>
      <c r="C76" s="40">
        <f t="shared" ref="C76:K76" si="34">$L41+C$47*ABS($M41-$L41)/9</f>
        <v>132029.66933333332</v>
      </c>
      <c r="D76" s="40">
        <f t="shared" si="34"/>
        <v>264059.33866666665</v>
      </c>
      <c r="E76" s="40">
        <f t="shared" si="34"/>
        <v>396089.00799999997</v>
      </c>
      <c r="F76" s="40">
        <f t="shared" si="34"/>
        <v>528118.6773333333</v>
      </c>
      <c r="G76" s="40">
        <f t="shared" si="34"/>
        <v>660148.34666666668</v>
      </c>
      <c r="H76" s="40">
        <f t="shared" si="34"/>
        <v>792178.01599999995</v>
      </c>
      <c r="I76" s="40">
        <f t="shared" si="34"/>
        <v>924207.68533333333</v>
      </c>
      <c r="J76" s="40">
        <f t="shared" si="34"/>
        <v>1056237.3546666666</v>
      </c>
      <c r="K76" s="41">
        <f t="shared" si="34"/>
        <v>1188267.024</v>
      </c>
    </row>
    <row r="77" spans="1:11" x14ac:dyDescent="0.2">
      <c r="A77" s="13" t="str">
        <f t="shared" ref="A77:A80" si="35">A42</f>
        <v>nebraska</v>
      </c>
      <c r="B77" s="40">
        <f t="shared" ref="B77:K77" si="36">$L42+B$47*ABS($M42-$L42)/9</f>
        <v>0</v>
      </c>
      <c r="C77" s="40">
        <f t="shared" si="36"/>
        <v>462103.84266666666</v>
      </c>
      <c r="D77" s="40">
        <f t="shared" si="36"/>
        <v>924207.68533333333</v>
      </c>
      <c r="E77" s="40">
        <f t="shared" si="36"/>
        <v>1386311.5279999999</v>
      </c>
      <c r="F77" s="40">
        <f t="shared" si="36"/>
        <v>1848415.3706666667</v>
      </c>
      <c r="G77" s="40">
        <f t="shared" si="36"/>
        <v>2310519.2133333329</v>
      </c>
      <c r="H77" s="40">
        <f t="shared" si="36"/>
        <v>2772623.0559999999</v>
      </c>
      <c r="I77" s="40">
        <f t="shared" si="36"/>
        <v>3234726.8986666668</v>
      </c>
      <c r="J77" s="40">
        <f t="shared" si="36"/>
        <v>3696830.7413333333</v>
      </c>
      <c r="K77" s="41">
        <f t="shared" si="36"/>
        <v>4158934.5839999998</v>
      </c>
    </row>
    <row r="78" spans="1:11" x14ac:dyDescent="0.2">
      <c r="A78" s="13" t="str">
        <f t="shared" si="35"/>
        <v>ohio</v>
      </c>
      <c r="B78" s="40">
        <f t="shared" ref="B78:K78" si="37">$L43+B$47*ABS($M43-$L43)/9</f>
        <v>0</v>
      </c>
      <c r="C78" s="40">
        <f t="shared" si="37"/>
        <v>132029.66933333332</v>
      </c>
      <c r="D78" s="40">
        <f t="shared" si="37"/>
        <v>264059.33866666665</v>
      </c>
      <c r="E78" s="40">
        <f t="shared" si="37"/>
        <v>396089.00799999997</v>
      </c>
      <c r="F78" s="40">
        <f t="shared" si="37"/>
        <v>528118.6773333333</v>
      </c>
      <c r="G78" s="40">
        <f t="shared" si="37"/>
        <v>660148.34666666668</v>
      </c>
      <c r="H78" s="40">
        <f t="shared" si="37"/>
        <v>792178.01599999995</v>
      </c>
      <c r="I78" s="40">
        <f t="shared" si="37"/>
        <v>924207.68533333333</v>
      </c>
      <c r="J78" s="40">
        <f t="shared" si="37"/>
        <v>1056237.3546666666</v>
      </c>
      <c r="K78" s="41">
        <f t="shared" si="37"/>
        <v>1188267.024</v>
      </c>
    </row>
    <row r="79" spans="1:11" x14ac:dyDescent="0.2">
      <c r="A79" s="13" t="str">
        <f t="shared" si="35"/>
        <v>minnesota</v>
      </c>
      <c r="B79" s="40">
        <f t="shared" ref="B79:K79" si="38">$L44+B$47*ABS($M44-$L44)/9</f>
        <v>0</v>
      </c>
      <c r="C79" s="40">
        <f t="shared" si="38"/>
        <v>66014.834666666662</v>
      </c>
      <c r="D79" s="40">
        <f t="shared" si="38"/>
        <v>132029.66933333332</v>
      </c>
      <c r="E79" s="40">
        <f t="shared" si="38"/>
        <v>198044.50399999999</v>
      </c>
      <c r="F79" s="40">
        <f t="shared" si="38"/>
        <v>264059.33866666665</v>
      </c>
      <c r="G79" s="40">
        <f t="shared" si="38"/>
        <v>330074.17333333334</v>
      </c>
      <c r="H79" s="40">
        <f t="shared" si="38"/>
        <v>396089.00799999997</v>
      </c>
      <c r="I79" s="40">
        <f t="shared" si="38"/>
        <v>462103.84266666666</v>
      </c>
      <c r="J79" s="40">
        <f t="shared" si="38"/>
        <v>528118.6773333333</v>
      </c>
      <c r="K79" s="41">
        <f t="shared" si="38"/>
        <v>594133.51199999999</v>
      </c>
    </row>
    <row r="80" spans="1:11" ht="16" thickBot="1" x14ac:dyDescent="0.25">
      <c r="A80" s="15" t="str">
        <f t="shared" si="35"/>
        <v>texas</v>
      </c>
      <c r="B80" s="42">
        <f t="shared" ref="B80:K80" si="39">$L45+B$47*ABS($M45-$L45)/9</f>
        <v>0</v>
      </c>
      <c r="C80" s="42">
        <f t="shared" si="39"/>
        <v>924207.68533333333</v>
      </c>
      <c r="D80" s="42">
        <f t="shared" si="39"/>
        <v>1848415.3706666667</v>
      </c>
      <c r="E80" s="42">
        <f t="shared" si="39"/>
        <v>2772623.0559999999</v>
      </c>
      <c r="F80" s="42">
        <f t="shared" si="39"/>
        <v>3696830.7413333333</v>
      </c>
      <c r="G80" s="42">
        <f t="shared" si="39"/>
        <v>4621038.4266666658</v>
      </c>
      <c r="H80" s="42">
        <f t="shared" si="39"/>
        <v>5545246.1119999997</v>
      </c>
      <c r="I80" s="42">
        <f t="shared" si="39"/>
        <v>6469453.7973333336</v>
      </c>
      <c r="J80" s="42">
        <f t="shared" si="39"/>
        <v>7393661.4826666666</v>
      </c>
      <c r="K80" s="43">
        <f t="shared" si="39"/>
        <v>8317869.1679999996</v>
      </c>
    </row>
  </sheetData>
  <mergeCells count="12">
    <mergeCell ref="A22:K22"/>
    <mergeCell ref="A30:K30"/>
    <mergeCell ref="D39:E39"/>
    <mergeCell ref="F39:G39"/>
    <mergeCell ref="H39:I39"/>
    <mergeCell ref="J39:K39"/>
    <mergeCell ref="L39:M39"/>
    <mergeCell ref="A12:A13"/>
    <mergeCell ref="B12:B13"/>
    <mergeCell ref="C12:D12"/>
    <mergeCell ref="E12:F12"/>
    <mergeCell ref="G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35" t="s">
        <v>2</v>
      </c>
      <c r="B2" s="35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35" t="s">
        <v>61</v>
      </c>
      <c r="B5" s="35"/>
      <c r="C5" s="35"/>
      <c r="D5" s="35"/>
      <c r="E5" s="35"/>
      <c r="F5" s="35"/>
      <c r="G5" s="35"/>
    </row>
    <row r="6" spans="1:8" x14ac:dyDescent="0.2">
      <c r="A6" s="35" t="s">
        <v>62</v>
      </c>
      <c r="B6" s="35"/>
      <c r="C6" s="35"/>
      <c r="D6" s="35"/>
      <c r="E6" s="35"/>
      <c r="F6" s="35"/>
      <c r="G6" s="35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35" t="s">
        <v>68</v>
      </c>
      <c r="B10" s="35"/>
      <c r="C10" s="35"/>
      <c r="D10" s="35"/>
      <c r="E10" s="35"/>
      <c r="F10" s="35"/>
      <c r="G10" s="35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35" t="s">
        <v>17</v>
      </c>
      <c r="B15" s="35"/>
      <c r="C15" s="35"/>
      <c r="D15" s="35"/>
      <c r="E15" s="35"/>
      <c r="F15" s="35"/>
      <c r="G15" s="35"/>
    </row>
    <row r="16" spans="1:8" x14ac:dyDescent="0.2">
      <c r="A16" s="35" t="s">
        <v>62</v>
      </c>
      <c r="B16" s="35"/>
      <c r="C16" s="35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35" t="s">
        <v>68</v>
      </c>
      <c r="B18" s="35"/>
      <c r="C18" s="35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131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F10" sqref="F10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103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104</v>
      </c>
      <c r="M2" s="27" t="s">
        <v>26</v>
      </c>
      <c r="N2" s="25" t="s">
        <v>151</v>
      </c>
      <c r="O2" s="25" t="s">
        <v>27</v>
      </c>
      <c r="P2" s="26" t="s">
        <v>28</v>
      </c>
    </row>
    <row r="3" spans="1:16" ht="17" customHeight="1" x14ac:dyDescent="0.2">
      <c r="B3" s="8" t="s">
        <v>80</v>
      </c>
      <c r="M3" s="28" t="s">
        <v>152</v>
      </c>
      <c r="N3" t="s">
        <v>153</v>
      </c>
      <c r="O3" s="22">
        <v>257800644</v>
      </c>
      <c r="P3" s="14" t="s">
        <v>154</v>
      </c>
    </row>
    <row r="4" spans="1:16" x14ac:dyDescent="0.2">
      <c r="A4" t="s">
        <v>105</v>
      </c>
      <c r="M4" s="28" t="s">
        <v>155</v>
      </c>
      <c r="N4" t="s">
        <v>156</v>
      </c>
      <c r="O4" s="22">
        <v>5156012.88</v>
      </c>
      <c r="P4" s="14" t="s">
        <v>154</v>
      </c>
    </row>
    <row r="5" spans="1:16" x14ac:dyDescent="0.2">
      <c r="A5" t="s">
        <v>106</v>
      </c>
      <c r="B5">
        <v>2019</v>
      </c>
      <c r="H5" t="s">
        <v>124</v>
      </c>
      <c r="M5" s="28"/>
      <c r="N5" t="s">
        <v>157</v>
      </c>
      <c r="O5" s="22">
        <v>25780064.399999999</v>
      </c>
      <c r="P5" s="14" t="s">
        <v>154</v>
      </c>
    </row>
    <row r="6" spans="1:16" x14ac:dyDescent="0.2">
      <c r="A6" t="s">
        <v>107</v>
      </c>
      <c r="B6" t="s">
        <v>108</v>
      </c>
      <c r="H6" t="s">
        <v>125</v>
      </c>
      <c r="I6">
        <v>100</v>
      </c>
      <c r="J6">
        <v>400</v>
      </c>
      <c r="K6">
        <v>1000</v>
      </c>
      <c r="M6" s="28"/>
      <c r="N6" t="s">
        <v>158</v>
      </c>
      <c r="O6" s="22">
        <v>38670096.600000001</v>
      </c>
      <c r="P6" s="14" t="s">
        <v>154</v>
      </c>
    </row>
    <row r="7" spans="1:16" x14ac:dyDescent="0.2">
      <c r="A7" t="s">
        <v>109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28"/>
      <c r="N7" t="s">
        <v>159</v>
      </c>
      <c r="O7" s="22">
        <v>12251143</v>
      </c>
      <c r="P7" s="14" t="s">
        <v>154</v>
      </c>
    </row>
    <row r="8" spans="1:16" x14ac:dyDescent="0.2">
      <c r="A8" t="s">
        <v>110</v>
      </c>
      <c r="B8" t="s">
        <v>111</v>
      </c>
      <c r="H8" t="s">
        <v>82</v>
      </c>
      <c r="I8">
        <f>I6/J6</f>
        <v>0.25</v>
      </c>
      <c r="J8">
        <v>1</v>
      </c>
      <c r="K8">
        <f>K6/J6</f>
        <v>2.5</v>
      </c>
      <c r="M8" s="28"/>
      <c r="N8" t="s">
        <v>160</v>
      </c>
      <c r="O8" s="22">
        <v>38670096.600000001</v>
      </c>
      <c r="P8" s="14" t="s">
        <v>154</v>
      </c>
    </row>
    <row r="9" spans="1:16" x14ac:dyDescent="0.2">
      <c r="A9" t="s">
        <v>121</v>
      </c>
      <c r="B9" t="s">
        <v>122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28" t="s">
        <v>161</v>
      </c>
      <c r="O9" s="22">
        <v>120527413.48</v>
      </c>
      <c r="P9" s="14" t="s">
        <v>154</v>
      </c>
    </row>
    <row r="10" spans="1:16" ht="16" thickBot="1" x14ac:dyDescent="0.25">
      <c r="H10" t="s">
        <v>126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28" t="s">
        <v>162</v>
      </c>
      <c r="N10" t="s">
        <v>163</v>
      </c>
      <c r="O10" s="22">
        <v>550360</v>
      </c>
      <c r="P10" s="14" t="s">
        <v>154</v>
      </c>
    </row>
    <row r="11" spans="1:16" ht="16" thickBot="1" x14ac:dyDescent="0.25">
      <c r="A11" s="27" t="s">
        <v>112</v>
      </c>
      <c r="B11" s="30"/>
      <c r="C11" s="30"/>
      <c r="D11" s="30"/>
      <c r="E11" s="31"/>
      <c r="M11" s="28" t="s">
        <v>81</v>
      </c>
      <c r="N11" t="s">
        <v>164</v>
      </c>
      <c r="O11" s="23">
        <v>378878417.48000002</v>
      </c>
      <c r="P11" s="14" t="s">
        <v>154</v>
      </c>
    </row>
    <row r="12" spans="1:16" x14ac:dyDescent="0.2">
      <c r="A12" s="13" t="s">
        <v>116</v>
      </c>
      <c r="B12" t="s">
        <v>117</v>
      </c>
      <c r="C12" t="s">
        <v>118</v>
      </c>
      <c r="D12" t="s">
        <v>0</v>
      </c>
      <c r="E12" s="14"/>
      <c r="M12" s="28" t="s">
        <v>165</v>
      </c>
      <c r="N12" t="s">
        <v>166</v>
      </c>
      <c r="O12" s="22">
        <v>9607972</v>
      </c>
      <c r="P12" s="14" t="s">
        <v>167</v>
      </c>
    </row>
    <row r="13" spans="1:16" x14ac:dyDescent="0.2">
      <c r="A13" s="13" t="s">
        <v>113</v>
      </c>
      <c r="B13" t="s">
        <v>114</v>
      </c>
      <c r="E13" s="14"/>
      <c r="M13" s="28" t="s">
        <v>168</v>
      </c>
      <c r="N13" t="s">
        <v>169</v>
      </c>
      <c r="O13" s="22">
        <v>1921594.4</v>
      </c>
      <c r="P13" s="14" t="s">
        <v>167</v>
      </c>
    </row>
    <row r="14" spans="1:16" x14ac:dyDescent="0.2">
      <c r="A14" s="13" t="s">
        <v>115</v>
      </c>
      <c r="B14">
        <v>10625</v>
      </c>
      <c r="C14" s="1" t="s">
        <v>119</v>
      </c>
      <c r="D14" t="s">
        <v>120</v>
      </c>
      <c r="E14" s="14"/>
      <c r="M14" s="28" t="s">
        <v>170</v>
      </c>
      <c r="N14" t="s">
        <v>171</v>
      </c>
      <c r="O14" s="22">
        <v>7577568.3499999996</v>
      </c>
      <c r="P14" s="14" t="s">
        <v>167</v>
      </c>
    </row>
    <row r="15" spans="1:16" x14ac:dyDescent="0.2">
      <c r="A15" s="13" t="s">
        <v>123</v>
      </c>
      <c r="B15">
        <f>155155000*(1+B7)</f>
        <v>158102945</v>
      </c>
      <c r="C15" s="1" t="s">
        <v>130</v>
      </c>
      <c r="E15" s="14"/>
      <c r="M15" s="28" t="s">
        <v>172</v>
      </c>
      <c r="O15" s="22">
        <v>1049006</v>
      </c>
      <c r="P15" s="14" t="s">
        <v>167</v>
      </c>
    </row>
    <row r="16" spans="1:16" x14ac:dyDescent="0.2">
      <c r="A16" s="13" t="s">
        <v>85</v>
      </c>
      <c r="B16">
        <v>0.626</v>
      </c>
      <c r="C16" s="1"/>
      <c r="E16" s="14"/>
      <c r="M16" s="28" t="s">
        <v>173</v>
      </c>
      <c r="O16" s="23">
        <v>20156140.75</v>
      </c>
      <c r="P16" s="14" t="s">
        <v>167</v>
      </c>
    </row>
    <row r="17" spans="1:16" x14ac:dyDescent="0.2">
      <c r="A17" s="13" t="s">
        <v>86</v>
      </c>
      <c r="B17">
        <v>20</v>
      </c>
      <c r="C17" s="1" t="s">
        <v>39</v>
      </c>
      <c r="E17" s="14"/>
      <c r="M17" s="28" t="s">
        <v>174</v>
      </c>
      <c r="O17" s="22">
        <v>7085933</v>
      </c>
      <c r="P17" s="14" t="s">
        <v>167</v>
      </c>
    </row>
    <row r="18" spans="1:16" ht="16" thickBot="1" x14ac:dyDescent="0.25">
      <c r="A18" s="13"/>
      <c r="E18" s="14"/>
      <c r="M18" s="28" t="s">
        <v>175</v>
      </c>
      <c r="O18" s="23">
        <v>7085933</v>
      </c>
      <c r="P18" s="14" t="s">
        <v>167</v>
      </c>
    </row>
    <row r="19" spans="1:16" ht="16" thickBot="1" x14ac:dyDescent="0.25">
      <c r="A19" s="27" t="s">
        <v>127</v>
      </c>
      <c r="B19" t="s">
        <v>128</v>
      </c>
      <c r="E19" s="14"/>
      <c r="M19" s="29" t="s">
        <v>176</v>
      </c>
      <c r="N19" s="24" t="s">
        <v>4</v>
      </c>
      <c r="O19" s="24">
        <v>20</v>
      </c>
      <c r="P19" s="17" t="s">
        <v>39</v>
      </c>
    </row>
    <row r="20" spans="1:16" x14ac:dyDescent="0.2">
      <c r="A20" s="13" t="s">
        <v>113</v>
      </c>
      <c r="B20">
        <v>1</v>
      </c>
      <c r="E20" s="14"/>
    </row>
    <row r="21" spans="1:16" x14ac:dyDescent="0.2">
      <c r="A21" s="13" t="s">
        <v>123</v>
      </c>
      <c r="B21" s="32">
        <f>POWER(1+B7,4)*O18</f>
        <v>7640007.3719816608</v>
      </c>
      <c r="E21" s="14"/>
    </row>
    <row r="22" spans="1:16" ht="16" thickBot="1" x14ac:dyDescent="0.25">
      <c r="A22" s="13"/>
      <c r="E22" s="14"/>
    </row>
    <row r="23" spans="1:16" ht="16" thickBot="1" x14ac:dyDescent="0.25">
      <c r="A23" s="27" t="s">
        <v>40</v>
      </c>
      <c r="E23" s="14"/>
    </row>
    <row r="24" spans="1:16" x14ac:dyDescent="0.2">
      <c r="A24" s="13" t="s">
        <v>113</v>
      </c>
      <c r="B24">
        <v>1</v>
      </c>
      <c r="E24" s="14"/>
    </row>
    <row r="25" spans="1:16" ht="16" thickBot="1" x14ac:dyDescent="0.25">
      <c r="A25" s="15" t="s">
        <v>123</v>
      </c>
      <c r="B25" s="33">
        <f>POWER(1+B7,4)*O16</f>
        <v>21732221.278510533</v>
      </c>
      <c r="C25" s="24" t="s">
        <v>129</v>
      </c>
      <c r="D25" s="24"/>
      <c r="E25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E10"/>
  <sheetViews>
    <sheetView workbookViewId="0">
      <selection activeCell="I12" sqref="I12"/>
    </sheetView>
  </sheetViews>
  <sheetFormatPr baseColWidth="10" defaultRowHeight="15" x14ac:dyDescent="0.2"/>
  <cols>
    <col min="1" max="1" width="20.6640625" bestFit="1" customWidth="1"/>
  </cols>
  <sheetData>
    <row r="1" spans="1:5" x14ac:dyDescent="0.2">
      <c r="A1" s="6" t="s">
        <v>177</v>
      </c>
      <c r="B1" s="6" t="s">
        <v>133</v>
      </c>
      <c r="C1" s="6" t="s">
        <v>134</v>
      </c>
      <c r="D1" s="6" t="s">
        <v>135</v>
      </c>
      <c r="E1" s="6" t="s">
        <v>149</v>
      </c>
    </row>
    <row r="2" spans="1:5" x14ac:dyDescent="0.2">
      <c r="A2" t="s">
        <v>178</v>
      </c>
      <c r="B2" t="s">
        <v>136</v>
      </c>
      <c r="C2" t="s">
        <v>137</v>
      </c>
      <c r="D2" s="21">
        <v>9.5000000000000001E-2</v>
      </c>
      <c r="E2" s="19">
        <f>$B$10+D2*(1-$B$10)</f>
        <v>0.28505000000000003</v>
      </c>
    </row>
    <row r="3" spans="1:5" x14ac:dyDescent="0.2">
      <c r="A3" t="s">
        <v>179</v>
      </c>
      <c r="B3" t="s">
        <v>136</v>
      </c>
      <c r="C3" t="s">
        <v>138</v>
      </c>
      <c r="D3" s="21">
        <v>0</v>
      </c>
      <c r="E3" s="19">
        <f t="shared" ref="E3:E8" si="0">$B$10+D3*(1-$B$10)</f>
        <v>0.21</v>
      </c>
    </row>
    <row r="4" spans="1:5" x14ac:dyDescent="0.2">
      <c r="A4" t="s">
        <v>180</v>
      </c>
      <c r="B4" t="s">
        <v>139</v>
      </c>
      <c r="C4" t="s">
        <v>140</v>
      </c>
      <c r="D4" s="21">
        <v>0</v>
      </c>
      <c r="E4" s="19">
        <f t="shared" si="0"/>
        <v>0.21</v>
      </c>
    </row>
    <row r="5" spans="1:5" x14ac:dyDescent="0.2">
      <c r="A5" t="s">
        <v>181</v>
      </c>
      <c r="B5" t="s">
        <v>141</v>
      </c>
      <c r="C5" t="s">
        <v>142</v>
      </c>
      <c r="D5" s="21">
        <v>8.8400000000000006E-2</v>
      </c>
      <c r="E5" s="19">
        <f t="shared" si="0"/>
        <v>0.27983599999999997</v>
      </c>
    </row>
    <row r="6" spans="1:5" x14ac:dyDescent="0.2">
      <c r="A6" t="s">
        <v>182</v>
      </c>
      <c r="B6" t="s">
        <v>143</v>
      </c>
      <c r="C6" t="s">
        <v>144</v>
      </c>
      <c r="D6" s="21">
        <v>9.8000000000000004E-2</v>
      </c>
      <c r="E6" s="19">
        <f t="shared" si="0"/>
        <v>0.28742000000000001</v>
      </c>
    </row>
    <row r="7" spans="1:5" x14ac:dyDescent="0.2">
      <c r="A7" t="s">
        <v>183</v>
      </c>
      <c r="B7" t="s">
        <v>145</v>
      </c>
      <c r="C7" t="s">
        <v>146</v>
      </c>
      <c r="D7" s="21">
        <v>7.8100000000000003E-2</v>
      </c>
      <c r="E7" s="19">
        <f t="shared" si="0"/>
        <v>0.27169900000000002</v>
      </c>
    </row>
    <row r="8" spans="1:5" x14ac:dyDescent="0.2">
      <c r="A8" t="s">
        <v>184</v>
      </c>
      <c r="B8" t="s">
        <v>147</v>
      </c>
      <c r="C8" t="s">
        <v>148</v>
      </c>
      <c r="D8" s="21">
        <v>4.9000000000000002E-2</v>
      </c>
      <c r="E8" s="19">
        <f t="shared" si="0"/>
        <v>0.24870999999999999</v>
      </c>
    </row>
    <row r="9" spans="1:5" x14ac:dyDescent="0.2">
      <c r="C9" s="18"/>
    </row>
    <row r="10" spans="1:5" x14ac:dyDescent="0.2">
      <c r="A10" t="s">
        <v>150</v>
      </c>
      <c r="B10" s="20">
        <v>0.21</v>
      </c>
      <c r="C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SMR</vt:lpstr>
      <vt:lpstr>Boundaries</vt:lpstr>
      <vt:lpstr>MACRS</vt:lpstr>
      <vt:lpstr>Transfer_rates</vt:lpstr>
      <vt:lpstr>HTSE</vt:lpstr>
      <vt:lpstr>FT</vt:lpstr>
      <vt:lpstr>Capacity_Market</vt:lpstr>
      <vt:lpstr>Tax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2023-06-28T17:15:59Z</dcterms:modified>
</cp:coreProperties>
</file>