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D9AEA26E-7F36-E140-857F-159365A6953F}" xr6:coauthVersionLast="47" xr6:coauthVersionMax="47" xr10:uidLastSave="{00000000-0000-0000-0000-000000000000}"/>
  <bookViews>
    <workbookView xWindow="0" yWindow="500" windowWidth="35840" windowHeight="20200" activeTab="1" xr2:uid="{00000000-000D-0000-FFFF-FFFF00000000}"/>
  </bookViews>
  <sheets>
    <sheet name="arma validation" sheetId="1" r:id="rId1"/>
    <sheet name="cases" sheetId="2" r:id="rId2"/>
    <sheet name="cashflow_comparison" sheetId="3" r:id="rId3"/>
    <sheet name="tallies" sheetId="4" r:id="rId4"/>
    <sheet name="data" sheetId="5" r:id="rId5"/>
    <sheet name="braidwood_SA" sheetId="6" r:id="rId6"/>
    <sheet name="braidwood_h2pt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2" l="1"/>
  <c r="L4" i="2"/>
  <c r="K5" i="2"/>
  <c r="L5" i="2"/>
  <c r="N5" i="2" s="1"/>
  <c r="P5" i="2" s="1"/>
  <c r="K6" i="2"/>
  <c r="L6" i="2"/>
  <c r="N6" i="2" s="1"/>
  <c r="P6" i="2" s="1"/>
  <c r="K7" i="2"/>
  <c r="M7" i="2" s="1"/>
  <c r="O7" i="2" s="1"/>
  <c r="L7" i="2"/>
  <c r="N7" i="2" s="1"/>
  <c r="P7" i="2" s="1"/>
  <c r="L3" i="2"/>
  <c r="N3" i="2" s="1"/>
  <c r="P3" i="2" s="1"/>
  <c r="M6" i="2"/>
  <c r="O6" i="2" s="1"/>
  <c r="K3" i="2"/>
  <c r="M3" i="2" s="1"/>
  <c r="O3" i="2" s="1"/>
  <c r="G4" i="2"/>
  <c r="G5" i="2"/>
  <c r="G6" i="2"/>
  <c r="G7" i="2"/>
  <c r="G3" i="2"/>
  <c r="F4" i="2"/>
  <c r="F5" i="2"/>
  <c r="F6" i="2"/>
  <c r="F7" i="2"/>
  <c r="F3" i="2"/>
  <c r="C4" i="2"/>
  <c r="D4" i="2"/>
  <c r="C5" i="2"/>
  <c r="D5" i="2"/>
  <c r="C6" i="2"/>
  <c r="D6" i="2"/>
  <c r="C7" i="2"/>
  <c r="D7" i="2"/>
  <c r="E7" i="2" s="1"/>
  <c r="D3" i="2"/>
  <c r="C3" i="2"/>
  <c r="A13" i="7"/>
  <c r="A12" i="7"/>
  <c r="A11" i="7"/>
  <c r="E8" i="7"/>
  <c r="D8" i="7"/>
  <c r="B13" i="7" s="1"/>
  <c r="E7" i="7"/>
  <c r="D7" i="7"/>
  <c r="B12" i="7" s="1"/>
  <c r="E6" i="7"/>
  <c r="D6" i="7"/>
  <c r="B11" i="7" s="1"/>
  <c r="E5" i="7"/>
  <c r="D5" i="7"/>
  <c r="E23" i="6"/>
  <c r="D23" i="6"/>
  <c r="D20" i="6"/>
  <c r="C20" i="6"/>
  <c r="B20" i="6"/>
  <c r="D19" i="6"/>
  <c r="C18" i="6"/>
  <c r="B18" i="6"/>
  <c r="F15" i="6"/>
  <c r="E15" i="6"/>
  <c r="C23" i="6" s="1"/>
  <c r="D15" i="6"/>
  <c r="F14" i="6"/>
  <c r="G14" i="6" s="1"/>
  <c r="E14" i="6"/>
  <c r="B23" i="6" s="1"/>
  <c r="D14" i="6"/>
  <c r="F13" i="6"/>
  <c r="E18" i="6" s="1"/>
  <c r="E13" i="6"/>
  <c r="D13" i="6"/>
  <c r="F12" i="6"/>
  <c r="G12" i="6" s="1"/>
  <c r="E12" i="6"/>
  <c r="D12" i="6"/>
  <c r="F11" i="6"/>
  <c r="E22" i="6" s="1"/>
  <c r="E11" i="6"/>
  <c r="G11" i="6" s="1"/>
  <c r="D11" i="6"/>
  <c r="F10" i="6"/>
  <c r="D22" i="6" s="1"/>
  <c r="E10" i="6"/>
  <c r="B22" i="6" s="1"/>
  <c r="D10" i="6"/>
  <c r="F9" i="6"/>
  <c r="E19" i="6" s="1"/>
  <c r="E9" i="6"/>
  <c r="C19" i="6" s="1"/>
  <c r="D9" i="6"/>
  <c r="F8" i="6"/>
  <c r="G8" i="6" s="1"/>
  <c r="E8" i="6"/>
  <c r="B19" i="6" s="1"/>
  <c r="D8" i="6"/>
  <c r="F7" i="6"/>
  <c r="G7" i="6" s="1"/>
  <c r="E7" i="6"/>
  <c r="C21" i="6" s="1"/>
  <c r="D7" i="6"/>
  <c r="F6" i="6"/>
  <c r="D21" i="6" s="1"/>
  <c r="E6" i="6"/>
  <c r="B21" i="6" s="1"/>
  <c r="D6" i="6"/>
  <c r="F5" i="6"/>
  <c r="G5" i="6" s="1"/>
  <c r="E5" i="6"/>
  <c r="D5" i="6"/>
  <c r="F4" i="6"/>
  <c r="G4" i="6" s="1"/>
  <c r="E4" i="6"/>
  <c r="D4" i="6"/>
  <c r="F3" i="6"/>
  <c r="G3" i="6" s="1"/>
  <c r="E3" i="6"/>
  <c r="D3" i="6"/>
  <c r="F2" i="6"/>
  <c r="G2" i="6" s="1"/>
  <c r="E2" i="6"/>
  <c r="D2" i="6"/>
  <c r="F19" i="4"/>
  <c r="E19" i="4"/>
  <c r="D19" i="4"/>
  <c r="C19" i="4"/>
  <c r="B19" i="4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C16" i="2"/>
  <c r="M5" i="2"/>
  <c r="O5" i="2" s="1"/>
  <c r="E5" i="2"/>
  <c r="N4" i="2"/>
  <c r="P4" i="2" s="1"/>
  <c r="M4" i="2"/>
  <c r="O4" i="2" s="1"/>
  <c r="E4" i="2"/>
  <c r="Q6" i="2" l="1"/>
  <c r="E3" i="2"/>
  <c r="Q4" i="2"/>
  <c r="E6" i="2"/>
  <c r="H4" i="2"/>
  <c r="Q3" i="2"/>
  <c r="H6" i="2"/>
  <c r="Q7" i="2"/>
  <c r="Q5" i="2"/>
  <c r="H5" i="2"/>
  <c r="H3" i="2"/>
  <c r="H7" i="2"/>
  <c r="G9" i="6"/>
  <c r="G6" i="6"/>
  <c r="G10" i="6"/>
  <c r="E20" i="6"/>
  <c r="G13" i="6"/>
  <c r="G15" i="6"/>
  <c r="E21" i="6"/>
  <c r="C22" i="6"/>
  <c r="D18" i="6"/>
</calcChain>
</file>

<file path=xl/sharedStrings.xml><?xml version="1.0" encoding="utf-8"?>
<sst xmlns="http://schemas.openxmlformats.org/spreadsheetml/2006/main" count="317" uniqueCount="195">
  <si>
    <t>Braidwood</t>
  </si>
  <si>
    <t>Cooper</t>
  </si>
  <si>
    <t>Davis-Besse</t>
  </si>
  <si>
    <t>Prairie-Island</t>
  </si>
  <si>
    <t>South Texas Project</t>
  </si>
  <si>
    <t>Historical</t>
  </si>
  <si>
    <t>Synthetic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</si>
  <si>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</si>
  <si>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</si>
  <si>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</si>
  <si>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</si>
  <si>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</si>
  <si>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</si>
  <si>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</si>
  <si>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</si>
  <si>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</si>
  <si>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Components Capacities</t>
  </si>
  <si>
    <t>Location</t>
  </si>
  <si>
    <t>NPP (MWe)</t>
  </si>
  <si>
    <t>HTSE (MWe)</t>
  </si>
  <si>
    <t>HTSE (ton-H2/h)</t>
  </si>
  <si>
    <t>FT (ton-H2/h)</t>
  </si>
  <si>
    <t>H2 storage (ton-H2)</t>
  </si>
  <si>
    <t>Storage/HTSE(day) ratio</t>
  </si>
  <si>
    <t>Baseline NPV</t>
  </si>
  <si>
    <t>Std baseline NPV</t>
  </si>
  <si>
    <t>Opt NPV</t>
  </si>
  <si>
    <t>Std opt NPV</t>
  </si>
  <si>
    <t>Delta NPV</t>
  </si>
  <si>
    <t>Std Delta NPV</t>
  </si>
  <si>
    <t>Delta NPV (M$)</t>
  </si>
  <si>
    <t>2Std Delta NPV (M$)</t>
  </si>
  <si>
    <t>Standardized added value (M$/MWh)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</si>
  <si>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</si>
  <si>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</si>
  <si>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</si>
  <si>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</si>
  <si>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</si>
  <si>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</si>
  <si>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</si>
  <si>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</si>
  <si>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</si>
  <si>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Capacity (MWe)</t>
  </si>
  <si>
    <t>npv</t>
  </si>
  <si>
    <t>htseCAPEX</t>
  </si>
  <si>
    <t>htseFOM</t>
  </si>
  <si>
    <t>htseVOM</t>
  </si>
  <si>
    <t>htseELEC_CAP_MARKET</t>
  </si>
  <si>
    <t>htse_amortize_htseCAPEX</t>
  </si>
  <si>
    <t>htse_depreciate_htseCAPEX</t>
  </si>
  <si>
    <t>ftCAPEX</t>
  </si>
  <si>
    <t>ftFOM</t>
  </si>
  <si>
    <t>ftVOM</t>
  </si>
  <si>
    <t>co2_shipping</t>
  </si>
  <si>
    <t>h2_ptc</t>
  </si>
  <si>
    <t>ft_amortize_ftCAPEX</t>
  </si>
  <si>
    <t>ft_depreciate_ftCAPEX</t>
  </si>
  <si>
    <t>ftELEC_CAP_MARKET</t>
  </si>
  <si>
    <t>e_sales</t>
  </si>
  <si>
    <t>naphtha_sales</t>
  </si>
  <si>
    <t>diesel_sales</t>
  </si>
  <si>
    <t>jet_fuel_sales</t>
  </si>
  <si>
    <t>storageCAPEX</t>
  </si>
  <si>
    <t>$ h2 ptc/MWe</t>
  </si>
  <si>
    <t>$ co2/MWe</t>
  </si>
  <si>
    <t>STP</t>
  </si>
  <si>
    <t>HTSE CAPEX</t>
  </si>
  <si>
    <t>HTSE OM</t>
  </si>
  <si>
    <t>Cap Market</t>
  </si>
  <si>
    <t>FT CAPEX</t>
  </si>
  <si>
    <t>FT OM</t>
  </si>
  <si>
    <t>CO2</t>
  </si>
  <si>
    <t>H2 PTC</t>
  </si>
  <si>
    <t>Electricity sales</t>
  </si>
  <si>
    <t>Naphta</t>
  </si>
  <si>
    <t>Diesel</t>
  </si>
  <si>
    <t>Jet fuel</t>
  </si>
  <si>
    <t>Storage CAPEX</t>
  </si>
  <si>
    <t>BAU NPV</t>
  </si>
  <si>
    <t>Yearly average production/consumption</t>
  </si>
  <si>
    <t>Unit</t>
  </si>
  <si>
    <t>DIESEL_MARKET PRODUCTION DIESEL SUM</t>
  </si>
  <si>
    <t>bbl</t>
  </si>
  <si>
    <t>ELECTRICITY_MARKET PRODUCTION ELECTRICITY SUM</t>
  </si>
  <si>
    <t>MWh</t>
  </si>
  <si>
    <t>FT PRODUCTION DIESEL SUM</t>
  </si>
  <si>
    <t>FT PRODUCTION H2 SUM</t>
  </si>
  <si>
    <t>kg-H2</t>
  </si>
  <si>
    <t>FT PRODUCTION JET_FUEL SUM</t>
  </si>
  <si>
    <t>FT PRODUCTION NAPHTHA SUM</t>
  </si>
  <si>
    <t>FT_ELEC_CONSUMPTION PRODUCTION ELECTRICITY STD</t>
  </si>
  <si>
    <t>FT_ELEC_CONSUMPTION PRODUCTION ELECTRICITY SUM</t>
  </si>
  <si>
    <t>H2_STORAGE CHARGE H2 SUM</t>
  </si>
  <si>
    <t>H2_STORAGE DISCHARGE H2 SUM</t>
  </si>
  <si>
    <t>H2_STORAGE LEVEL H2 SUM</t>
  </si>
  <si>
    <t>HTSE PRODUCTION ELECTRICITY SUM</t>
  </si>
  <si>
    <t>HTSE PRODUCTION H2 SUM</t>
  </si>
  <si>
    <t>JET_FUEL_MARKET PRODUCTION JET_FUEL SUM</t>
  </si>
  <si>
    <t>NAPHTHA_MARKET PRODUCTION NAPHTHA SUM</t>
  </si>
  <si>
    <t>NPP PRODUCTION ELECTRICITY SUM</t>
  </si>
  <si>
    <t>Synfuel product</t>
  </si>
  <si>
    <t>Naphtha</t>
  </si>
  <si>
    <t>case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</si>
  <si>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</si>
  <si>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</si>
  <si>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</si>
  <si>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</si>
  <si>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</si>
  <si>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</si>
  <si>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</si>
  <si>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</si>
  <si>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</si>
  <si>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</si>
  <si>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</si>
  <si>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</si>
  <si>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</si>
  <si>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</si>
  <si>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</si>
  <si>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</si>
  <si>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</si>
  <si>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</si>
  <si>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</si>
  <si>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</si>
  <si>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</si>
  <si>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</si>
  <si>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</si>
  <si>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</si>
  <si>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</si>
  <si>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</si>
  <si>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</si>
  <si>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</si>
  <si>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braidwood</t>
  </si>
  <si>
    <t>ref</t>
  </si>
  <si>
    <t>illinois</t>
  </si>
  <si>
    <t>covid</t>
  </si>
  <si>
    <t>braidwood_capex_0.75</t>
  </si>
  <si>
    <t>braidwood_capex_1.25</t>
  </si>
  <si>
    <t>braidwood_sweep</t>
  </si>
  <si>
    <t>cooper</t>
  </si>
  <si>
    <t>nebraska</t>
  </si>
  <si>
    <t>cooper_capex_0.75</t>
  </si>
  <si>
    <t>cooper_capex_1.25</t>
  </si>
  <si>
    <t>cooper_sweep</t>
  </si>
  <si>
    <t>davis_besse</t>
  </si>
  <si>
    <t>ohio</t>
  </si>
  <si>
    <t>davis_besse_capex_0.75</t>
  </si>
  <si>
    <t>davis_besse_capex_1.25</t>
  </si>
  <si>
    <t>davis_besse_sweep</t>
  </si>
  <si>
    <t>prairie_island</t>
  </si>
  <si>
    <t>minnesota</t>
  </si>
  <si>
    <t>prairie_island_capex_0.75</t>
  </si>
  <si>
    <t>prairie_island_capex_1.25</t>
  </si>
  <si>
    <t>prairie_island_sweep</t>
  </si>
  <si>
    <t>south_texas_project</t>
  </si>
  <si>
    <t>west_south_central</t>
  </si>
  <si>
    <t>stp_capex_0.75</t>
  </si>
  <si>
    <t>stp_capex_1.25</t>
  </si>
  <si>
    <t>stp_sweep</t>
  </si>
  <si>
    <t>Case</t>
  </si>
  <si>
    <t>Mean NPV</t>
  </si>
  <si>
    <t>Std NPV</t>
  </si>
  <si>
    <t>Std NPv (%)</t>
  </si>
  <si>
    <t>Std delta NPV</t>
  </si>
  <si>
    <t>Std delta NPV (%)</t>
  </si>
  <si>
    <t>Low</t>
  </si>
  <si>
    <t>High</t>
  </si>
  <si>
    <t>Std low</t>
  </si>
  <si>
    <t>Std high</t>
  </si>
  <si>
    <t>BAU</t>
  </si>
  <si>
    <t>Synfuel Price</t>
  </si>
  <si>
    <t>Reference</t>
  </si>
  <si>
    <t>CAPEX</t>
  </si>
  <si>
    <t>synfuel 0.75</t>
  </si>
  <si>
    <t>CO2 Cost</t>
  </si>
  <si>
    <t>synfuel 1.25</t>
  </si>
  <si>
    <t>O&amp;M</t>
  </si>
  <si>
    <t>capex 0.75</t>
  </si>
  <si>
    <t>capex 1.25</t>
  </si>
  <si>
    <t>co2 cost med</t>
  </si>
  <si>
    <t>co2 cost high</t>
  </si>
  <si>
    <t>o&amp;m 0.75</t>
  </si>
  <si>
    <t>o&amp;m1.25</t>
  </si>
  <si>
    <t>ptc100</t>
  </si>
  <si>
    <t>ptc270</t>
  </si>
  <si>
    <t>elec0.75</t>
  </si>
  <si>
    <t>elec1.25</t>
  </si>
  <si>
    <t>Elec. Price</t>
  </si>
  <si>
    <t>STD Delta NPV</t>
  </si>
  <si>
    <t>PTC value</t>
  </si>
  <si>
    <t>$3/kg (ref)</t>
  </si>
  <si>
    <t>$0/kg</t>
  </si>
  <si>
    <t xml:space="preserve">$1/kg </t>
  </si>
  <si>
    <t>$2.7/kg</t>
  </si>
  <si>
    <t>PTC variation (%)</t>
  </si>
  <si>
    <t>Delta NPV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</si>
</sst>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0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3" fillId="2" borderId="0" xfId="0" applyNumberFormat="1" applyFont="1" applyFill="1"/>
    <xf numFmtId="1" fontId="2" fillId="0" borderId="0" xfId="0" applyNumberFormat="1" applyFont="1"/>
    <xf numFmtId="166" fontId="2" fillId="0" borderId="0" xfId="0" applyNumberFormat="1" applyFont="1"/>
    <xf numFmtId="166" fontId="2" fillId="0" borderId="0" xfId="1" applyNumberFormat="1" applyFont="1"/>
    <xf numFmtId="0" fontId="4" fillId="0" borderId="1" xfId="0" applyFont="1" applyBorder="1" applyAlignment="1">
      <alignment horizontal="center" vertical="top"/>
    </xf>
    <xf numFmtId="165" fontId="5" fillId="0" borderId="0" xfId="0" applyNumberFormat="1" applyFont="1"/>
    <xf numFmtId="165" fontId="5" fillId="0" borderId="5" xfId="0" applyNumberFormat="1" applyFont="1" applyBorder="1"/>
    <xf numFmtId="165" fontId="0" fillId="0" borderId="3" xfId="0" applyNumberFormat="1" applyBorder="1"/>
    <xf numFmtId="165" fontId="5" fillId="0" borderId="3" xfId="0" applyNumberFormat="1" applyFont="1" applyBorder="1"/>
    <xf numFmtId="165" fontId="5" fillId="0" borderId="6" xfId="0" applyNumberFormat="1" applyFont="1" applyBorder="1"/>
    <xf numFmtId="0" fontId="6" fillId="0" borderId="11" xfId="0" applyFont="1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20983988.333636161</c:v>
                  </c:pt>
                  <c:pt idx="1">
                    <c:v>59328864.424743213</c:v>
                  </c:pt>
                  <c:pt idx="2">
                    <c:v>488703.81705399998</c:v>
                  </c:pt>
                  <c:pt idx="3">
                    <c:v>1107963.5922518366</c:v>
                  </c:pt>
                  <c:pt idx="4">
                    <c:v>237675596.92948309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20983988.333636161</c:v>
                  </c:pt>
                  <c:pt idx="1">
                    <c:v>59328864.424743213</c:v>
                  </c:pt>
                  <c:pt idx="2">
                    <c:v>488703.81705399998</c:v>
                  </c:pt>
                  <c:pt idx="3">
                    <c:v>1107963.5922518366</c:v>
                  </c:pt>
                  <c:pt idx="4">
                    <c:v>237675596.92948309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1026673178.2199998</c:v>
                </c:pt>
                <c:pt idx="1">
                  <c:v>882568681.06000006</c:v>
                </c:pt>
                <c:pt idx="2">
                  <c:v>595602343.78000021</c:v>
                </c:pt>
                <c:pt idx="3">
                  <c:v>923016535.61800003</c:v>
                </c:pt>
                <c:pt idx="4">
                  <c:v>356157446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2847-A89F-34F1A44F9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5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cashflow_comparison!$A$17</c:f>
              <c:strCache>
                <c:ptCount val="1"/>
                <c:pt idx="0">
                  <c:v>Braidwood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cashflow_comparison!$B$17:$N$17</c:f>
              <c:numCache>
                <c:formatCode>_("$"* #,##0_);_("$"* \(#,##0\);_("$"* "-"??_);_(@_)</c:formatCode>
                <c:ptCount val="13"/>
                <c:pt idx="0">
                  <c:v>-553126.8164291702</c:v>
                </c:pt>
                <c:pt idx="1">
                  <c:v>-419125.17183570832</c:v>
                </c:pt>
                <c:pt idx="2">
                  <c:v>-237793.27242246439</c:v>
                </c:pt>
                <c:pt idx="3">
                  <c:v>-217729.70326906958</c:v>
                </c:pt>
                <c:pt idx="4">
                  <c:v>-193469.74266554904</c:v>
                </c:pt>
                <c:pt idx="5">
                  <c:v>-647889.61357921211</c:v>
                </c:pt>
                <c:pt idx="6">
                  <c:v>4006950.5959765296</c:v>
                </c:pt>
                <c:pt idx="7">
                  <c:v>152.03772003352893</c:v>
                </c:pt>
                <c:pt idx="8">
                  <c:v>242545.69991617769</c:v>
                </c:pt>
                <c:pt idx="9">
                  <c:v>278932.82145850797</c:v>
                </c:pt>
                <c:pt idx="10">
                  <c:v>597541.31181894382</c:v>
                </c:pt>
                <c:pt idx="11">
                  <c:v>-4.1911148365465216</c:v>
                </c:pt>
                <c:pt idx="12">
                  <c:v>1762350.2924392289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E-BD40-954F-A9FD2D9AD3A1}"/>
            </c:ext>
          </c:extLst>
        </c:ser>
        <c:ser>
          <c:idx val="1"/>
          <c:order val="1"/>
          <c:tx>
            <c:strRef>
              <c:f>cashflow_comparison!$A$18</c:f>
              <c:strCache>
                <c:ptCount val="1"/>
                <c:pt idx="0">
                  <c:v>Cooper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cashflow_comparison!$B$18:$N$18</c:f>
              <c:numCache>
                <c:formatCode>_("$"* #,##0_);_("$"* \(#,##0\);_("$"* "-"??_);_(@_)</c:formatCode>
                <c:ptCount val="13"/>
                <c:pt idx="0">
                  <c:v>-579586.98309492844</c:v>
                </c:pt>
                <c:pt idx="1">
                  <c:v>-421811.55266579974</c:v>
                </c:pt>
                <c:pt idx="2">
                  <c:v>-237782.28088426529</c:v>
                </c:pt>
                <c:pt idx="3">
                  <c:v>-258735.22236671002</c:v>
                </c:pt>
                <c:pt idx="4">
                  <c:v>-302197.61378413526</c:v>
                </c:pt>
                <c:pt idx="5">
                  <c:v>-863007.31729518855</c:v>
                </c:pt>
                <c:pt idx="6">
                  <c:v>3978814.4707412221</c:v>
                </c:pt>
                <c:pt idx="7">
                  <c:v>191.19765929778933</c:v>
                </c:pt>
                <c:pt idx="8">
                  <c:v>227785.84265279584</c:v>
                </c:pt>
                <c:pt idx="9">
                  <c:v>347002.42912873864</c:v>
                </c:pt>
                <c:pt idx="10">
                  <c:v>633948.06111833546</c:v>
                </c:pt>
                <c:pt idx="11">
                  <c:v>-6.5019505851755524</c:v>
                </c:pt>
                <c:pt idx="12">
                  <c:v>1376554.7089206763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E-BD40-954F-A9FD2D9AD3A1}"/>
            </c:ext>
          </c:extLst>
        </c:ser>
        <c:ser>
          <c:idx val="2"/>
          <c:order val="2"/>
          <c:tx>
            <c:strRef>
              <c:f>cashflow_comparison!$A$19</c:f>
              <c:strCache>
                <c:ptCount val="1"/>
                <c:pt idx="0">
                  <c:v>Davis-Besse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cashflow_comparison!$B$19:$N$19</c:f>
              <c:numCache>
                <c:formatCode>_("$"* #,##0_);_("$"* \(#,##0\);_("$"* "-"??_);_(@_)</c:formatCode>
                <c:ptCount val="13"/>
                <c:pt idx="0">
                  <c:v>-591453.38366890384</c:v>
                </c:pt>
                <c:pt idx="1">
                  <c:v>-437315.95413870248</c:v>
                </c:pt>
                <c:pt idx="2">
                  <c:v>-237786.60514541387</c:v>
                </c:pt>
                <c:pt idx="3">
                  <c:v>-252853.09507829978</c:v>
                </c:pt>
                <c:pt idx="4">
                  <c:v>-264433.06599552574</c:v>
                </c:pt>
                <c:pt idx="5">
                  <c:v>-995767.07270693511</c:v>
                </c:pt>
                <c:pt idx="6">
                  <c:v>3989837.3255033558</c:v>
                </c:pt>
                <c:pt idx="7">
                  <c:v>257.88031319910516</c:v>
                </c:pt>
                <c:pt idx="8">
                  <c:v>384648.35011185682</c:v>
                </c:pt>
                <c:pt idx="9">
                  <c:v>361865.51677852351</c:v>
                </c:pt>
                <c:pt idx="10">
                  <c:v>679755.01789709169</c:v>
                </c:pt>
                <c:pt idx="11">
                  <c:v>-5.592841163310962</c:v>
                </c:pt>
                <c:pt idx="12">
                  <c:v>1975128.155033557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5E-BD40-954F-A9FD2D9AD3A1}"/>
            </c:ext>
          </c:extLst>
        </c:ser>
        <c:ser>
          <c:idx val="3"/>
          <c:order val="3"/>
          <c:tx>
            <c:strRef>
              <c:f>cashflow_comparison!$A$20</c:f>
              <c:strCache>
                <c:ptCount val="1"/>
                <c:pt idx="0">
                  <c:v>Prairie-Island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cashflow_comparison!$B$20:$N$20</c:f>
              <c:numCache>
                <c:formatCode>_("$"* #,##0_);_("$"* \(#,##0\);_("$"* "-"??_);_(@_)</c:formatCode>
                <c:ptCount val="13"/>
                <c:pt idx="0">
                  <c:v>-590616.94827586203</c:v>
                </c:pt>
                <c:pt idx="1">
                  <c:v>-412464.09578544059</c:v>
                </c:pt>
                <c:pt idx="2">
                  <c:v>-237767.64750957856</c:v>
                </c:pt>
                <c:pt idx="3">
                  <c:v>-294884.21072796936</c:v>
                </c:pt>
                <c:pt idx="4">
                  <c:v>-443235.20881226053</c:v>
                </c:pt>
                <c:pt idx="5">
                  <c:v>-906607.3026819923</c:v>
                </c:pt>
                <c:pt idx="6">
                  <c:v>3941392.3122605365</c:v>
                </c:pt>
                <c:pt idx="7">
                  <c:v>8852.015325670498</c:v>
                </c:pt>
                <c:pt idx="8">
                  <c:v>321981.70689655171</c:v>
                </c:pt>
                <c:pt idx="9">
                  <c:v>329515.99042145594</c:v>
                </c:pt>
                <c:pt idx="10">
                  <c:v>567794.00574712642</c:v>
                </c:pt>
                <c:pt idx="11">
                  <c:v>-33524.904214559385</c:v>
                </c:pt>
                <c:pt idx="12">
                  <c:v>502683.17835632182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5E-BD40-954F-A9FD2D9AD3A1}"/>
            </c:ext>
          </c:extLst>
        </c:ser>
        <c:ser>
          <c:idx val="4"/>
          <c:order val="4"/>
          <c:tx>
            <c:strRef>
              <c:f>cashflow_comparison!$A$21</c:f>
              <c:strCache>
                <c:ptCount val="1"/>
                <c:pt idx="0">
                  <c:v>STP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cashflow_comparison!$B$16:$N$16</c:f>
              <c:strCache>
                <c:ptCount val="13"/>
                <c:pt idx="0">
                  <c:v>HTSE CAPEX</c:v>
                </c:pt>
                <c:pt idx="1">
                  <c:v>HTSE OM</c:v>
                </c:pt>
                <c:pt idx="2">
                  <c:v>Cap Market</c:v>
                </c:pt>
                <c:pt idx="3">
                  <c:v>FT CAPEX</c:v>
                </c:pt>
                <c:pt idx="4">
                  <c:v>FT OM</c:v>
                </c:pt>
                <c:pt idx="5">
                  <c:v>CO2</c:v>
                </c:pt>
                <c:pt idx="6">
                  <c:v>H2 PTC</c:v>
                </c:pt>
                <c:pt idx="7">
                  <c:v>Electricity sales</c:v>
                </c:pt>
                <c:pt idx="8">
                  <c:v>Naphta</c:v>
                </c:pt>
                <c:pt idx="9">
                  <c:v>Diesel</c:v>
                </c:pt>
                <c:pt idx="10">
                  <c:v>Jet fuel</c:v>
                </c:pt>
                <c:pt idx="11">
                  <c:v>Storage CAPEX</c:v>
                </c:pt>
                <c:pt idx="12">
                  <c:v>BAU NPV</c:v>
                </c:pt>
              </c:strCache>
            </c:strRef>
          </c:cat>
          <c:val>
            <c:numRef>
              <c:f>cashflow_comparison!$B$21:$N$21</c:f>
              <c:numCache>
                <c:formatCode>_("$"* #,##0_);_("$"* \(#,##0\);_("$"* "-"??_);_(@_)</c:formatCode>
                <c:ptCount val="13"/>
                <c:pt idx="0">
                  <c:v>-574915.96484375</c:v>
                </c:pt>
                <c:pt idx="1">
                  <c:v>-430391.65546874999</c:v>
                </c:pt>
                <c:pt idx="2">
                  <c:v>-237794.62734375001</c:v>
                </c:pt>
                <c:pt idx="3">
                  <c:v>-221802.75234375001</c:v>
                </c:pt>
                <c:pt idx="4">
                  <c:v>-184689.96953125001</c:v>
                </c:pt>
                <c:pt idx="5">
                  <c:v>-1572769.51171875</c:v>
                </c:pt>
                <c:pt idx="6">
                  <c:v>4010361.7476562499</c:v>
                </c:pt>
                <c:pt idx="7">
                  <c:v>183580.90156249999</c:v>
                </c:pt>
                <c:pt idx="8">
                  <c:v>234962.76250000001</c:v>
                </c:pt>
                <c:pt idx="9">
                  <c:v>408207.85234375001</c:v>
                </c:pt>
                <c:pt idx="10">
                  <c:v>715144.91015625</c:v>
                </c:pt>
                <c:pt idx="11">
                  <c:v>-156250</c:v>
                </c:pt>
                <c:pt idx="12">
                  <c:v>2142566.2597500002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5E-BD40-954F-A9FD2D9A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47099967"/>
        <c:axId val="1546879023"/>
      </c:barChart>
      <c:catAx>
        <c:axId val="1547099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79023"/>
        <c:crosses val="autoZero"/>
        <c:auto val="1"/>
        <c:lblAlgn val="ctr"/>
        <c:lblOffset val="100"/>
        <c:noMultiLvlLbl val="0"/>
      </c:catAx>
      <c:valAx>
        <c:axId val="1546879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strike="noStrike" kern="1200" baseline="0">
                    <a:solidFill>
                      <a:sysClr val="windowText" lastClr="000000">
                        <a:lumOff val="35000"/>
                        <a:lumMod val="65000"/>
                      </a:sysClr>
                    </a:solidFill>
                  </a:rPr>
                  <a:t>NPV $M USD (2020)/ MW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99967"/>
        <c:crosses val="autoZero"/>
        <c:crossBetween val="between"/>
        <c:dispUnits>
          <c:builtInUnit val="millions"/>
        </c:dispUnits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6018574601251"/>
          <c:y val="0.13282057494292501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1535805611.8199997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0848-9FD0-43ECB504212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1075987720.1199999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0848-9FD0-43ECB504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696499571221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1535805611.8199997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DE40-8B5F-1DBD179F959E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1075987720.1199999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DE40-8B5F-1DBD179F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305897263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F14F-980C-A98AB89D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0-3F4A-AC21-D993348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14</xdr:row>
      <xdr:rowOff>190500</xdr:rowOff>
    </xdr:from>
    <xdr:to>
      <xdr:col>14</xdr:col>
      <xdr:colOff>647700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641350</xdr:colOff>
      <xdr:row>24</xdr:row>
      <xdr:rowOff>107950</xdr:rowOff>
    </xdr:from>
    <xdr:to>
      <xdr:col>8</xdr:col>
      <xdr:colOff>88900</xdr:colOff>
      <xdr:row>77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431800</xdr:colOff>
      <xdr:row>8</xdr:row>
      <xdr:rowOff>44450</xdr:rowOff>
    </xdr:from>
    <xdr:to>
      <xdr:col>22</xdr:col>
      <xdr:colOff>12700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1079500</xdr:colOff>
      <xdr:row>33</xdr:row>
      <xdr:rowOff>165100</xdr:rowOff>
    </xdr:from>
    <xdr:to>
      <xdr:col>12</xdr:col>
      <xdr:colOff>723900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2"/>
      <c r="B1" s="24" t="s">
        <v>0</v>
      </c>
      <c r="C1" s="25"/>
      <c r="D1" s="24" t="s">
        <v>1</v>
      </c>
      <c r="E1" s="25"/>
      <c r="F1" s="26" t="s">
        <v>2</v>
      </c>
      <c r="G1" s="27"/>
      <c r="H1" s="24" t="s">
        <v>3</v>
      </c>
      <c r="I1" s="25"/>
      <c r="J1" s="20" t="s">
        <v>4</v>
      </c>
      <c r="K1" s="21"/>
    </row>
    <row r="2" spans="1:11" x14ac:dyDescent="0.2">
      <c r="A2" s="23"/>
      <c r="B2" s="13" t="s">
        <v>5</v>
      </c>
      <c r="C2" s="13" t="s">
        <v>6</v>
      </c>
      <c r="D2" s="13" t="s">
        <v>5</v>
      </c>
      <c r="E2" s="13" t="s">
        <v>6</v>
      </c>
      <c r="F2" s="13" t="s">
        <v>5</v>
      </c>
      <c r="G2" s="13" t="s">
        <v>6</v>
      </c>
      <c r="H2" s="13" t="s">
        <v>5</v>
      </c>
      <c r="I2" s="13" t="s">
        <v>6</v>
      </c>
      <c r="J2" s="13" t="s">
        <v>5</v>
      </c>
      <c r="K2" s="13" t="s">
        <v>6</v>
      </c>
    </row>
    <row r="3" spans="1:11" x14ac:dyDescent="0.2">
      <c r="A3" s="13" t="s">
        <v>7</v>
      </c>
      <c r="B3" s="7">
        <v>32.977089726027593</v>
      </c>
      <c r="C3" s="7">
        <v>32.982069891257282</v>
      </c>
      <c r="D3" s="7">
        <v>25.821181279965732</v>
      </c>
      <c r="E3" s="7">
        <v>25.54626235988728</v>
      </c>
      <c r="F3" s="14">
        <v>32.977089999999997</v>
      </c>
      <c r="G3" s="14">
        <v>32.980620000000002</v>
      </c>
      <c r="H3" s="7">
        <v>9.3756191019787352</v>
      </c>
      <c r="I3" s="7">
        <v>9.375560755254849</v>
      </c>
      <c r="J3" s="14">
        <v>41.194870000000002</v>
      </c>
      <c r="K3" s="15">
        <v>41.570810000000002</v>
      </c>
    </row>
    <row r="4" spans="1:11" x14ac:dyDescent="0.2">
      <c r="A4" s="13" t="s">
        <v>8</v>
      </c>
      <c r="B4" s="7">
        <v>23.072473018716131</v>
      </c>
      <c r="C4" s="7">
        <v>23.14013174622033</v>
      </c>
      <c r="D4" s="7">
        <v>110.32042329668749</v>
      </c>
      <c r="E4" s="7">
        <v>110.57936084123359</v>
      </c>
      <c r="F4" s="14">
        <v>23.072469999999999</v>
      </c>
      <c r="G4" s="14">
        <v>23.11992</v>
      </c>
      <c r="H4" s="7">
        <v>15.093720414581179</v>
      </c>
      <c r="I4" s="7">
        <v>15.06729275093023</v>
      </c>
      <c r="J4" s="14">
        <v>290.6533</v>
      </c>
      <c r="K4" s="15">
        <v>290.52300000000002</v>
      </c>
    </row>
    <row r="5" spans="1:11" x14ac:dyDescent="0.2">
      <c r="A5" s="13" t="s">
        <v>9</v>
      </c>
      <c r="B5" s="7">
        <v>2.27</v>
      </c>
      <c r="C5" s="7">
        <v>2.27</v>
      </c>
      <c r="D5" s="7">
        <v>-65.109300000000005</v>
      </c>
      <c r="E5" s="7">
        <v>-65.109300000000005</v>
      </c>
      <c r="F5" s="14">
        <v>2.27</v>
      </c>
      <c r="G5" s="14">
        <v>2.27</v>
      </c>
      <c r="H5" s="7">
        <v>-66.2</v>
      </c>
      <c r="I5" s="7">
        <v>-66.2</v>
      </c>
      <c r="J5" s="14">
        <v>-20.2</v>
      </c>
      <c r="K5" s="15">
        <v>-20.2</v>
      </c>
    </row>
    <row r="6" spans="1:11" x14ac:dyDescent="0.2">
      <c r="A6" s="13" t="s">
        <v>10</v>
      </c>
      <c r="B6" s="7">
        <v>22.72</v>
      </c>
      <c r="C6" s="7">
        <v>22.643500327024999</v>
      </c>
      <c r="D6" s="7">
        <v>14.7645</v>
      </c>
      <c r="E6" s="7">
        <v>14.37777231055</v>
      </c>
      <c r="F6" s="14">
        <v>22.72</v>
      </c>
      <c r="G6" s="14">
        <v>22.64517</v>
      </c>
      <c r="H6" s="7">
        <v>-0.48</v>
      </c>
      <c r="I6" s="7">
        <v>-0.57533928877825002</v>
      </c>
      <c r="J6" s="14">
        <v>18.850000000000001</v>
      </c>
      <c r="K6" s="15">
        <v>16.82328</v>
      </c>
    </row>
    <row r="7" spans="1:11" x14ac:dyDescent="0.2">
      <c r="A7" s="13" t="s">
        <v>11</v>
      </c>
      <c r="B7" s="7">
        <v>28.84</v>
      </c>
      <c r="C7" s="7">
        <v>28.838039755650001</v>
      </c>
      <c r="D7" s="7">
        <v>19.299150000000001</v>
      </c>
      <c r="E7" s="7">
        <v>19.173366480049999</v>
      </c>
      <c r="F7" s="14">
        <v>28.84</v>
      </c>
      <c r="G7" s="14">
        <v>28.829719999999998</v>
      </c>
      <c r="H7" s="7">
        <v>0.46</v>
      </c>
      <c r="I7" s="7">
        <v>0.58024959424</v>
      </c>
      <c r="J7" s="14">
        <v>23.93</v>
      </c>
      <c r="K7" s="15">
        <v>24.394089999999998</v>
      </c>
    </row>
    <row r="8" spans="1:11" x14ac:dyDescent="0.2">
      <c r="A8" s="13" t="s">
        <v>12</v>
      </c>
      <c r="B8" s="7">
        <v>37</v>
      </c>
      <c r="C8" s="7">
        <v>37.050237273224987</v>
      </c>
      <c r="D8" s="7">
        <v>27.236725</v>
      </c>
      <c r="E8" s="7">
        <v>27.222851138425</v>
      </c>
      <c r="F8" s="14">
        <v>37</v>
      </c>
      <c r="G8" s="14">
        <v>37.050960000000003</v>
      </c>
      <c r="H8" s="7">
        <v>21.48</v>
      </c>
      <c r="I8" s="7">
        <v>21.463601906800001</v>
      </c>
      <c r="J8" s="14">
        <v>32.020000000000003</v>
      </c>
      <c r="K8" s="15">
        <v>36.356409999999997</v>
      </c>
    </row>
    <row r="9" spans="1:11" x14ac:dyDescent="0.2">
      <c r="A9" s="13" t="s">
        <v>13</v>
      </c>
      <c r="B9" s="7">
        <v>933.68</v>
      </c>
      <c r="C9" s="7">
        <v>933.68</v>
      </c>
      <c r="D9" s="7">
        <v>4230.9575999999997</v>
      </c>
      <c r="E9" s="7">
        <v>4230.9575999999997</v>
      </c>
      <c r="F9" s="14">
        <v>933.68</v>
      </c>
      <c r="G9" s="14">
        <v>933.68</v>
      </c>
      <c r="H9" s="7">
        <v>97</v>
      </c>
      <c r="I9" s="7">
        <v>97</v>
      </c>
      <c r="J9" s="14">
        <v>8996.83</v>
      </c>
      <c r="K9" s="15">
        <v>8996.83</v>
      </c>
    </row>
    <row r="10" spans="1:11" x14ac:dyDescent="0.2">
      <c r="A10" s="13" t="s">
        <v>14</v>
      </c>
      <c r="B10" s="7">
        <v>243.2975401419815</v>
      </c>
      <c r="C10" s="7">
        <v>241.7648380101034</v>
      </c>
      <c r="D10" s="7">
        <v>755.89628240068259</v>
      </c>
      <c r="E10" s="7">
        <v>749.96335094363985</v>
      </c>
      <c r="F10" s="14">
        <v>243.29750000000001</v>
      </c>
      <c r="G10" s="14">
        <v>241.2045</v>
      </c>
      <c r="H10" s="7">
        <v>1.2113442580170011</v>
      </c>
      <c r="I10" s="7">
        <v>1.2223387323406909</v>
      </c>
      <c r="J10" s="14">
        <v>699.61369999999999</v>
      </c>
      <c r="K10" s="15">
        <v>696.71950000000004</v>
      </c>
    </row>
    <row r="11" spans="1:11" x14ac:dyDescent="0.2">
      <c r="A11" s="13" t="s">
        <v>15</v>
      </c>
      <c r="B11" s="16">
        <v>10.85681406844434</v>
      </c>
      <c r="C11" s="16">
        <v>10.81196311074452</v>
      </c>
      <c r="D11" s="16">
        <v>26.76559217679149</v>
      </c>
      <c r="E11" s="16">
        <v>26.607204309125571</v>
      </c>
      <c r="F11" s="17">
        <v>10.856809999999999</v>
      </c>
      <c r="G11" s="17">
        <v>10.79345</v>
      </c>
      <c r="H11" s="16">
        <v>1.292473562594213</v>
      </c>
      <c r="I11" s="16">
        <v>1.297771260495596</v>
      </c>
      <c r="J11" s="17">
        <v>25.769310000000001</v>
      </c>
      <c r="K11" s="18">
        <v>25.698989999999998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tabSelected="1" workbookViewId="0">
      <selection activeCell="N11" sqref="N11"/>
    </sheetView>
  </sheetViews>
  <sheetFormatPr baseColWidth="10" defaultRowHeight="16" x14ac:dyDescent="0.2"/>
  <cols>
    <col min="1" max="1" width="17.33203125" bestFit="1" customWidth="1"/>
    <col min="2" max="2" width="17.33203125" customWidth="1"/>
    <col min="3" max="3" width="11.83203125" customWidth="1"/>
    <col min="4" max="4" width="11.6640625" bestFit="1" customWidth="1"/>
    <col min="5" max="5" width="17.5" customWidth="1"/>
    <col min="6" max="6" width="14.33203125" bestFit="1" customWidth="1"/>
    <col min="7" max="7" width="17.5" bestFit="1" customWidth="1"/>
    <col min="8" max="8" width="21" bestFit="1" customWidth="1"/>
    <col min="9" max="9" width="12.83203125" bestFit="1" customWidth="1"/>
    <col min="10" max="10" width="15.1640625" bestFit="1" customWidth="1"/>
    <col min="11" max="11" width="12.6640625" customWidth="1"/>
    <col min="12" max="13" width="12.1640625" bestFit="1" customWidth="1"/>
    <col min="14" max="14" width="12.6640625" bestFit="1" customWidth="1"/>
    <col min="15" max="15" width="20.6640625" customWidth="1"/>
    <col min="16" max="16" width="23.33203125" customWidth="1"/>
    <col min="17" max="17" width="17.5" bestFit="1" customWidth="1"/>
    <col min="18" max="19" width="17.6640625" bestFit="1" customWidth="1"/>
    <col min="30" max="30" width="16" bestFit="1" customWidth="1"/>
    <col min="31" max="31" width="12.83203125" bestFit="1" customWidth="1"/>
  </cols>
  <sheetData>
    <row r="1" spans="1:38" x14ac:dyDescent="0.2">
      <c r="C1" s="28" t="s">
        <v>16</v>
      </c>
      <c r="D1" s="29"/>
      <c r="E1" s="29"/>
      <c r="F1" s="29"/>
      <c r="G1" s="29"/>
      <c r="H1" s="6"/>
    </row>
    <row r="2" spans="1:38" x14ac:dyDescent="0.2">
      <c r="A2" t="s">
        <v>17</v>
      </c>
      <c r="B2" t="s">
        <v>102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">
      <c r="A3" t="s">
        <v>0</v>
      </c>
      <c r="B3" t="s">
        <v>137</v>
      </c>
      <c r="C3">
        <f>LOOKUP($B3,data!$A:$A,data!B:B)</f>
        <v>1193</v>
      </c>
      <c r="D3">
        <f>LOOKUP($B3,data!$A:$A,data!C:C)</f>
        <v>-985</v>
      </c>
      <c r="E3" s="7">
        <f>ABS(D3)*$C$16</f>
        <v>24.748743718592966</v>
      </c>
      <c r="F3">
        <f>LOOKUP($B3,data!$A:$A,data!D:D)/1000</f>
        <v>-24.756</v>
      </c>
      <c r="G3">
        <f>LOOKUP($B3,data!$A:$A,data!J:J)/1000</f>
        <v>88.02</v>
      </c>
      <c r="H3" s="5">
        <f>G3/(24*E3)</f>
        <v>0.14818934010152282</v>
      </c>
      <c r="I3">
        <v>2102483898.8800001</v>
      </c>
      <c r="J3">
        <v>10442175</v>
      </c>
      <c r="K3">
        <f>LOOKUP($B3,data!$A:$A,data!O:O)</f>
        <v>3129157077.0999999</v>
      </c>
      <c r="L3">
        <f>LOOKUP($B3,data!$A:$A,data!P:P)</f>
        <v>1021235.95017</v>
      </c>
      <c r="M3">
        <f>K3-I3</f>
        <v>1026673178.2199998</v>
      </c>
      <c r="N3">
        <f>SQRT(POWER(L3,2)+POWER(J3,2))</f>
        <v>10491994.16681808</v>
      </c>
      <c r="O3" s="1">
        <f>M3</f>
        <v>1026673178.2199998</v>
      </c>
      <c r="P3" s="1">
        <f>2*N3</f>
        <v>20983988.333636161</v>
      </c>
      <c r="Q3" s="1">
        <f>O3/C3</f>
        <v>860581.0379044424</v>
      </c>
      <c r="R3" s="1"/>
      <c r="S3" s="5"/>
      <c r="T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A4" t="s">
        <v>1</v>
      </c>
      <c r="B4" t="s">
        <v>142</v>
      </c>
      <c r="C4">
        <f>LOOKUP($B4,data!$A:$A,data!B:B)</f>
        <v>769</v>
      </c>
      <c r="D4">
        <f>LOOKUP($B4,data!$A:$A,data!C:C)</f>
        <v>-754</v>
      </c>
      <c r="E4" s="7">
        <f>ABS(D4)*$C$16</f>
        <v>18.944723618090453</v>
      </c>
      <c r="F4">
        <f>LOOKUP($B4,data!$A:$A,data!D:D)/1000</f>
        <v>-18.951000000000001</v>
      </c>
      <c r="G4">
        <f>LOOKUP($B4,data!$A:$A,data!J:J)/1000</f>
        <v>8.4220000000000006</v>
      </c>
      <c r="H4" s="5">
        <f>G4/(24*E4)</f>
        <v>1.8523187444739169E-2</v>
      </c>
      <c r="I4">
        <v>1058570571.16</v>
      </c>
      <c r="J4">
        <v>29664093.298599999</v>
      </c>
      <c r="K4">
        <f>LOOKUP($B4,data!$A:$A,data!O:O)</f>
        <v>1941139252.22</v>
      </c>
      <c r="L4">
        <f>LOOKUP($B4,data!$A:$A,data!P:P)</f>
        <v>141800.05058099999</v>
      </c>
      <c r="M4">
        <f>K4-I4</f>
        <v>882568681.06000006</v>
      </c>
      <c r="N4">
        <f>SQRT(POWER(L4,2)+POWER(J4,2))</f>
        <v>29664432.212371606</v>
      </c>
      <c r="O4" s="1">
        <f>M4</f>
        <v>882568681.06000006</v>
      </c>
      <c r="P4" s="1">
        <f>2*N4</f>
        <v>59328864.424743213</v>
      </c>
      <c r="Q4" s="1">
        <f>O4/C4</f>
        <v>1147683.5904551367</v>
      </c>
      <c r="R4" s="1"/>
      <c r="S4" s="5"/>
      <c r="T4" s="5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 t="s">
        <v>2</v>
      </c>
      <c r="B5" t="s">
        <v>147</v>
      </c>
      <c r="C5">
        <f>LOOKUP($B5,data!$A:$A,data!B:B)</f>
        <v>894</v>
      </c>
      <c r="D5">
        <f>LOOKUP($B5,data!$A:$A,data!C:C)</f>
        <v>-879</v>
      </c>
      <c r="E5" s="7">
        <f>ABS(D5)*$C$16</f>
        <v>22.085427135678394</v>
      </c>
      <c r="F5">
        <f>LOOKUP($B5,data!$A:$A,data!D:D)/1000</f>
        <v>-22.091999999999999</v>
      </c>
      <c r="G5">
        <f>LOOKUP($B5,data!$A:$A,data!J:J)/1000</f>
        <v>88.367000000000004</v>
      </c>
      <c r="H5" s="5">
        <f>G5/(24*E5)</f>
        <v>0.16671438187334092</v>
      </c>
      <c r="I5">
        <v>1765764570.5999999</v>
      </c>
      <c r="J5">
        <v>0</v>
      </c>
      <c r="K5">
        <f>LOOKUP($B5,data!$A:$A,data!O:O)</f>
        <v>2361366914.3800001</v>
      </c>
      <c r="L5">
        <f>LOOKUP($B5,data!$A:$A,data!P:P)</f>
        <v>244351.90852699999</v>
      </c>
      <c r="M5">
        <f>K5-I5</f>
        <v>595602343.78000021</v>
      </c>
      <c r="N5">
        <f>SQRT(POWER(L5,2)+POWER(J5,2))</f>
        <v>244351.90852699999</v>
      </c>
      <c r="O5" s="1">
        <f>M5</f>
        <v>595602343.78000021</v>
      </c>
      <c r="P5" s="1">
        <f>2*N5</f>
        <v>488703.81705399998</v>
      </c>
      <c r="Q5" s="1">
        <f>O5/C5</f>
        <v>666221.86105145433</v>
      </c>
      <c r="R5" s="1"/>
      <c r="S5" s="5"/>
      <c r="T5" s="5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 t="s">
        <v>3</v>
      </c>
      <c r="B6" t="s">
        <v>152</v>
      </c>
      <c r="C6">
        <f>LOOKUP($B6,data!$A:$A,data!B:B)</f>
        <v>522</v>
      </c>
      <c r="D6">
        <f>LOOKUP($B6,data!$A:$A,data!C:C)</f>
        <v>-507</v>
      </c>
      <c r="E6" s="7">
        <f>ABS(D6)*$C$16</f>
        <v>12.738693467336685</v>
      </c>
      <c r="F6">
        <f>LOOKUP($B6,data!$A:$A,data!D:D)/1000</f>
        <v>-12.743</v>
      </c>
      <c r="G6">
        <f>LOOKUP($B6,data!$A:$A,data!J:J)/1000</f>
        <v>5.6639999999999997</v>
      </c>
      <c r="H6" s="5">
        <f>G6/(24*E6)</f>
        <v>1.8526232741617354E-2</v>
      </c>
      <c r="I6">
        <v>262400619.102</v>
      </c>
      <c r="J6">
        <v>553965.52426600002</v>
      </c>
      <c r="K6">
        <f>LOOKUP($B6,data!$A:$A,data!O:O)</f>
        <v>1185417154.72</v>
      </c>
      <c r="L6">
        <f>LOOKUP($B6,data!$A:$A,data!P:P)</f>
        <v>4245.9820529799999</v>
      </c>
      <c r="M6">
        <f>K6-I6</f>
        <v>923016535.61800003</v>
      </c>
      <c r="N6">
        <f>SQRT(POWER(L6,2)+POWER(J6,2))</f>
        <v>553981.79612591828</v>
      </c>
      <c r="O6" s="1">
        <f>M6</f>
        <v>923016535.61800003</v>
      </c>
      <c r="P6" s="1">
        <f>2*N6</f>
        <v>1107963.5922518366</v>
      </c>
      <c r="Q6" s="1">
        <f>O6/C6</f>
        <v>1768230.911145594</v>
      </c>
      <c r="R6" s="1"/>
      <c r="S6" s="5"/>
      <c r="T6" s="5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 t="s">
        <v>4</v>
      </c>
      <c r="B7" t="s">
        <v>157</v>
      </c>
      <c r="C7">
        <f>LOOKUP($B7,data!$A:$A,data!B:B)</f>
        <v>1280</v>
      </c>
      <c r="D7">
        <f>LOOKUP($B7,data!$A:$A,data!C:C)</f>
        <v>-185</v>
      </c>
      <c r="E7" s="7">
        <f>ABS(D7)*$C$16</f>
        <v>4.6482412060301508</v>
      </c>
      <c r="F7">
        <f>LOOKUP($B7,data!$A:$A,data!D:D)/1000</f>
        <v>-24.756</v>
      </c>
      <c r="G7">
        <f>LOOKUP($B7,data!$A:$A,data!J:J)/1000</f>
        <v>5545.2460000000001</v>
      </c>
      <c r="H7" s="5">
        <f>G7/(24*E7)</f>
        <v>49.707385315315314</v>
      </c>
      <c r="I7">
        <v>2742484812.48</v>
      </c>
      <c r="J7">
        <v>83894741.873400003</v>
      </c>
      <c r="K7">
        <f>LOOKUP($B7,data!$A:$A,data!O:O)</f>
        <v>3098642258.48</v>
      </c>
      <c r="L7">
        <f>LOOKUP($B7,data!$A:$A,data!P:P)</f>
        <v>84167063.807300001</v>
      </c>
      <c r="M7">
        <f>K7-I7</f>
        <v>356157446</v>
      </c>
      <c r="N7">
        <f>SQRT(POWER(L7,2)+POWER(J7,2))</f>
        <v>118837798.46474154</v>
      </c>
      <c r="O7" s="1">
        <f>M7</f>
        <v>356157446</v>
      </c>
      <c r="P7" s="1">
        <f>2*N7</f>
        <v>237675596.92948309</v>
      </c>
      <c r="Q7" s="1">
        <f>O7/C7</f>
        <v>278248.00468750001</v>
      </c>
      <c r="R7" s="1"/>
      <c r="S7" s="5"/>
      <c r="T7" s="5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O8" s="1"/>
      <c r="P8" s="1"/>
      <c r="Q8" s="1"/>
      <c r="R8" s="1"/>
      <c r="S8" s="4"/>
    </row>
    <row r="10" spans="1:38" x14ac:dyDescent="0.2">
      <c r="A10" t="s">
        <v>33</v>
      </c>
    </row>
    <row r="11" spans="1:38" x14ac:dyDescent="0.2">
      <c r="A11" t="s">
        <v>34</v>
      </c>
    </row>
    <row r="12" spans="1:38" x14ac:dyDescent="0.2">
      <c r="A12" t="s">
        <v>35</v>
      </c>
      <c r="C12">
        <v>39.799999999999997</v>
      </c>
      <c r="E12" t="s">
        <v>36</v>
      </c>
    </row>
    <row r="13" spans="1:38" x14ac:dyDescent="0.2">
      <c r="A13" t="s">
        <v>37</v>
      </c>
    </row>
    <row r="14" spans="1:38" x14ac:dyDescent="0.2">
      <c r="A14" t="s">
        <v>38</v>
      </c>
      <c r="C14">
        <v>2.5125628140703519E-2</v>
      </c>
      <c r="E14" t="s">
        <v>39</v>
      </c>
    </row>
    <row r="15" spans="1:38" x14ac:dyDescent="0.2">
      <c r="C15">
        <v>25.125628140703519</v>
      </c>
      <c r="E15" t="s">
        <v>40</v>
      </c>
    </row>
    <row r="16" spans="1:38" x14ac:dyDescent="0.2">
      <c r="C16">
        <f>C15/1000</f>
        <v>2.5125628140703519E-2</v>
      </c>
      <c r="E16" t="s">
        <v>41</v>
      </c>
    </row>
    <row r="22" spans="4:12" x14ac:dyDescent="0.2">
      <c r="D22" s="7"/>
      <c r="E22" s="7"/>
      <c r="F22" s="7"/>
      <c r="G22" s="7"/>
      <c r="H22" s="7"/>
      <c r="K22" s="7"/>
      <c r="L22" s="8"/>
    </row>
    <row r="23" spans="4:12" x14ac:dyDescent="0.2">
      <c r="D23" s="7"/>
      <c r="E23" s="7"/>
      <c r="F23" s="7"/>
      <c r="G23" s="7"/>
      <c r="H23" s="7"/>
      <c r="K23" s="7"/>
      <c r="L23" s="8"/>
    </row>
    <row r="24" spans="4:12" x14ac:dyDescent="0.2">
      <c r="D24" s="8"/>
      <c r="E24" s="8"/>
      <c r="F24" s="8"/>
      <c r="G24" s="8"/>
      <c r="H24" s="8"/>
      <c r="K24" s="7"/>
      <c r="L24" s="8"/>
    </row>
    <row r="25" spans="4:12" x14ac:dyDescent="0.2">
      <c r="K25" s="7"/>
      <c r="L25" s="8"/>
    </row>
    <row r="29" spans="4:12" x14ac:dyDescent="0.2">
      <c r="D29" s="7"/>
      <c r="E29" s="7"/>
      <c r="F29" s="8"/>
    </row>
    <row r="30" spans="4:12" x14ac:dyDescent="0.2">
      <c r="D30" s="7"/>
      <c r="E30" s="7"/>
      <c r="F30" s="8"/>
    </row>
    <row r="31" spans="4:12" x14ac:dyDescent="0.2">
      <c r="D31" s="7"/>
      <c r="E31" s="7"/>
      <c r="F31" s="8"/>
    </row>
    <row r="32" spans="4:12" x14ac:dyDescent="0.2">
      <c r="D32" s="7"/>
      <c r="E32" s="7"/>
      <c r="F32" s="8"/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8"/>
  <sheetViews>
    <sheetView topLeftCell="A10" workbookViewId="0">
      <selection activeCell="G17" sqref="G17"/>
    </sheetView>
  </sheetViews>
  <sheetFormatPr baseColWidth="10" defaultRowHeight="16" x14ac:dyDescent="0.2"/>
  <cols>
    <col min="2" max="2" width="14.33203125" bestFit="1" customWidth="1"/>
    <col min="3" max="6" width="14.1640625" bestFit="1" customWidth="1"/>
    <col min="7" max="7" width="20.83203125" bestFit="1" customWidth="1"/>
    <col min="8" max="8" width="23" bestFit="1" customWidth="1"/>
    <col min="9" max="9" width="24.33203125" bestFit="1" customWidth="1"/>
    <col min="10" max="12" width="13.5" bestFit="1" customWidth="1"/>
    <col min="13" max="13" width="14.1640625" bestFit="1" customWidth="1"/>
    <col min="14" max="14" width="14" bestFit="1" customWidth="1"/>
    <col min="15" max="15" width="18.5" bestFit="1" customWidth="1"/>
    <col min="16" max="16" width="19.83203125" bestFit="1" customWidth="1"/>
    <col min="17" max="17" width="14" bestFit="1" customWidth="1"/>
  </cols>
  <sheetData>
    <row r="1" spans="1:25" x14ac:dyDescent="0.2">
      <c r="A1" s="3" t="s">
        <v>17</v>
      </c>
      <c r="B1" s="3" t="s">
        <v>42</v>
      </c>
      <c r="C1" s="3" t="s">
        <v>43</v>
      </c>
      <c r="D1" s="3" t="s">
        <v>44</v>
      </c>
      <c r="E1" s="3" t="s">
        <v>45</v>
      </c>
      <c r="F1" s="3" t="s">
        <v>46</v>
      </c>
      <c r="G1" s="3" t="s">
        <v>47</v>
      </c>
      <c r="H1" s="3" t="s">
        <v>48</v>
      </c>
      <c r="I1" s="3" t="s">
        <v>49</v>
      </c>
      <c r="J1" s="3" t="s">
        <v>50</v>
      </c>
      <c r="K1" s="3" t="s">
        <v>51</v>
      </c>
      <c r="L1" s="3" t="s">
        <v>52</v>
      </c>
      <c r="M1" s="3" t="s">
        <v>53</v>
      </c>
      <c r="N1" s="3" t="s">
        <v>54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  <c r="X1" s="3" t="s">
        <v>64</v>
      </c>
      <c r="Y1" t="s">
        <v>24</v>
      </c>
    </row>
    <row r="2" spans="1:25" x14ac:dyDescent="0.2">
      <c r="A2" s="3" t="s">
        <v>0</v>
      </c>
      <c r="B2" s="3">
        <v>1193</v>
      </c>
      <c r="C2" s="3">
        <v>3408382538</v>
      </c>
      <c r="D2" s="3">
        <v>-762820801</v>
      </c>
      <c r="E2" s="3">
        <v>-304078615</v>
      </c>
      <c r="F2" s="3">
        <v>-195937715</v>
      </c>
      <c r="G2" s="3">
        <v>-280143957</v>
      </c>
      <c r="H2" s="3">
        <v>347771989</v>
      </c>
      <c r="I2" s="3">
        <v>-244831480</v>
      </c>
      <c r="J2" s="3">
        <v>-300272454</v>
      </c>
      <c r="K2" s="3">
        <v>-185018648</v>
      </c>
      <c r="L2" s="3">
        <v>-45790755</v>
      </c>
      <c r="M2" s="3">
        <v>-772932309</v>
      </c>
      <c r="N2" s="3">
        <v>4780292061</v>
      </c>
      <c r="O2" s="3">
        <v>136894994</v>
      </c>
      <c r="P2" s="3">
        <v>-96374075</v>
      </c>
      <c r="Q2" s="3">
        <v>-3543416.8</v>
      </c>
      <c r="R2" s="3">
        <v>181380.53899999999</v>
      </c>
      <c r="S2" s="3">
        <v>289357020</v>
      </c>
      <c r="T2" s="3">
        <v>332766856</v>
      </c>
      <c r="U2" s="3">
        <v>712866785</v>
      </c>
      <c r="V2" s="3">
        <v>-5000</v>
      </c>
      <c r="W2" s="9">
        <v>4006951</v>
      </c>
      <c r="X2" s="10">
        <v>-647890</v>
      </c>
      <c r="Y2">
        <v>2102483898.8800001</v>
      </c>
    </row>
    <row r="3" spans="1:25" x14ac:dyDescent="0.2">
      <c r="A3" s="3" t="s">
        <v>1</v>
      </c>
      <c r="B3" s="3">
        <v>769</v>
      </c>
      <c r="C3">
        <v>1941429066.9816799</v>
      </c>
      <c r="D3">
        <v>-508716454.5</v>
      </c>
      <c r="E3">
        <v>-194630963.99524099</v>
      </c>
      <c r="F3">
        <v>-129742120.369755</v>
      </c>
      <c r="G3">
        <v>-179311157.69171801</v>
      </c>
      <c r="H3">
        <v>231925155.90662</v>
      </c>
      <c r="I3">
        <v>-168911091.03992</v>
      </c>
      <c r="J3">
        <v>-227097690.40000001</v>
      </c>
      <c r="K3">
        <v>-185018648.255375</v>
      </c>
      <c r="L3">
        <v>-47371316.814392999</v>
      </c>
      <c r="M3">
        <v>-663652627.02780199</v>
      </c>
      <c r="N3">
        <v>3059708327.5964799</v>
      </c>
      <c r="O3">
        <v>103534428.236957</v>
      </c>
      <c r="P3">
        <v>-75404124.088522404</v>
      </c>
      <c r="Q3">
        <v>-3543416.77666657</v>
      </c>
      <c r="R3">
        <v>146907.40594448999</v>
      </c>
      <c r="S3">
        <v>175167312.65753701</v>
      </c>
      <c r="T3">
        <v>266844867.878654</v>
      </c>
      <c r="U3">
        <v>487506058.74188602</v>
      </c>
      <c r="V3">
        <v>-5000</v>
      </c>
      <c r="W3" s="9">
        <v>3978814</v>
      </c>
      <c r="X3" s="10">
        <v>-863007</v>
      </c>
      <c r="Y3">
        <v>1058570571.16</v>
      </c>
    </row>
    <row r="4" spans="1:25" x14ac:dyDescent="0.2">
      <c r="A4" s="3" t="s">
        <v>2</v>
      </c>
      <c r="B4" s="3">
        <v>894</v>
      </c>
      <c r="C4">
        <v>2357620907.3290401</v>
      </c>
      <c r="D4">
        <v>-584742286.5</v>
      </c>
      <c r="E4">
        <v>-226897370.493126</v>
      </c>
      <c r="F4">
        <v>-163769794.49289399</v>
      </c>
      <c r="G4">
        <v>-209037808.50267899</v>
      </c>
      <c r="H4">
        <v>266585530.66260499</v>
      </c>
      <c r="I4">
        <v>-210602569.21965</v>
      </c>
      <c r="J4">
        <v>-249984024</v>
      </c>
      <c r="K4">
        <v>-185018648.255375</v>
      </c>
      <c r="L4">
        <v>-51384512.266982101</v>
      </c>
      <c r="M4">
        <v>-890215763.09717703</v>
      </c>
      <c r="N4">
        <v>3566914568.7290902</v>
      </c>
      <c r="O4">
        <v>113968367.283283</v>
      </c>
      <c r="P4">
        <v>-90035010.165675998</v>
      </c>
      <c r="Q4">
        <v>-3543416.77666657</v>
      </c>
      <c r="R4">
        <v>4820563.2221624199</v>
      </c>
      <c r="S4">
        <v>343875625.39085001</v>
      </c>
      <c r="T4">
        <v>323507771.63072997</v>
      </c>
      <c r="U4">
        <v>607700986.01472199</v>
      </c>
      <c r="V4">
        <v>-5000000</v>
      </c>
      <c r="W4" s="9">
        <v>3989837</v>
      </c>
      <c r="X4" s="10">
        <v>-995767</v>
      </c>
      <c r="Y4">
        <v>1765764570.5999999</v>
      </c>
    </row>
    <row r="5" spans="1:25" x14ac:dyDescent="0.2">
      <c r="A5" s="3" t="s">
        <v>3</v>
      </c>
      <c r="B5" s="3">
        <v>522</v>
      </c>
      <c r="C5">
        <v>1186176051.1001599</v>
      </c>
      <c r="D5">
        <v>-354788741.69999999</v>
      </c>
      <c r="E5">
        <v>-130872544.755421</v>
      </c>
      <c r="F5">
        <v>-85307645.409250796</v>
      </c>
      <c r="G5">
        <v>-120571295.68925799</v>
      </c>
      <c r="H5">
        <v>161749110.940222</v>
      </c>
      <c r="I5">
        <v>-115262416.455882</v>
      </c>
      <c r="J5">
        <v>-177139512.40000001</v>
      </c>
      <c r="K5">
        <v>-185018648.255375</v>
      </c>
      <c r="L5">
        <v>-46350130.936843403</v>
      </c>
      <c r="M5">
        <v>-473249011.88508302</v>
      </c>
      <c r="N5">
        <v>2057406787.0966201</v>
      </c>
      <c r="O5">
        <v>80758364.823991895</v>
      </c>
      <c r="P5">
        <v>-57548410.7829004</v>
      </c>
      <c r="Q5">
        <v>-3543416.77666657</v>
      </c>
      <c r="R5">
        <v>312267.29047446698</v>
      </c>
      <c r="S5">
        <v>168074450.597473</v>
      </c>
      <c r="T5">
        <v>172007346.60569799</v>
      </c>
      <c r="U5">
        <v>296388471.49692601</v>
      </c>
      <c r="V5">
        <v>-1000000</v>
      </c>
      <c r="W5" s="9">
        <v>3941392</v>
      </c>
      <c r="X5" s="10">
        <v>-906607</v>
      </c>
      <c r="Y5">
        <v>262400619.102</v>
      </c>
    </row>
    <row r="6" spans="1:25" x14ac:dyDescent="0.2">
      <c r="A6" s="3" t="s">
        <v>65</v>
      </c>
      <c r="B6" s="3">
        <v>1280</v>
      </c>
      <c r="C6">
        <v>3281939427.7312298</v>
      </c>
      <c r="D6">
        <v>-81249856.590000004</v>
      </c>
      <c r="E6">
        <v>-25813125.198307902</v>
      </c>
      <c r="F6">
        <v>-1235478.77460742</v>
      </c>
      <c r="G6">
        <v>-23781320.648768902</v>
      </c>
      <c r="H6">
        <v>37042021.131117903</v>
      </c>
      <c r="I6">
        <v>-29263196.6931425</v>
      </c>
      <c r="J6">
        <v>-313966536.69999999</v>
      </c>
      <c r="K6">
        <v>-185018648.255375</v>
      </c>
      <c r="L6">
        <v>-51384512.266982101</v>
      </c>
      <c r="M6">
        <v>-2013144975.2023101</v>
      </c>
      <c r="N6">
        <v>5133263037.0468998</v>
      </c>
      <c r="O6">
        <v>143138161.396833</v>
      </c>
      <c r="P6">
        <v>-113079147.493301</v>
      </c>
      <c r="Q6">
        <v>-3543416.77666657</v>
      </c>
      <c r="R6">
        <v>2688374349.20362</v>
      </c>
      <c r="S6">
        <v>300752335.53216898</v>
      </c>
      <c r="T6">
        <v>522506051.25383598</v>
      </c>
      <c r="U6">
        <v>915385484.95796096</v>
      </c>
      <c r="V6">
        <v>-4000000000</v>
      </c>
      <c r="W6" s="9">
        <v>4010362</v>
      </c>
      <c r="X6" s="10">
        <v>-1572770</v>
      </c>
      <c r="Y6">
        <v>2742484812.48</v>
      </c>
    </row>
    <row r="7" spans="1:25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5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Q8" s="3"/>
      <c r="R8" s="3"/>
      <c r="S8" s="3"/>
      <c r="T8" s="3"/>
      <c r="U8" s="3"/>
      <c r="V8" s="3"/>
      <c r="W8" s="3"/>
      <c r="X8" s="3"/>
    </row>
    <row r="9" spans="1:25" x14ac:dyDescent="0.2">
      <c r="A9" s="3" t="s">
        <v>17</v>
      </c>
      <c r="B9" s="3" t="s">
        <v>66</v>
      </c>
      <c r="C9" s="3" t="s">
        <v>67</v>
      </c>
      <c r="D9" s="3" t="s">
        <v>68</v>
      </c>
      <c r="E9" s="3" t="s">
        <v>69</v>
      </c>
      <c r="F9" s="3" t="s">
        <v>70</v>
      </c>
      <c r="G9" s="3" t="s">
        <v>71</v>
      </c>
      <c r="H9" s="3" t="s">
        <v>72</v>
      </c>
      <c r="I9" s="3" t="s">
        <v>73</v>
      </c>
      <c r="J9" s="3" t="s">
        <v>74</v>
      </c>
      <c r="K9" s="3" t="s">
        <v>75</v>
      </c>
      <c r="L9" s="3" t="s">
        <v>76</v>
      </c>
      <c r="M9" s="3" t="s">
        <v>77</v>
      </c>
      <c r="N9" t="s">
        <v>78</v>
      </c>
      <c r="O9" s="3" t="s">
        <v>42</v>
      </c>
      <c r="Q9" s="3"/>
      <c r="R9" s="3"/>
      <c r="S9" s="3"/>
      <c r="T9" s="3"/>
      <c r="U9" s="3"/>
      <c r="V9" s="3"/>
      <c r="W9" s="3"/>
      <c r="X9" s="3"/>
    </row>
    <row r="10" spans="1:25" x14ac:dyDescent="0.2">
      <c r="A10" s="3" t="s">
        <v>0</v>
      </c>
      <c r="B10" s="11">
        <v>-659880292</v>
      </c>
      <c r="C10" s="11">
        <v>-500016330</v>
      </c>
      <c r="D10" s="11">
        <v>-283687374</v>
      </c>
      <c r="E10" s="11">
        <v>-259751536</v>
      </c>
      <c r="F10" s="11">
        <v>-230809403</v>
      </c>
      <c r="G10" s="11">
        <v>-772932309</v>
      </c>
      <c r="H10" s="11">
        <v>4780292061</v>
      </c>
      <c r="I10" s="11">
        <v>181381</v>
      </c>
      <c r="J10" s="11">
        <v>289357020</v>
      </c>
      <c r="K10" s="11">
        <v>332766856</v>
      </c>
      <c r="L10" s="11">
        <v>712866785</v>
      </c>
      <c r="M10" s="11">
        <v>-5000</v>
      </c>
      <c r="N10">
        <v>2102483898.8800001</v>
      </c>
      <c r="O10" s="3">
        <v>1193</v>
      </c>
      <c r="Q10" s="12"/>
      <c r="R10" s="3"/>
      <c r="S10" s="3"/>
      <c r="T10" s="3"/>
      <c r="U10" s="3"/>
      <c r="V10" s="3"/>
      <c r="W10" s="3"/>
      <c r="X10" s="3"/>
    </row>
    <row r="11" spans="1:25" x14ac:dyDescent="0.2">
      <c r="A11" s="3" t="s">
        <v>1</v>
      </c>
      <c r="B11" s="11">
        <v>-445702390</v>
      </c>
      <c r="C11" s="11">
        <v>-324373084</v>
      </c>
      <c r="D11" s="11">
        <v>-182854574</v>
      </c>
      <c r="E11" s="11">
        <v>-198967386</v>
      </c>
      <c r="F11" s="11">
        <v>-232389965</v>
      </c>
      <c r="G11" s="11">
        <v>-663652627</v>
      </c>
      <c r="H11" s="11">
        <v>3059708328</v>
      </c>
      <c r="I11" s="11">
        <v>147031</v>
      </c>
      <c r="J11" s="11">
        <v>175167313</v>
      </c>
      <c r="K11" s="11">
        <v>266844868</v>
      </c>
      <c r="L11" s="11">
        <v>487506059</v>
      </c>
      <c r="M11" s="11">
        <v>-5000</v>
      </c>
      <c r="N11">
        <v>1058570571.16</v>
      </c>
      <c r="O11" s="3">
        <v>769</v>
      </c>
      <c r="Q11" s="12"/>
      <c r="R11" s="3"/>
      <c r="S11" s="3"/>
      <c r="T11" s="3"/>
      <c r="U11" s="3"/>
      <c r="V11" s="3"/>
      <c r="W11" s="3"/>
      <c r="X11" s="3"/>
    </row>
    <row r="12" spans="1:25" x14ac:dyDescent="0.2">
      <c r="A12" s="3" t="s">
        <v>2</v>
      </c>
      <c r="B12" s="11">
        <v>-528759325</v>
      </c>
      <c r="C12" s="11">
        <v>-390960463</v>
      </c>
      <c r="D12" s="11">
        <v>-212581225</v>
      </c>
      <c r="E12" s="11">
        <v>-226050667</v>
      </c>
      <c r="F12" s="11">
        <v>-236403161</v>
      </c>
      <c r="G12" s="11">
        <v>-890215763</v>
      </c>
      <c r="H12" s="11">
        <v>3566914569</v>
      </c>
      <c r="I12" s="11">
        <v>230545</v>
      </c>
      <c r="J12" s="11">
        <v>343875625</v>
      </c>
      <c r="K12" s="11">
        <v>323507772</v>
      </c>
      <c r="L12" s="11">
        <v>607700986</v>
      </c>
      <c r="M12" s="11">
        <v>-5000</v>
      </c>
      <c r="N12">
        <v>1765764570.5999999</v>
      </c>
      <c r="O12" s="3">
        <v>894</v>
      </c>
      <c r="Q12" s="12"/>
      <c r="R12" s="3"/>
      <c r="S12" s="3"/>
      <c r="T12" s="3"/>
      <c r="U12" s="3"/>
      <c r="V12" s="3"/>
      <c r="W12" s="3"/>
      <c r="X12" s="3"/>
    </row>
    <row r="13" spans="1:25" x14ac:dyDescent="0.2">
      <c r="A13" s="3" t="s">
        <v>3</v>
      </c>
      <c r="B13" s="11">
        <v>-308302047</v>
      </c>
      <c r="C13" s="11">
        <v>-215306258</v>
      </c>
      <c r="D13" s="11">
        <v>-124114712</v>
      </c>
      <c r="E13" s="11">
        <v>-153929558</v>
      </c>
      <c r="F13" s="11">
        <v>-231368779</v>
      </c>
      <c r="G13" s="11">
        <v>-473249012</v>
      </c>
      <c r="H13" s="11">
        <v>2057406787</v>
      </c>
      <c r="I13" s="11">
        <v>4620752</v>
      </c>
      <c r="J13" s="11">
        <v>168074451</v>
      </c>
      <c r="K13" s="11">
        <v>172007347</v>
      </c>
      <c r="L13" s="11">
        <v>296388471</v>
      </c>
      <c r="M13" s="11">
        <v>-17500000</v>
      </c>
      <c r="N13">
        <v>262400619.102</v>
      </c>
      <c r="O13" s="3">
        <v>522</v>
      </c>
      <c r="Q13" s="12"/>
      <c r="R13" s="3"/>
      <c r="S13" s="3"/>
      <c r="T13" s="3"/>
      <c r="U13" s="3"/>
      <c r="V13" s="3"/>
      <c r="W13" s="3"/>
      <c r="X13" s="3"/>
    </row>
    <row r="14" spans="1:25" x14ac:dyDescent="0.2">
      <c r="A14" s="3" t="s">
        <v>65</v>
      </c>
      <c r="B14" s="11">
        <v>-735892435</v>
      </c>
      <c r="C14" s="11">
        <v>-550901319</v>
      </c>
      <c r="D14" s="11">
        <v>-304377123</v>
      </c>
      <c r="E14" s="11">
        <v>-283907523</v>
      </c>
      <c r="F14" s="11">
        <v>-236403161</v>
      </c>
      <c r="G14" s="11">
        <v>-2013144975</v>
      </c>
      <c r="H14" s="11">
        <v>5133263037</v>
      </c>
      <c r="I14" s="11">
        <v>234983554</v>
      </c>
      <c r="J14" s="11">
        <v>300752336</v>
      </c>
      <c r="K14" s="11">
        <v>522506051</v>
      </c>
      <c r="L14" s="11">
        <v>915385485</v>
      </c>
      <c r="M14" s="11">
        <v>-200000000</v>
      </c>
      <c r="N14">
        <v>2742484812.48</v>
      </c>
      <c r="O14" s="3">
        <v>1280</v>
      </c>
      <c r="Q14" s="12"/>
      <c r="R14" s="3"/>
      <c r="S14" s="3"/>
      <c r="T14" s="3"/>
      <c r="U14" s="3"/>
      <c r="V14" s="3"/>
      <c r="W14" s="3"/>
      <c r="X14" s="3"/>
    </row>
    <row r="15" spans="1:25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5" x14ac:dyDescent="0.2">
      <c r="A16" s="3" t="s">
        <v>17</v>
      </c>
      <c r="B16" s="3" t="str">
        <f t="shared" ref="B16:N16" si="0">B9</f>
        <v>HTSE CAPEX</v>
      </c>
      <c r="C16" s="3" t="str">
        <f t="shared" si="0"/>
        <v>HTSE OM</v>
      </c>
      <c r="D16" s="3" t="str">
        <f t="shared" si="0"/>
        <v>Cap Market</v>
      </c>
      <c r="E16" s="3" t="str">
        <f t="shared" si="0"/>
        <v>FT CAPEX</v>
      </c>
      <c r="F16" s="3" t="str">
        <f t="shared" si="0"/>
        <v>FT OM</v>
      </c>
      <c r="G16" s="3" t="str">
        <f t="shared" si="0"/>
        <v>CO2</v>
      </c>
      <c r="H16" s="3" t="str">
        <f t="shared" si="0"/>
        <v>H2 PTC</v>
      </c>
      <c r="I16" s="3" t="str">
        <f t="shared" si="0"/>
        <v>Electricity sales</v>
      </c>
      <c r="J16" s="3" t="str">
        <f t="shared" si="0"/>
        <v>Naphta</v>
      </c>
      <c r="K16" s="3" t="str">
        <f t="shared" si="0"/>
        <v>Diesel</v>
      </c>
      <c r="L16" s="3" t="str">
        <f t="shared" si="0"/>
        <v>Jet fuel</v>
      </c>
      <c r="M16" s="3" t="str">
        <f t="shared" si="0"/>
        <v>Storage CAPEX</v>
      </c>
      <c r="N16" s="3" t="str">
        <f t="shared" si="0"/>
        <v>BAU NPV</v>
      </c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2">
      <c r="A17" s="3" t="str">
        <f>A10</f>
        <v>Braidwood</v>
      </c>
      <c r="B17" s="11">
        <f t="shared" ref="B17:N17" si="1">B10/$O10</f>
        <v>-553126.8164291702</v>
      </c>
      <c r="C17" s="11">
        <f t="shared" si="1"/>
        <v>-419125.17183570832</v>
      </c>
      <c r="D17" s="11">
        <f t="shared" si="1"/>
        <v>-237793.27242246439</v>
      </c>
      <c r="E17" s="11">
        <f t="shared" si="1"/>
        <v>-217729.70326906958</v>
      </c>
      <c r="F17" s="11">
        <f t="shared" si="1"/>
        <v>-193469.74266554904</v>
      </c>
      <c r="G17" s="11">
        <f t="shared" si="1"/>
        <v>-647889.61357921211</v>
      </c>
      <c r="H17" s="11">
        <f t="shared" si="1"/>
        <v>4006950.5959765296</v>
      </c>
      <c r="I17" s="11">
        <f t="shared" si="1"/>
        <v>152.03772003352893</v>
      </c>
      <c r="J17" s="11">
        <f t="shared" si="1"/>
        <v>242545.69991617769</v>
      </c>
      <c r="K17" s="11">
        <f t="shared" si="1"/>
        <v>278932.82145850797</v>
      </c>
      <c r="L17" s="11">
        <f t="shared" si="1"/>
        <v>597541.31181894382</v>
      </c>
      <c r="M17" s="11">
        <f t="shared" si="1"/>
        <v>-4.1911148365465216</v>
      </c>
      <c r="N17" s="11">
        <f t="shared" si="1"/>
        <v>1762350.2924392289</v>
      </c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2">
      <c r="A18" s="3" t="str">
        <f>A11</f>
        <v>Cooper</v>
      </c>
      <c r="B18" s="11">
        <f t="shared" ref="B18:N18" si="2">B11/$O11</f>
        <v>-579586.98309492844</v>
      </c>
      <c r="C18" s="11">
        <f t="shared" si="2"/>
        <v>-421811.55266579974</v>
      </c>
      <c r="D18" s="11">
        <f t="shared" si="2"/>
        <v>-237782.28088426529</v>
      </c>
      <c r="E18" s="11">
        <f t="shared" si="2"/>
        <v>-258735.22236671002</v>
      </c>
      <c r="F18" s="11">
        <f t="shared" si="2"/>
        <v>-302197.61378413526</v>
      </c>
      <c r="G18" s="11">
        <f t="shared" si="2"/>
        <v>-863007.31729518855</v>
      </c>
      <c r="H18" s="11">
        <f t="shared" si="2"/>
        <v>3978814.4707412221</v>
      </c>
      <c r="I18" s="11">
        <f t="shared" si="2"/>
        <v>191.19765929778933</v>
      </c>
      <c r="J18" s="11">
        <f t="shared" si="2"/>
        <v>227785.84265279584</v>
      </c>
      <c r="K18" s="11">
        <f t="shared" si="2"/>
        <v>347002.42912873864</v>
      </c>
      <c r="L18" s="11">
        <f t="shared" si="2"/>
        <v>633948.06111833546</v>
      </c>
      <c r="M18" s="11">
        <f t="shared" si="2"/>
        <v>-6.5019505851755524</v>
      </c>
      <c r="N18" s="11">
        <f t="shared" si="2"/>
        <v>1376554.7089206763</v>
      </c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2">
      <c r="A19" s="3" t="str">
        <f>A12</f>
        <v>Davis-Besse</v>
      </c>
      <c r="B19" s="11">
        <f t="shared" ref="B19:N19" si="3">B12/$O12</f>
        <v>-591453.38366890384</v>
      </c>
      <c r="C19" s="11">
        <f t="shared" si="3"/>
        <v>-437315.95413870248</v>
      </c>
      <c r="D19" s="11">
        <f t="shared" si="3"/>
        <v>-237786.60514541387</v>
      </c>
      <c r="E19" s="11">
        <f t="shared" si="3"/>
        <v>-252853.09507829978</v>
      </c>
      <c r="F19" s="11">
        <f t="shared" si="3"/>
        <v>-264433.06599552574</v>
      </c>
      <c r="G19" s="11">
        <f t="shared" si="3"/>
        <v>-995767.07270693511</v>
      </c>
      <c r="H19" s="11">
        <f t="shared" si="3"/>
        <v>3989837.3255033558</v>
      </c>
      <c r="I19" s="11">
        <f t="shared" si="3"/>
        <v>257.88031319910516</v>
      </c>
      <c r="J19" s="11">
        <f t="shared" si="3"/>
        <v>384648.35011185682</v>
      </c>
      <c r="K19" s="11">
        <f t="shared" si="3"/>
        <v>361865.51677852351</v>
      </c>
      <c r="L19" s="11">
        <f t="shared" si="3"/>
        <v>679755.01789709169</v>
      </c>
      <c r="M19" s="11">
        <f t="shared" si="3"/>
        <v>-5.592841163310962</v>
      </c>
      <c r="N19" s="11">
        <f t="shared" si="3"/>
        <v>1975128.155033557</v>
      </c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2">
      <c r="A20" s="3" t="str">
        <f>A13</f>
        <v>Prairie-Island</v>
      </c>
      <c r="B20" s="11">
        <f t="shared" ref="B20:N20" si="4">B13/$O13</f>
        <v>-590616.94827586203</v>
      </c>
      <c r="C20" s="11">
        <f t="shared" si="4"/>
        <v>-412464.09578544059</v>
      </c>
      <c r="D20" s="11">
        <f t="shared" si="4"/>
        <v>-237767.64750957856</v>
      </c>
      <c r="E20" s="11">
        <f t="shared" si="4"/>
        <v>-294884.21072796936</v>
      </c>
      <c r="F20" s="11">
        <f t="shared" si="4"/>
        <v>-443235.20881226053</v>
      </c>
      <c r="G20" s="11">
        <f t="shared" si="4"/>
        <v>-906607.3026819923</v>
      </c>
      <c r="H20" s="11">
        <f t="shared" si="4"/>
        <v>3941392.3122605365</v>
      </c>
      <c r="I20" s="11">
        <f t="shared" si="4"/>
        <v>8852.015325670498</v>
      </c>
      <c r="J20" s="11">
        <f t="shared" si="4"/>
        <v>321981.70689655171</v>
      </c>
      <c r="K20" s="11">
        <f t="shared" si="4"/>
        <v>329515.99042145594</v>
      </c>
      <c r="L20" s="11">
        <f t="shared" si="4"/>
        <v>567794.00574712642</v>
      </c>
      <c r="M20" s="11">
        <f t="shared" si="4"/>
        <v>-33524.904214559385</v>
      </c>
      <c r="N20" s="11">
        <f t="shared" si="4"/>
        <v>502683.17835632182</v>
      </c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2">
      <c r="A21" s="3" t="str">
        <f>A14</f>
        <v>STP</v>
      </c>
      <c r="B21" s="11">
        <f t="shared" ref="B21:N21" si="5">B14/$O14</f>
        <v>-574915.96484375</v>
      </c>
      <c r="C21" s="11">
        <f t="shared" si="5"/>
        <v>-430391.65546874999</v>
      </c>
      <c r="D21" s="11">
        <f t="shared" si="5"/>
        <v>-237794.62734375001</v>
      </c>
      <c r="E21" s="11">
        <f t="shared" si="5"/>
        <v>-221802.75234375001</v>
      </c>
      <c r="F21" s="11">
        <f t="shared" si="5"/>
        <v>-184689.96953125001</v>
      </c>
      <c r="G21" s="11">
        <f t="shared" si="5"/>
        <v>-1572769.51171875</v>
      </c>
      <c r="H21" s="11">
        <f t="shared" si="5"/>
        <v>4010361.7476562499</v>
      </c>
      <c r="I21" s="11">
        <f t="shared" si="5"/>
        <v>183580.90156249999</v>
      </c>
      <c r="J21" s="11">
        <f t="shared" si="5"/>
        <v>234962.76250000001</v>
      </c>
      <c r="K21" s="11">
        <f t="shared" si="5"/>
        <v>408207.85234375001</v>
      </c>
      <c r="L21" s="11">
        <f t="shared" si="5"/>
        <v>715144.91015625</v>
      </c>
      <c r="M21" s="11">
        <f t="shared" si="5"/>
        <v>-156250</v>
      </c>
      <c r="N21" s="11">
        <f t="shared" si="5"/>
        <v>2142566.2597500002</v>
      </c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B20" sqref="B20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79</v>
      </c>
      <c r="B1" t="s">
        <v>80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81</v>
      </c>
      <c r="B2" t="s">
        <v>82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83</v>
      </c>
      <c r="B3" t="s">
        <v>84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85</v>
      </c>
      <c r="B4" t="s">
        <v>82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86</v>
      </c>
      <c r="B5" t="s">
        <v>87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88</v>
      </c>
      <c r="B6" t="s">
        <v>82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89</v>
      </c>
      <c r="B7" t="s">
        <v>82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90</v>
      </c>
      <c r="B8" t="s">
        <v>84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91</v>
      </c>
      <c r="B9" t="s">
        <v>84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92</v>
      </c>
      <c r="B10" t="s">
        <v>87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93</v>
      </c>
      <c r="B11" t="s">
        <v>87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94</v>
      </c>
      <c r="B12" t="s">
        <v>87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95</v>
      </c>
      <c r="B13" t="s">
        <v>84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96</v>
      </c>
      <c r="B14" t="s">
        <v>87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97</v>
      </c>
      <c r="B15" t="s">
        <v>82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98</v>
      </c>
      <c r="B16" t="s">
        <v>82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99</v>
      </c>
      <c r="B17" t="s">
        <v>84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100</v>
      </c>
      <c r="B19" t="str">
        <f>C1</f>
        <v>Braidwood</v>
      </c>
      <c r="C19" t="str">
        <f>D1</f>
        <v>Cooper</v>
      </c>
      <c r="D19" t="str">
        <f>E1</f>
        <v>Davis-Besse</v>
      </c>
      <c r="E19" t="str">
        <f>F1</f>
        <v>Prairie-Island</v>
      </c>
      <c r="F19" t="str">
        <f>G1</f>
        <v>South Texas Project</v>
      </c>
    </row>
    <row r="20" spans="1:7" x14ac:dyDescent="0.2">
      <c r="A20" t="s">
        <v>75</v>
      </c>
    </row>
    <row r="21" spans="1:7" x14ac:dyDescent="0.2">
      <c r="A21" t="s">
        <v>76</v>
      </c>
    </row>
    <row r="22" spans="1:7" x14ac:dyDescent="0.2">
      <c r="A22" t="s">
        <v>101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16"/>
  <sheetViews>
    <sheetView workbookViewId="0">
      <selection activeCell="O2" sqref="O2"/>
    </sheetView>
  </sheetViews>
  <sheetFormatPr baseColWidth="10" defaultColWidth="8.83203125" defaultRowHeight="16" x14ac:dyDescent="0.2"/>
  <cols>
    <col min="1" max="1" width="23" bestFit="1" customWidth="1"/>
    <col min="15" max="15" width="18.5" customWidth="1"/>
  </cols>
  <sheetData>
    <row r="1" spans="1:29" x14ac:dyDescent="0.2">
      <c r="A1" s="19" t="s">
        <v>102</v>
      </c>
      <c r="B1" s="19" t="s">
        <v>103</v>
      </c>
      <c r="C1" s="1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  <c r="J1" s="19" t="s">
        <v>111</v>
      </c>
      <c r="K1" s="19" t="s">
        <v>112</v>
      </c>
      <c r="L1" s="19" t="s">
        <v>113</v>
      </c>
      <c r="M1" s="19" t="s">
        <v>114</v>
      </c>
      <c r="N1" s="19" t="s">
        <v>115</v>
      </c>
      <c r="O1" s="19" t="s">
        <v>116</v>
      </c>
      <c r="P1" s="19" t="s">
        <v>117</v>
      </c>
      <c r="Q1" s="19" t="s">
        <v>118</v>
      </c>
      <c r="R1" s="19" t="s">
        <v>119</v>
      </c>
      <c r="S1" s="19" t="s">
        <v>120</v>
      </c>
      <c r="T1" s="19" t="s">
        <v>121</v>
      </c>
      <c r="U1" s="19" t="s">
        <v>122</v>
      </c>
      <c r="V1" s="19" t="s">
        <v>123</v>
      </c>
      <c r="W1" s="19" t="s">
        <v>124</v>
      </c>
      <c r="X1" s="19" t="s">
        <v>125</v>
      </c>
      <c r="Y1" s="19" t="s">
        <v>126</v>
      </c>
      <c r="Z1" s="19" t="s">
        <v>127</v>
      </c>
      <c r="AA1" s="19" t="s">
        <v>128</v>
      </c>
      <c r="AB1" s="19" t="s">
        <v>129</v>
      </c>
      <c r="AC1" s="19" t="s">
        <v>130</v>
      </c>
    </row>
    <row r="2" spans="1:29" x14ac:dyDescent="0.2">
      <c r="A2" s="19" t="s">
        <v>135</v>
      </c>
      <c r="B2">
        <v>1193</v>
      </c>
      <c r="C2">
        <v>-985</v>
      </c>
      <c r="D2">
        <v>-24756</v>
      </c>
      <c r="E2">
        <v>-14.9</v>
      </c>
      <c r="F2">
        <v>-9.9999999999999997E+199</v>
      </c>
      <c r="G2">
        <v>-9.9999999999999997E+199</v>
      </c>
      <c r="H2">
        <v>-9.9999999999999997E+199</v>
      </c>
      <c r="I2">
        <v>-9.9999999999999997E+199</v>
      </c>
      <c r="J2">
        <v>77017</v>
      </c>
      <c r="K2" t="s">
        <v>132</v>
      </c>
      <c r="L2" t="s">
        <v>131</v>
      </c>
      <c r="M2" t="s">
        <v>133</v>
      </c>
      <c r="N2" t="s">
        <v>134</v>
      </c>
      <c r="O2">
        <v>3336092227.0700002</v>
      </c>
      <c r="P2">
        <v>1983077.5942200001</v>
      </c>
      <c r="Q2">
        <v>3335944003.4299998</v>
      </c>
      <c r="R2">
        <v>3338354777.1599998</v>
      </c>
      <c r="S2">
        <v>3334126124.25</v>
      </c>
      <c r="T2">
        <v>3334222303.9699998</v>
      </c>
      <c r="U2">
        <v>3338169663.25</v>
      </c>
      <c r="V2">
        <v>4</v>
      </c>
      <c r="W2">
        <v>3932596744690</v>
      </c>
      <c r="X2">
        <v>64</v>
      </c>
      <c r="Y2">
        <v>5.1726977069700003E-2</v>
      </c>
      <c r="Z2">
        <v>3.1933618888500001E-4</v>
      </c>
      <c r="AA2">
        <v>0.111122894195</v>
      </c>
      <c r="AB2">
        <v>5.5555555555600003E-2</v>
      </c>
      <c r="AC2">
        <v>4.6198115829499997E-13</v>
      </c>
    </row>
    <row r="3" spans="1:29" x14ac:dyDescent="0.2">
      <c r="A3" s="19" t="s">
        <v>136</v>
      </c>
      <c r="B3">
        <v>1193</v>
      </c>
      <c r="C3">
        <v>-985</v>
      </c>
      <c r="D3">
        <v>-24756</v>
      </c>
      <c r="E3">
        <v>-14.9</v>
      </c>
      <c r="F3">
        <v>-9.9999999999999997E+199</v>
      </c>
      <c r="G3">
        <v>-9.9999999999999997E+199</v>
      </c>
      <c r="H3">
        <v>-9.9999999999999997E+199</v>
      </c>
      <c r="I3">
        <v>-9.9999999999999997E+199</v>
      </c>
      <c r="J3">
        <v>11002</v>
      </c>
      <c r="K3" t="s">
        <v>132</v>
      </c>
      <c r="L3" t="s">
        <v>131</v>
      </c>
      <c r="M3" t="s">
        <v>133</v>
      </c>
      <c r="N3" t="s">
        <v>134</v>
      </c>
      <c r="O3">
        <v>2927999270.48</v>
      </c>
      <c r="P3">
        <v>2252291.3544100001</v>
      </c>
      <c r="Q3">
        <v>2928483762.7199998</v>
      </c>
      <c r="R3">
        <v>2930184602.73</v>
      </c>
      <c r="S3">
        <v>2924844953.7399998</v>
      </c>
      <c r="T3">
        <v>2925374483.52</v>
      </c>
      <c r="U3">
        <v>2929945768.29</v>
      </c>
      <c r="V3">
        <v>4</v>
      </c>
      <c r="W3">
        <v>5072816345140</v>
      </c>
      <c r="X3">
        <v>10</v>
      </c>
      <c r="Y3">
        <v>5.1726977069700003E-2</v>
      </c>
      <c r="Z3">
        <v>3.19191069053E-4</v>
      </c>
      <c r="AA3">
        <v>0.111072395265</v>
      </c>
      <c r="AB3">
        <v>5.5555555555600003E-2</v>
      </c>
      <c r="AC3">
        <v>4.6198115829499997E-13</v>
      </c>
    </row>
    <row r="4" spans="1:29" x14ac:dyDescent="0.2">
      <c r="A4" s="19" t="s">
        <v>137</v>
      </c>
      <c r="B4">
        <v>1193</v>
      </c>
      <c r="C4">
        <v>-985</v>
      </c>
      <c r="D4">
        <v>-24756</v>
      </c>
      <c r="E4">
        <v>-14.9</v>
      </c>
      <c r="F4">
        <v>-9.9999999999999997E+199</v>
      </c>
      <c r="G4">
        <v>-9.9999999999999997E+199</v>
      </c>
      <c r="H4">
        <v>-9.9999999999999997E+199</v>
      </c>
      <c r="I4">
        <v>-9.9999999999999997E+199</v>
      </c>
      <c r="J4">
        <v>88020</v>
      </c>
      <c r="K4" t="s">
        <v>132</v>
      </c>
      <c r="L4" t="s">
        <v>131</v>
      </c>
      <c r="M4" t="s">
        <v>133</v>
      </c>
      <c r="N4" t="s">
        <v>134</v>
      </c>
      <c r="O4">
        <v>3129157077.0999999</v>
      </c>
      <c r="P4">
        <v>1021235.95017</v>
      </c>
      <c r="Q4">
        <v>3129193928.4299998</v>
      </c>
      <c r="R4">
        <v>3130347189.9299998</v>
      </c>
      <c r="S4">
        <v>3127893261.6399999</v>
      </c>
      <c r="T4">
        <v>3128052793.23</v>
      </c>
      <c r="U4">
        <v>3130209769.1300001</v>
      </c>
      <c r="V4">
        <v>4</v>
      </c>
      <c r="W4">
        <v>1042922865930</v>
      </c>
      <c r="X4">
        <v>73</v>
      </c>
      <c r="Y4">
        <v>5.1726977069700003E-2</v>
      </c>
      <c r="Z4">
        <v>3.1933618888500001E-4</v>
      </c>
      <c r="AA4">
        <v>0.111122894195</v>
      </c>
      <c r="AB4">
        <v>5.5555555555600003E-2</v>
      </c>
      <c r="AC4">
        <v>4.6198115829499997E-13</v>
      </c>
    </row>
    <row r="5" spans="1:29" x14ac:dyDescent="0.2">
      <c r="A5" s="19" t="s">
        <v>140</v>
      </c>
      <c r="B5">
        <v>769</v>
      </c>
      <c r="C5">
        <v>-754</v>
      </c>
      <c r="D5">
        <v>-18951</v>
      </c>
      <c r="E5">
        <v>-14.9</v>
      </c>
      <c r="F5">
        <v>-9.9999999999999997E+199</v>
      </c>
      <c r="G5">
        <v>-9.9999999999999997E+199</v>
      </c>
      <c r="H5">
        <v>-9.9999999999999997E+199</v>
      </c>
      <c r="I5">
        <v>-9.9999999999999997E+199</v>
      </c>
      <c r="J5">
        <v>75802</v>
      </c>
      <c r="K5" t="s">
        <v>132</v>
      </c>
      <c r="L5" t="s">
        <v>138</v>
      </c>
      <c r="M5" t="s">
        <v>139</v>
      </c>
      <c r="N5" t="s">
        <v>134</v>
      </c>
      <c r="O5">
        <v>2107073824.25</v>
      </c>
      <c r="P5">
        <v>489213.65802099998</v>
      </c>
      <c r="Q5">
        <v>2107275411.9100001</v>
      </c>
      <c r="R5">
        <v>2107394878.5</v>
      </c>
      <c r="S5">
        <v>2106349594.6700001</v>
      </c>
      <c r="T5">
        <v>2106478332.25</v>
      </c>
      <c r="U5">
        <v>2107387093.52</v>
      </c>
      <c r="V5">
        <v>4</v>
      </c>
      <c r="W5">
        <v>239330003195</v>
      </c>
      <c r="X5">
        <v>91</v>
      </c>
      <c r="Y5">
        <v>5.5555555555600003E-2</v>
      </c>
      <c r="Z5">
        <v>1.7071236352900001E-4</v>
      </c>
      <c r="AA5">
        <v>5.55599535571E-2</v>
      </c>
      <c r="AB5">
        <v>5.5306427503699997E-2</v>
      </c>
      <c r="AC5">
        <v>1.1730894620700001E-12</v>
      </c>
    </row>
    <row r="6" spans="1:29" x14ac:dyDescent="0.2">
      <c r="A6" s="19" t="s">
        <v>141</v>
      </c>
      <c r="B6">
        <v>769</v>
      </c>
      <c r="C6">
        <v>-754</v>
      </c>
      <c r="D6">
        <v>-18951</v>
      </c>
      <c r="E6">
        <v>-14.9</v>
      </c>
      <c r="F6">
        <v>-9.9999999999999997E+199</v>
      </c>
      <c r="G6">
        <v>-9.9999999999999997E+199</v>
      </c>
      <c r="H6">
        <v>-9.9999999999999997E+199</v>
      </c>
      <c r="I6">
        <v>-9.9999999999999997E+199</v>
      </c>
      <c r="J6">
        <v>8422</v>
      </c>
      <c r="K6" t="s">
        <v>132</v>
      </c>
      <c r="L6" t="s">
        <v>138</v>
      </c>
      <c r="M6" t="s">
        <v>139</v>
      </c>
      <c r="N6" t="s">
        <v>134</v>
      </c>
      <c r="O6">
        <v>1779039664.3299999</v>
      </c>
      <c r="P6">
        <v>123410.82367899999</v>
      </c>
      <c r="Q6">
        <v>1779043416.78</v>
      </c>
      <c r="R6">
        <v>1779150445.02</v>
      </c>
      <c r="S6">
        <v>1778921378.75</v>
      </c>
      <c r="T6">
        <v>1778924911.6600001</v>
      </c>
      <c r="U6">
        <v>1779149163.5699999</v>
      </c>
      <c r="V6">
        <v>4</v>
      </c>
      <c r="W6">
        <v>15230231401.200001</v>
      </c>
      <c r="X6">
        <v>11</v>
      </c>
      <c r="Y6">
        <v>5.5555555555600003E-2</v>
      </c>
      <c r="Z6">
        <v>3.4124229874200001E-4</v>
      </c>
      <c r="AA6">
        <v>0.111060534093</v>
      </c>
      <c r="AB6">
        <v>5.5306427503699997E-2</v>
      </c>
      <c r="AC6">
        <v>1.1730894620700001E-12</v>
      </c>
    </row>
    <row r="7" spans="1:29" x14ac:dyDescent="0.2">
      <c r="A7" s="19" t="s">
        <v>142</v>
      </c>
      <c r="B7">
        <v>769</v>
      </c>
      <c r="C7">
        <v>-754</v>
      </c>
      <c r="D7">
        <v>-18951</v>
      </c>
      <c r="E7">
        <v>-14.9</v>
      </c>
      <c r="F7">
        <v>-9.9999999999999997E+199</v>
      </c>
      <c r="G7">
        <v>-9.9999999999999997E+199</v>
      </c>
      <c r="H7">
        <v>-9.9999999999999997E+199</v>
      </c>
      <c r="I7">
        <v>-9.9999999999999997E+199</v>
      </c>
      <c r="J7">
        <v>8422</v>
      </c>
      <c r="K7" t="s">
        <v>132</v>
      </c>
      <c r="L7" t="s">
        <v>138</v>
      </c>
      <c r="M7" t="s">
        <v>139</v>
      </c>
      <c r="N7" t="s">
        <v>134</v>
      </c>
      <c r="O7">
        <v>1941139252.22</v>
      </c>
      <c r="P7">
        <v>141800.05058099999</v>
      </c>
      <c r="Q7">
        <v>1941202502.8699999</v>
      </c>
      <c r="R7">
        <v>1941224855.4200001</v>
      </c>
      <c r="S7">
        <v>1940927147.71</v>
      </c>
      <c r="T7">
        <v>1940968232.5899999</v>
      </c>
      <c r="U7">
        <v>1941221720.9300001</v>
      </c>
      <c r="V7">
        <v>4</v>
      </c>
      <c r="W7">
        <v>20107254344.799999</v>
      </c>
      <c r="X7">
        <v>11</v>
      </c>
      <c r="Y7">
        <v>5.5555555555600003E-2</v>
      </c>
      <c r="Z7">
        <v>3.4124229874200001E-4</v>
      </c>
      <c r="AA7">
        <v>0.111060534093</v>
      </c>
      <c r="AB7">
        <v>5.5306427503699997E-2</v>
      </c>
      <c r="AC7">
        <v>1.1730894620700001E-12</v>
      </c>
    </row>
    <row r="8" spans="1:29" x14ac:dyDescent="0.2">
      <c r="A8" s="19" t="s">
        <v>145</v>
      </c>
      <c r="B8">
        <v>894</v>
      </c>
      <c r="C8">
        <v>-879</v>
      </c>
      <c r="D8">
        <v>-22092</v>
      </c>
      <c r="E8">
        <v>-14.9</v>
      </c>
      <c r="F8">
        <v>-9.9999999999999997E+199</v>
      </c>
      <c r="G8">
        <v>-9.9999999999999997E+199</v>
      </c>
      <c r="H8">
        <v>-9.9999999999999997E+199</v>
      </c>
      <c r="I8">
        <v>-9.9999999999999997E+199</v>
      </c>
      <c r="J8">
        <v>88367</v>
      </c>
      <c r="K8" t="s">
        <v>132</v>
      </c>
      <c r="L8" t="s">
        <v>143</v>
      </c>
      <c r="M8" t="s">
        <v>144</v>
      </c>
      <c r="N8" t="s">
        <v>134</v>
      </c>
      <c r="O8">
        <v>2559932748.4000001</v>
      </c>
      <c r="P8">
        <v>237093.99627599999</v>
      </c>
      <c r="Q8">
        <v>2559903677.4499998</v>
      </c>
      <c r="R8">
        <v>2560244307.3299999</v>
      </c>
      <c r="S8">
        <v>2559679331.3499999</v>
      </c>
      <c r="T8">
        <v>2559705002.6999998</v>
      </c>
      <c r="U8">
        <v>2560201193.4099998</v>
      </c>
      <c r="V8">
        <v>4</v>
      </c>
      <c r="W8">
        <v>56213563070.300003</v>
      </c>
      <c r="X8">
        <v>91</v>
      </c>
      <c r="Y8">
        <v>5.5555555555600003E-2</v>
      </c>
      <c r="Z8">
        <v>1.71045534016E-4</v>
      </c>
      <c r="AA8">
        <v>5.5558699367299999E-2</v>
      </c>
      <c r="AB8">
        <v>5.5415617128500003E-2</v>
      </c>
      <c r="AC8">
        <v>7.1438172031400004E-13</v>
      </c>
    </row>
    <row r="9" spans="1:29" x14ac:dyDescent="0.2">
      <c r="A9" s="19" t="s">
        <v>146</v>
      </c>
      <c r="B9">
        <v>894</v>
      </c>
      <c r="C9">
        <v>-879</v>
      </c>
      <c r="D9">
        <v>-22092</v>
      </c>
      <c r="E9">
        <v>-14.9</v>
      </c>
      <c r="F9">
        <v>-9.9999999999999997E+199</v>
      </c>
      <c r="G9">
        <v>-9.9999999999999997E+199</v>
      </c>
      <c r="H9">
        <v>-9.9999999999999997E+199</v>
      </c>
      <c r="I9">
        <v>-9.9999999999999997E+199</v>
      </c>
      <c r="J9">
        <v>9819</v>
      </c>
      <c r="K9" t="s">
        <v>132</v>
      </c>
      <c r="L9" t="s">
        <v>143</v>
      </c>
      <c r="M9" t="s">
        <v>144</v>
      </c>
      <c r="N9" t="s">
        <v>134</v>
      </c>
      <c r="O9">
        <v>2167991412.73</v>
      </c>
      <c r="P9">
        <v>16160.8683843</v>
      </c>
      <c r="Q9">
        <v>2167989637.0799999</v>
      </c>
      <c r="R9">
        <v>2168012793.6900001</v>
      </c>
      <c r="S9">
        <v>2167973583.0900002</v>
      </c>
      <c r="T9">
        <v>2167975834.8099999</v>
      </c>
      <c r="U9">
        <v>2168009476.5799999</v>
      </c>
      <c r="V9">
        <v>4</v>
      </c>
      <c r="W9">
        <v>261173666.935</v>
      </c>
      <c r="X9">
        <v>11</v>
      </c>
      <c r="Y9">
        <v>5.5555555555600003E-2</v>
      </c>
      <c r="Z9">
        <v>3.4193427338999999E-4</v>
      </c>
      <c r="AA9">
        <v>0.11106646898399999</v>
      </c>
      <c r="AB9">
        <v>5.5415617128500003E-2</v>
      </c>
      <c r="AC9">
        <v>7.1438172031400004E-13</v>
      </c>
    </row>
    <row r="10" spans="1:29" x14ac:dyDescent="0.2">
      <c r="A10" s="19" t="s">
        <v>147</v>
      </c>
      <c r="B10">
        <v>894</v>
      </c>
      <c r="C10">
        <v>-879</v>
      </c>
      <c r="D10">
        <v>-22092</v>
      </c>
      <c r="E10">
        <v>-14.9</v>
      </c>
      <c r="F10">
        <v>-9.9999999999999997E+199</v>
      </c>
      <c r="G10">
        <v>-9.9999999999999997E+199</v>
      </c>
      <c r="H10">
        <v>-9.9999999999999997E+199</v>
      </c>
      <c r="I10">
        <v>-9.9999999999999997E+199</v>
      </c>
      <c r="J10">
        <v>88367</v>
      </c>
      <c r="K10" t="s">
        <v>132</v>
      </c>
      <c r="L10" t="s">
        <v>143</v>
      </c>
      <c r="M10" t="s">
        <v>144</v>
      </c>
      <c r="N10" t="s">
        <v>134</v>
      </c>
      <c r="O10">
        <v>2361366914.3800001</v>
      </c>
      <c r="P10">
        <v>244351.90852699999</v>
      </c>
      <c r="Q10">
        <v>2361386587.27</v>
      </c>
      <c r="R10">
        <v>2361589985.27</v>
      </c>
      <c r="S10">
        <v>2361104497.73</v>
      </c>
      <c r="T10">
        <v>2361120889.6999998</v>
      </c>
      <c r="U10">
        <v>2361585397.0300002</v>
      </c>
      <c r="V10">
        <v>4</v>
      </c>
      <c r="W10">
        <v>59707855200.599998</v>
      </c>
      <c r="X10">
        <v>91</v>
      </c>
      <c r="Y10">
        <v>5.5555555555600003E-2</v>
      </c>
      <c r="Z10">
        <v>1.71045534016E-4</v>
      </c>
      <c r="AA10">
        <v>5.5558699367299999E-2</v>
      </c>
      <c r="AB10">
        <v>5.5415617128500003E-2</v>
      </c>
      <c r="AC10">
        <v>7.1438172031400004E-13</v>
      </c>
    </row>
    <row r="11" spans="1:29" x14ac:dyDescent="0.2">
      <c r="A11" s="19" t="s">
        <v>150</v>
      </c>
      <c r="B11">
        <v>522</v>
      </c>
      <c r="C11">
        <v>-507</v>
      </c>
      <c r="D11">
        <v>-12743</v>
      </c>
      <c r="E11">
        <v>-14.9</v>
      </c>
      <c r="F11">
        <v>-9.9999999999999997E+199</v>
      </c>
      <c r="G11">
        <v>-9.9999999999999997E+199</v>
      </c>
      <c r="H11">
        <v>-9.9999999999999997E+199</v>
      </c>
      <c r="I11">
        <v>-9.9999999999999997E+199</v>
      </c>
      <c r="J11">
        <v>5664</v>
      </c>
      <c r="K11" t="s">
        <v>132</v>
      </c>
      <c r="L11" t="s">
        <v>148</v>
      </c>
      <c r="M11" t="s">
        <v>149</v>
      </c>
      <c r="N11" t="s">
        <v>134</v>
      </c>
      <c r="O11">
        <v>1301597085.5999999</v>
      </c>
      <c r="P11">
        <v>6488.9017495099997</v>
      </c>
      <c r="Q11">
        <v>1301598903.23</v>
      </c>
      <c r="R11">
        <v>1301602273.9100001</v>
      </c>
      <c r="S11">
        <v>1301588262.03</v>
      </c>
      <c r="T11">
        <v>1301589448.3</v>
      </c>
      <c r="U11">
        <v>1301602178.23</v>
      </c>
      <c r="V11">
        <v>4</v>
      </c>
      <c r="W11">
        <v>42105845.914800003</v>
      </c>
      <c r="X11">
        <v>11</v>
      </c>
      <c r="Y11">
        <v>5.5545077329300002E-2</v>
      </c>
      <c r="Z11">
        <v>3.4343045102700002E-4</v>
      </c>
      <c r="AA11">
        <v>0.111029354054</v>
      </c>
      <c r="AB11">
        <v>5.5687203791500002E-2</v>
      </c>
      <c r="AC11">
        <v>4.3848457759400013E-12</v>
      </c>
    </row>
    <row r="12" spans="1:29" x14ac:dyDescent="0.2">
      <c r="A12" s="19" t="s">
        <v>151</v>
      </c>
      <c r="B12">
        <v>522</v>
      </c>
      <c r="C12">
        <v>-507</v>
      </c>
      <c r="D12">
        <v>-12743</v>
      </c>
      <c r="E12">
        <v>-14.9</v>
      </c>
      <c r="F12">
        <v>-9.9999999999999997E+199</v>
      </c>
      <c r="G12">
        <v>-9.9999999999999997E+199</v>
      </c>
      <c r="H12">
        <v>-9.9999999999999997E+199</v>
      </c>
      <c r="I12">
        <v>-9.9999999999999997E+199</v>
      </c>
      <c r="J12">
        <v>5664</v>
      </c>
      <c r="K12" t="s">
        <v>132</v>
      </c>
      <c r="L12" t="s">
        <v>148</v>
      </c>
      <c r="M12" t="s">
        <v>149</v>
      </c>
      <c r="N12" t="s">
        <v>134</v>
      </c>
      <c r="O12">
        <v>1069236981.72</v>
      </c>
      <c r="P12">
        <v>5965.3522204800001</v>
      </c>
      <c r="Q12">
        <v>1069237017.4400001</v>
      </c>
      <c r="R12">
        <v>1069243629.74</v>
      </c>
      <c r="S12">
        <v>1069230262.28</v>
      </c>
      <c r="T12">
        <v>1069230833.03</v>
      </c>
      <c r="U12">
        <v>1069243080.41</v>
      </c>
      <c r="V12">
        <v>4</v>
      </c>
      <c r="W12">
        <v>35585427.114399999</v>
      </c>
      <c r="X12">
        <v>11</v>
      </c>
      <c r="Y12">
        <v>5.5545077329300002E-2</v>
      </c>
      <c r="Z12">
        <v>3.4343045102700002E-4</v>
      </c>
      <c r="AA12">
        <v>0.111029354054</v>
      </c>
      <c r="AB12">
        <v>5.5687203791500002E-2</v>
      </c>
      <c r="AC12">
        <v>4.3848457759400013E-12</v>
      </c>
    </row>
    <row r="13" spans="1:29" x14ac:dyDescent="0.2">
      <c r="A13" s="19" t="s">
        <v>152</v>
      </c>
      <c r="B13">
        <v>522</v>
      </c>
      <c r="C13">
        <v>-507</v>
      </c>
      <c r="D13">
        <v>-12743</v>
      </c>
      <c r="E13">
        <v>-14.9</v>
      </c>
      <c r="F13">
        <v>-9.9999999999999997E+199</v>
      </c>
      <c r="G13">
        <v>-9.9999999999999997E+199</v>
      </c>
      <c r="H13">
        <v>-9.9999999999999997E+199</v>
      </c>
      <c r="I13">
        <v>-9.9999999999999997E+199</v>
      </c>
      <c r="J13">
        <v>5664</v>
      </c>
      <c r="K13" t="s">
        <v>132</v>
      </c>
      <c r="L13" t="s">
        <v>148</v>
      </c>
      <c r="M13" t="s">
        <v>149</v>
      </c>
      <c r="N13" t="s">
        <v>134</v>
      </c>
      <c r="O13">
        <v>1185417154.72</v>
      </c>
      <c r="P13">
        <v>4245.9820529799999</v>
      </c>
      <c r="Q13">
        <v>1185415958.3099999</v>
      </c>
      <c r="R13">
        <v>1185423186.8599999</v>
      </c>
      <c r="S13">
        <v>1185413515.3900001</v>
      </c>
      <c r="T13">
        <v>1185413748.05</v>
      </c>
      <c r="U13">
        <v>1185422236.3599999</v>
      </c>
      <c r="V13">
        <v>4</v>
      </c>
      <c r="W13">
        <v>18028363.5942</v>
      </c>
      <c r="X13">
        <v>11</v>
      </c>
      <c r="Y13">
        <v>5.5545077329300002E-2</v>
      </c>
      <c r="Z13">
        <v>3.4343045102700002E-4</v>
      </c>
      <c r="AA13">
        <v>0.111029354054</v>
      </c>
      <c r="AB13">
        <v>5.5687203791500002E-2</v>
      </c>
      <c r="AC13">
        <v>4.3848457759400013E-12</v>
      </c>
    </row>
    <row r="14" spans="1:29" x14ac:dyDescent="0.2">
      <c r="A14" s="19" t="s">
        <v>155</v>
      </c>
      <c r="B14">
        <v>1280</v>
      </c>
      <c r="C14">
        <v>-185</v>
      </c>
      <c r="D14">
        <v>-24756</v>
      </c>
      <c r="E14">
        <v>-14.9</v>
      </c>
      <c r="F14">
        <v>-9.9999999999999997E+199</v>
      </c>
      <c r="G14">
        <v>-9.9999999999999997E+199</v>
      </c>
      <c r="H14">
        <v>-9.9999999999999997E+199</v>
      </c>
      <c r="I14">
        <v>-9.9999999999999997E+199</v>
      </c>
      <c r="J14">
        <v>5545246</v>
      </c>
      <c r="K14" t="s">
        <v>132</v>
      </c>
      <c r="L14" t="s">
        <v>153</v>
      </c>
      <c r="M14" t="s">
        <v>154</v>
      </c>
      <c r="N14" t="s">
        <v>134</v>
      </c>
      <c r="O14">
        <v>3800558409.5300002</v>
      </c>
      <c r="P14">
        <v>83871384.113399997</v>
      </c>
      <c r="Q14">
        <v>3783027261.9200001</v>
      </c>
      <c r="R14">
        <v>3957928786.75</v>
      </c>
      <c r="S14">
        <v>3695431083.1700001</v>
      </c>
      <c r="T14">
        <v>3711302425.6799998</v>
      </c>
      <c r="U14">
        <v>3925823652.4000001</v>
      </c>
      <c r="V14">
        <v>10</v>
      </c>
      <c r="W14">
        <v>7034409073090000</v>
      </c>
      <c r="X14">
        <v>69</v>
      </c>
      <c r="Y14">
        <v>5.5555555555600003E-2</v>
      </c>
      <c r="Z14">
        <v>6.8587212819100005E-4</v>
      </c>
      <c r="AA14">
        <v>0.111111284767</v>
      </c>
      <c r="AB14">
        <v>0.111111111111</v>
      </c>
      <c r="AC14">
        <v>5.9062379305599996E-15</v>
      </c>
    </row>
    <row r="15" spans="1:29" x14ac:dyDescent="0.2">
      <c r="A15" s="19" t="s">
        <v>156</v>
      </c>
      <c r="B15">
        <v>1280</v>
      </c>
      <c r="C15">
        <v>-885</v>
      </c>
      <c r="D15">
        <v>-24756</v>
      </c>
      <c r="E15">
        <v>-14.9</v>
      </c>
      <c r="F15">
        <v>-9.9999999999999997E+199</v>
      </c>
      <c r="G15">
        <v>-9.9999999999999997E+199</v>
      </c>
      <c r="H15">
        <v>-9.9999999999999997E+199</v>
      </c>
      <c r="I15">
        <v>-9.9999999999999997E+199</v>
      </c>
      <c r="J15">
        <v>924208</v>
      </c>
      <c r="K15" t="s">
        <v>132</v>
      </c>
      <c r="L15" t="s">
        <v>153</v>
      </c>
      <c r="M15" t="s">
        <v>154</v>
      </c>
      <c r="N15" t="s">
        <v>134</v>
      </c>
      <c r="O15">
        <v>2431731991.6100001</v>
      </c>
      <c r="P15">
        <v>18753758.034000002</v>
      </c>
      <c r="Q15">
        <v>2431035910.5</v>
      </c>
      <c r="R15">
        <v>2458018776.3000002</v>
      </c>
      <c r="S15">
        <v>2400215198.6500001</v>
      </c>
      <c r="T15">
        <v>2406824208.23</v>
      </c>
      <c r="U15">
        <v>2455842868.29</v>
      </c>
      <c r="V15">
        <v>10</v>
      </c>
      <c r="W15">
        <v>351703440399000</v>
      </c>
      <c r="X15">
        <v>12</v>
      </c>
      <c r="Y15">
        <v>5.5555555555600003E-2</v>
      </c>
      <c r="Z15">
        <v>6.8586804653700002E-4</v>
      </c>
      <c r="AA15">
        <v>0.111110623539</v>
      </c>
      <c r="AB15">
        <v>0.111111111111</v>
      </c>
      <c r="AC15">
        <v>5.9062379305599996E-15</v>
      </c>
    </row>
    <row r="16" spans="1:29" x14ac:dyDescent="0.2">
      <c r="A16" s="19" t="s">
        <v>157</v>
      </c>
      <c r="B16">
        <v>1280</v>
      </c>
      <c r="C16">
        <v>-185</v>
      </c>
      <c r="D16">
        <v>-24756</v>
      </c>
      <c r="E16">
        <v>-14.9</v>
      </c>
      <c r="F16">
        <v>-9.9999999999999997E+199</v>
      </c>
      <c r="G16">
        <v>-9.9999999999999997E+199</v>
      </c>
      <c r="H16">
        <v>-9.9999999999999997E+199</v>
      </c>
      <c r="I16">
        <v>-9.9999999999999997E+199</v>
      </c>
      <c r="J16">
        <v>5545246</v>
      </c>
      <c r="K16" t="s">
        <v>132</v>
      </c>
      <c r="L16" t="s">
        <v>153</v>
      </c>
      <c r="M16" t="s">
        <v>154</v>
      </c>
      <c r="N16" t="s">
        <v>134</v>
      </c>
      <c r="O16">
        <v>3098642258.48</v>
      </c>
      <c r="P16">
        <v>84167063.807300001</v>
      </c>
      <c r="Q16">
        <v>3117591964.02</v>
      </c>
      <c r="R16">
        <v>3243056165.0599999</v>
      </c>
      <c r="S16">
        <v>2931314128.54</v>
      </c>
      <c r="T16">
        <v>2972276397.7600002</v>
      </c>
      <c r="U16">
        <v>3207143107.9299998</v>
      </c>
      <c r="V16">
        <v>10</v>
      </c>
      <c r="W16">
        <v>7084094629940000</v>
      </c>
      <c r="X16">
        <v>69</v>
      </c>
      <c r="Y16">
        <v>5.5555555555600003E-2</v>
      </c>
      <c r="Z16">
        <v>6.8587212819100005E-4</v>
      </c>
      <c r="AA16">
        <v>0.111111284767</v>
      </c>
      <c r="AB16">
        <v>0.111111111111</v>
      </c>
      <c r="AC16">
        <v>5.9062379305599996E-15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3"/>
  <sheetViews>
    <sheetView topLeftCell="A16" workbookViewId="0">
      <selection activeCell="D31" sqref="D31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14" x14ac:dyDescent="0.2">
      <c r="A1" t="s">
        <v>158</v>
      </c>
      <c r="B1" t="s">
        <v>159</v>
      </c>
      <c r="C1" t="s">
        <v>160</v>
      </c>
      <c r="D1" t="s">
        <v>161</v>
      </c>
      <c r="E1" t="s">
        <v>28</v>
      </c>
      <c r="F1" t="s">
        <v>162</v>
      </c>
      <c r="G1" t="s">
        <v>163</v>
      </c>
      <c r="J1" t="s">
        <v>28</v>
      </c>
      <c r="K1" t="s">
        <v>164</v>
      </c>
      <c r="L1" t="s">
        <v>165</v>
      </c>
      <c r="M1" t="s">
        <v>166</v>
      </c>
      <c r="N1" t="s">
        <v>167</v>
      </c>
    </row>
    <row r="2" spans="1:14" x14ac:dyDescent="0.2">
      <c r="A2" t="s">
        <v>168</v>
      </c>
      <c r="B2">
        <v>2102483898.8800001</v>
      </c>
      <c r="C2">
        <v>10442175.4814</v>
      </c>
      <c r="D2" s="2">
        <f t="shared" ref="D2:D15" si="0">C2/B2</f>
        <v>4.966589987662964E-3</v>
      </c>
      <c r="E2">
        <f t="shared" ref="E2:E15" si="1">B2-$B$2</f>
        <v>0</v>
      </c>
      <c r="F2">
        <f t="shared" ref="F2:F15" si="2">SQRT(POWER($C$2,2)+POWER(C2,2))</f>
        <v>14767466.186475683</v>
      </c>
      <c r="G2" s="2" t="e">
        <f t="shared" ref="G2:G15" si="3">F2/E2</f>
        <v>#DIV/0!</v>
      </c>
      <c r="J2" t="s">
        <v>169</v>
      </c>
      <c r="K2">
        <v>972148741.11999989</v>
      </c>
      <c r="L2">
        <v>1639645614.76</v>
      </c>
      <c r="M2">
        <v>10442175.50429886</v>
      </c>
      <c r="N2">
        <v>10442175.570933471</v>
      </c>
    </row>
    <row r="3" spans="1:14" x14ac:dyDescent="0.2">
      <c r="A3" t="s">
        <v>170</v>
      </c>
      <c r="B3">
        <v>3408381162.0100002</v>
      </c>
      <c r="C3">
        <v>1225.80578418</v>
      </c>
      <c r="D3" s="2">
        <f t="shared" si="0"/>
        <v>3.5964457198710559E-7</v>
      </c>
      <c r="E3">
        <f t="shared" si="1"/>
        <v>1305897263.1300001</v>
      </c>
      <c r="F3">
        <f t="shared" si="2"/>
        <v>10442175.553348601</v>
      </c>
      <c r="G3" s="2">
        <f t="shared" si="3"/>
        <v>7.9961692609115276E-3</v>
      </c>
      <c r="J3" t="s">
        <v>171</v>
      </c>
      <c r="K3">
        <v>1535805611.8199999</v>
      </c>
      <c r="L3">
        <v>1075987720.1199999</v>
      </c>
      <c r="M3">
        <v>10442175.53528142</v>
      </c>
      <c r="N3">
        <v>10442175.557708761</v>
      </c>
    </row>
    <row r="4" spans="1:14" x14ac:dyDescent="0.2">
      <c r="A4" t="s">
        <v>172</v>
      </c>
      <c r="B4">
        <v>3074632640</v>
      </c>
      <c r="C4">
        <v>691.54022039999995</v>
      </c>
      <c r="D4" s="2">
        <f t="shared" si="0"/>
        <v>2.2491799878895449E-7</v>
      </c>
      <c r="E4">
        <f t="shared" si="1"/>
        <v>972148741.11999989</v>
      </c>
      <c r="F4">
        <f t="shared" si="2"/>
        <v>10442175.504298862</v>
      </c>
      <c r="G4" s="2">
        <f t="shared" si="3"/>
        <v>1.0741335212005283E-2</v>
      </c>
      <c r="J4" t="s">
        <v>173</v>
      </c>
      <c r="K4">
        <v>895251155.11999989</v>
      </c>
      <c r="L4">
        <v>484608226.83999968</v>
      </c>
      <c r="M4">
        <v>10442175.492559889</v>
      </c>
      <c r="N4">
        <v>10442175.505490299</v>
      </c>
    </row>
    <row r="5" spans="1:14" x14ac:dyDescent="0.2">
      <c r="A5" t="s">
        <v>174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1"/>
        <v>1639645614.7599998</v>
      </c>
      <c r="F5">
        <f t="shared" si="2"/>
        <v>10442175.570933467</v>
      </c>
      <c r="G5" s="2">
        <f t="shared" si="3"/>
        <v>6.3685563983665594E-3</v>
      </c>
      <c r="J5" t="s">
        <v>175</v>
      </c>
      <c r="K5">
        <v>1488604013.21</v>
      </c>
      <c r="L5">
        <v>1123191151.1199999</v>
      </c>
      <c r="M5">
        <v>10442175.53669204</v>
      </c>
      <c r="N5">
        <v>10442175.57572766</v>
      </c>
    </row>
    <row r="6" spans="1:14" x14ac:dyDescent="0.2">
      <c r="A6" t="s">
        <v>176</v>
      </c>
      <c r="B6">
        <v>3638289510.6999998</v>
      </c>
      <c r="C6">
        <v>1060.7914330000001</v>
      </c>
      <c r="D6" s="2">
        <f t="shared" si="0"/>
        <v>2.9156322768715178E-7</v>
      </c>
      <c r="E6">
        <f t="shared" si="1"/>
        <v>1535805611.8199997</v>
      </c>
      <c r="F6">
        <f t="shared" si="2"/>
        <v>10442175.535281418</v>
      </c>
      <c r="G6" s="2">
        <f t="shared" si="3"/>
        <v>6.799151829447324E-3</v>
      </c>
      <c r="J6" t="s">
        <v>72</v>
      </c>
      <c r="K6">
        <v>-961918169.88000011</v>
      </c>
      <c r="L6">
        <v>827867987.11999989</v>
      </c>
      <c r="M6">
        <v>14134206.02960966</v>
      </c>
      <c r="N6">
        <v>10442175.528010551</v>
      </c>
    </row>
    <row r="7" spans="1:14" x14ac:dyDescent="0.2">
      <c r="A7" t="s">
        <v>177</v>
      </c>
      <c r="B7">
        <v>3178471619</v>
      </c>
      <c r="C7">
        <v>1262.40202</v>
      </c>
      <c r="D7" s="2">
        <f t="shared" si="0"/>
        <v>3.9717265759232189E-7</v>
      </c>
      <c r="E7">
        <f t="shared" si="1"/>
        <v>1075987720.1199999</v>
      </c>
      <c r="F7">
        <f t="shared" si="2"/>
        <v>10442175.557708757</v>
      </c>
      <c r="G7" s="2">
        <f t="shared" si="3"/>
        <v>9.7047348798220395E-3</v>
      </c>
    </row>
    <row r="8" spans="1:14" x14ac:dyDescent="0.2">
      <c r="A8" t="s">
        <v>178</v>
      </c>
      <c r="B8">
        <v>2997735054</v>
      </c>
      <c r="C8">
        <v>482.77015799999998</v>
      </c>
      <c r="D8" s="2">
        <f t="shared" si="0"/>
        <v>1.6104497205509208E-7</v>
      </c>
      <c r="E8">
        <f t="shared" si="1"/>
        <v>895251155.11999989</v>
      </c>
      <c r="F8">
        <f t="shared" si="2"/>
        <v>10442175.492559887</v>
      </c>
      <c r="G8" s="2">
        <f t="shared" si="3"/>
        <v>1.1663962043322037E-2</v>
      </c>
    </row>
    <row r="9" spans="1:14" x14ac:dyDescent="0.2">
      <c r="A9" t="s">
        <v>179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1"/>
        <v>484608226.83999968</v>
      </c>
      <c r="F9">
        <f t="shared" si="2"/>
        <v>10442175.505490296</v>
      </c>
      <c r="G9" s="2">
        <f t="shared" si="3"/>
        <v>2.154766454044935E-2</v>
      </c>
    </row>
    <row r="10" spans="1:14" x14ac:dyDescent="0.2">
      <c r="A10" t="s">
        <v>180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1"/>
        <v>1488604013.21</v>
      </c>
      <c r="F10">
        <f t="shared" si="2"/>
        <v>10442175.536692044</v>
      </c>
      <c r="G10" s="2">
        <f t="shared" si="3"/>
        <v>7.0147436417121543E-3</v>
      </c>
    </row>
    <row r="11" spans="1:14" x14ac:dyDescent="0.2">
      <c r="A11" t="s">
        <v>181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1"/>
        <v>1123191151.1199999</v>
      </c>
      <c r="F11">
        <f t="shared" si="2"/>
        <v>10442175.575727658</v>
      </c>
      <c r="G11" s="2">
        <f t="shared" si="3"/>
        <v>9.2968819824792524E-3</v>
      </c>
    </row>
    <row r="12" spans="1:14" x14ac:dyDescent="0.2">
      <c r="A12" t="s">
        <v>182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1"/>
        <v>-961918169.88000011</v>
      </c>
      <c r="F12">
        <f t="shared" si="2"/>
        <v>14134206.029609658</v>
      </c>
      <c r="G12" s="2">
        <f t="shared" si="3"/>
        <v>-1.4693771749184141E-2</v>
      </c>
    </row>
    <row r="13" spans="1:14" x14ac:dyDescent="0.2">
      <c r="A13" t="s">
        <v>183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1"/>
        <v>827867987.11999989</v>
      </c>
      <c r="F13">
        <f t="shared" si="2"/>
        <v>10442175.528010555</v>
      </c>
      <c r="G13" s="2">
        <f t="shared" si="3"/>
        <v>1.2613334119050742E-2</v>
      </c>
    </row>
    <row r="14" spans="1:14" x14ac:dyDescent="0.2">
      <c r="A14" t="s">
        <v>184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1"/>
        <v>1305852886.8399997</v>
      </c>
      <c r="F14">
        <f t="shared" si="2"/>
        <v>10442175.560333205</v>
      </c>
      <c r="G14" s="2">
        <f t="shared" si="3"/>
        <v>7.9964409969655627E-3</v>
      </c>
    </row>
    <row r="15" spans="1:14" x14ac:dyDescent="0.2">
      <c r="A15" t="s">
        <v>185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1"/>
        <v>1305941269.1199999</v>
      </c>
      <c r="F15">
        <f t="shared" si="2"/>
        <v>10442175.500870384</v>
      </c>
      <c r="G15" s="2">
        <f t="shared" si="3"/>
        <v>7.9958997757278751E-3</v>
      </c>
    </row>
    <row r="17" spans="1:5" x14ac:dyDescent="0.2">
      <c r="A17" t="s">
        <v>28</v>
      </c>
      <c r="B17" t="s">
        <v>164</v>
      </c>
      <c r="C17" t="s">
        <v>165</v>
      </c>
      <c r="D17" t="s">
        <v>166</v>
      </c>
      <c r="E17" t="s">
        <v>167</v>
      </c>
    </row>
    <row r="18" spans="1:5" x14ac:dyDescent="0.2">
      <c r="A18" t="s">
        <v>72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173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169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171</v>
      </c>
      <c r="B21">
        <f>E6</f>
        <v>1535805611.8199997</v>
      </c>
      <c r="C21">
        <f>E7</f>
        <v>1075987720.1199999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175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186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158</v>
      </c>
      <c r="B1" t="s">
        <v>159</v>
      </c>
      <c r="C1" t="s">
        <v>160</v>
      </c>
    </row>
    <row r="2" spans="1:6" x14ac:dyDescent="0.2">
      <c r="A2" t="s">
        <v>168</v>
      </c>
      <c r="B2">
        <v>2102483898.8800001</v>
      </c>
      <c r="C2">
        <v>10442175.4814</v>
      </c>
    </row>
    <row r="4" spans="1:6" x14ac:dyDescent="0.2">
      <c r="A4" t="s">
        <v>158</v>
      </c>
      <c r="B4" t="s">
        <v>159</v>
      </c>
      <c r="C4" t="s">
        <v>160</v>
      </c>
      <c r="D4" t="s">
        <v>28</v>
      </c>
      <c r="E4" t="s">
        <v>187</v>
      </c>
      <c r="F4" t="s">
        <v>188</v>
      </c>
    </row>
    <row r="5" spans="1:6" x14ac:dyDescent="0.2">
      <c r="A5" t="s">
        <v>189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190</v>
      </c>
      <c r="B6">
        <v>610618098.39999998</v>
      </c>
      <c r="C6">
        <v>7424999.5140000004</v>
      </c>
      <c r="D6">
        <f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191</v>
      </c>
      <c r="B7">
        <v>1140565729</v>
      </c>
      <c r="C7">
        <v>9525584.0399999991</v>
      </c>
      <c r="D7">
        <f>B7-B$2</f>
        <v>-961918169.88000011</v>
      </c>
      <c r="E7">
        <f>SQRT(POWER(C7,2)+POWER(C$2,2))</f>
        <v>14134206.029609658</v>
      </c>
      <c r="F7">
        <v>1</v>
      </c>
    </row>
    <row r="8" spans="1:6" x14ac:dyDescent="0.2">
      <c r="A8" t="s">
        <v>192</v>
      </c>
      <c r="B8">
        <v>2930351886</v>
      </c>
      <c r="C8">
        <v>986.62616600000001</v>
      </c>
      <c r="D8">
        <f>B8-B$2</f>
        <v>827867987.11999989</v>
      </c>
      <c r="E8">
        <f>SQRT(POWER(C8,2)+POWER(C$2,2))</f>
        <v>10442175.528010555</v>
      </c>
      <c r="F8">
        <v>2.7</v>
      </c>
    </row>
    <row r="10" spans="1:6" x14ac:dyDescent="0.2">
      <c r="A10" t="s">
        <v>193</v>
      </c>
      <c r="B10" t="s">
        <v>194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>(F7-$F$5)/$F$5</f>
        <v>-0.66666666666666663</v>
      </c>
      <c r="B12" s="5">
        <f>(D7-$D$5)/$D$5</f>
        <v>-1.7365955937256932</v>
      </c>
    </row>
    <row r="13" spans="1:6" x14ac:dyDescent="0.2">
      <c r="A13" s="5">
        <f>(F8-$F$5)/$F$5</f>
        <v>-9.9999999999999936E-2</v>
      </c>
      <c r="B13" s="5">
        <f>(D8-$D$5)/$D$5</f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2023-05-22T17:20:15Z</dcterms:modified>
</cp:coreProperties>
</file>