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6E886DE9-EBB4-2B41-8A96-8F6D19EF26E0}" xr6:coauthVersionLast="47" xr6:coauthVersionMax="47" xr10:uidLastSave="{00000000-0000-0000-0000-000000000000}"/>
  <bookViews>
    <workbookView xWindow="35840" yWindow="-1100" windowWidth="38400" windowHeight="23500" activeTab="2" xr2:uid="{3CE7F202-39F9-48AF-B0C7-575379157397}"/>
  </bookViews>
  <sheets>
    <sheet name="SMR" sheetId="13" r:id="rId1"/>
    <sheet name="Boundaries" sheetId="10" r:id="rId2"/>
    <sheet name="PTC vs. ITC" sheetId="14" r:id="rId3"/>
    <sheet name="MACRS" sheetId="1" r:id="rId4"/>
    <sheet name="Transfer_rates" sheetId="4" r:id="rId5"/>
    <sheet name="HTSE" sheetId="2" r:id="rId6"/>
    <sheet name="FT" sheetId="11" r:id="rId7"/>
    <sheet name="Capacity_Market" sheetId="3" r:id="rId8"/>
    <sheet name="Tax rate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4" l="1"/>
  <c r="D10" i="14"/>
  <c r="C9" i="14"/>
  <c r="C10" i="14" s="1"/>
  <c r="B77" i="10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C76" i="10"/>
  <c r="D76" i="10"/>
  <c r="E76" i="10"/>
  <c r="F76" i="10"/>
  <c r="G76" i="10"/>
  <c r="H76" i="10"/>
  <c r="I76" i="10"/>
  <c r="J76" i="10"/>
  <c r="K76" i="10"/>
  <c r="B76" i="10"/>
  <c r="C75" i="10"/>
  <c r="D75" i="10"/>
  <c r="E75" i="10"/>
  <c r="F75" i="10"/>
  <c r="G75" i="10"/>
  <c r="H75" i="10"/>
  <c r="I75" i="10"/>
  <c r="J75" i="10"/>
  <c r="K75" i="10"/>
  <c r="B75" i="10"/>
  <c r="A77" i="10"/>
  <c r="A78" i="10"/>
  <c r="A79" i="10"/>
  <c r="A80" i="10"/>
  <c r="A76" i="10"/>
  <c r="A75" i="10"/>
  <c r="F72" i="10"/>
  <c r="C70" i="10"/>
  <c r="B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C69" i="10"/>
  <c r="D69" i="10"/>
  <c r="E69" i="10"/>
  <c r="F69" i="10"/>
  <c r="G69" i="10"/>
  <c r="H69" i="10"/>
  <c r="I69" i="10"/>
  <c r="J69" i="10"/>
  <c r="K69" i="10"/>
  <c r="B69" i="10"/>
  <c r="A70" i="10"/>
  <c r="A71" i="10"/>
  <c r="A72" i="10"/>
  <c r="A73" i="10"/>
  <c r="A69" i="10"/>
  <c r="C68" i="10"/>
  <c r="D68" i="10"/>
  <c r="E68" i="10"/>
  <c r="F68" i="10"/>
  <c r="G68" i="10"/>
  <c r="H68" i="10"/>
  <c r="I68" i="10"/>
  <c r="J68" i="10"/>
  <c r="K68" i="10"/>
  <c r="B68" i="10"/>
  <c r="A68" i="10"/>
  <c r="M42" i="10"/>
  <c r="M43" i="10"/>
  <c r="M44" i="10"/>
  <c r="M45" i="10"/>
  <c r="K42" i="10"/>
  <c r="K43" i="10"/>
  <c r="K44" i="10"/>
  <c r="K45" i="10"/>
  <c r="M41" i="10"/>
  <c r="K41" i="10"/>
  <c r="I41" i="10"/>
  <c r="L39" i="10"/>
  <c r="J39" i="10"/>
  <c r="C64" i="10"/>
  <c r="C58" i="10"/>
  <c r="C55" i="10"/>
  <c r="A61" i="10"/>
  <c r="A54" i="10"/>
  <c r="B51" i="10"/>
  <c r="E41" i="10"/>
  <c r="C48" i="10" s="1"/>
  <c r="B25" i="10"/>
  <c r="C14" i="10"/>
  <c r="E14" i="10" s="1"/>
  <c r="C15" i="10"/>
  <c r="C16" i="10"/>
  <c r="C17" i="10"/>
  <c r="C18" i="10"/>
  <c r="D14" i="10"/>
  <c r="F14" i="10" s="1"/>
  <c r="A35" i="10"/>
  <c r="A36" i="10"/>
  <c r="A27" i="10"/>
  <c r="A28" i="10"/>
  <c r="D17" i="10"/>
  <c r="F17" i="10" s="1"/>
  <c r="D18" i="10"/>
  <c r="F18" i="10"/>
  <c r="I4" i="13"/>
  <c r="J4" i="13"/>
  <c r="K4" i="13"/>
  <c r="L4" i="13"/>
  <c r="H4" i="13"/>
  <c r="A49" i="10"/>
  <c r="A56" i="10" s="1"/>
  <c r="A63" i="10" s="1"/>
  <c r="A50" i="10"/>
  <c r="A57" i="10" s="1"/>
  <c r="A64" i="10" s="1"/>
  <c r="A51" i="10"/>
  <c r="A58" i="10" s="1"/>
  <c r="A65" i="10" s="1"/>
  <c r="A52" i="10"/>
  <c r="A59" i="10" s="1"/>
  <c r="A66" i="10" s="1"/>
  <c r="A48" i="10"/>
  <c r="A55" i="10" s="1"/>
  <c r="A62" i="10" s="1"/>
  <c r="H39" i="10"/>
  <c r="F39" i="10"/>
  <c r="D39" i="10"/>
  <c r="D15" i="10"/>
  <c r="D16" i="10"/>
  <c r="B41" i="10"/>
  <c r="B42" i="10"/>
  <c r="B43" i="10"/>
  <c r="B44" i="10"/>
  <c r="A33" i="10"/>
  <c r="A34" i="10"/>
  <c r="A32" i="10"/>
  <c r="A25" i="10"/>
  <c r="A26" i="10"/>
  <c r="A24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D27" i="10" l="1"/>
  <c r="B24" i="10"/>
  <c r="F15" i="10"/>
  <c r="F16" i="10"/>
  <c r="E15" i="10"/>
  <c r="E17" i="10" l="1"/>
  <c r="J27" i="10"/>
  <c r="B27" i="10"/>
  <c r="C27" i="10"/>
  <c r="F27" i="10"/>
  <c r="K27" i="10"/>
  <c r="E27" i="10"/>
  <c r="G27" i="10"/>
  <c r="I27" i="10"/>
  <c r="H27" i="10"/>
  <c r="E18" i="10"/>
  <c r="B28" i="10"/>
  <c r="C28" i="10"/>
  <c r="D28" i="10"/>
  <c r="E28" i="10"/>
  <c r="H28" i="10"/>
  <c r="I28" i="10"/>
  <c r="K28" i="10"/>
  <c r="F28" i="10"/>
  <c r="G28" i="10"/>
  <c r="J28" i="10"/>
  <c r="J33" i="10"/>
  <c r="G45" i="10"/>
  <c r="E33" i="10"/>
  <c r="B33" i="10"/>
  <c r="H33" i="10"/>
  <c r="K33" i="10"/>
  <c r="G42" i="10"/>
  <c r="G43" i="10"/>
  <c r="G44" i="10"/>
  <c r="G41" i="10"/>
  <c r="C33" i="10"/>
  <c r="D33" i="10"/>
  <c r="I33" i="10"/>
  <c r="F33" i="10"/>
  <c r="G33" i="10"/>
  <c r="E26" i="10"/>
  <c r="I26" i="10"/>
  <c r="K26" i="10"/>
  <c r="D26" i="10"/>
  <c r="F26" i="10"/>
  <c r="J26" i="10"/>
  <c r="G26" i="10"/>
  <c r="H26" i="10"/>
  <c r="B26" i="10"/>
  <c r="C26" i="10"/>
  <c r="D25" i="10"/>
  <c r="C25" i="10"/>
  <c r="E25" i="10"/>
  <c r="F25" i="10"/>
  <c r="K25" i="10"/>
  <c r="H25" i="10"/>
  <c r="I25" i="10"/>
  <c r="J25" i="10"/>
  <c r="G25" i="10"/>
  <c r="G24" i="10"/>
  <c r="H24" i="10"/>
  <c r="J24" i="10"/>
  <c r="K24" i="10"/>
  <c r="E24" i="10"/>
  <c r="I24" i="10"/>
  <c r="D24" i="10"/>
  <c r="C24" i="10"/>
  <c r="F24" i="10"/>
  <c r="E16" i="10"/>
  <c r="C34" i="10" s="1"/>
  <c r="E36" i="10" l="1"/>
  <c r="H36" i="10"/>
  <c r="K36" i="10"/>
  <c r="B36" i="10"/>
  <c r="F36" i="10"/>
  <c r="G36" i="10"/>
  <c r="I36" i="10"/>
  <c r="J36" i="10"/>
  <c r="D36" i="10"/>
  <c r="C36" i="10"/>
  <c r="D35" i="10"/>
  <c r="K35" i="10"/>
  <c r="C35" i="10"/>
  <c r="E35" i="10"/>
  <c r="F35" i="10"/>
  <c r="I35" i="10"/>
  <c r="J35" i="10"/>
  <c r="B35" i="10"/>
  <c r="G35" i="10"/>
  <c r="H35" i="10"/>
  <c r="B55" i="10"/>
  <c r="E55" i="10"/>
  <c r="D55" i="10"/>
  <c r="H55" i="10"/>
  <c r="F55" i="10"/>
  <c r="K55" i="10"/>
  <c r="I55" i="10"/>
  <c r="G55" i="10"/>
  <c r="J55" i="10"/>
  <c r="C56" i="10"/>
  <c r="F56" i="10"/>
  <c r="K56" i="10"/>
  <c r="D56" i="10"/>
  <c r="E56" i="10"/>
  <c r="G56" i="10"/>
  <c r="B56" i="10"/>
  <c r="H56" i="10"/>
  <c r="I56" i="10"/>
  <c r="J56" i="10"/>
  <c r="H59" i="10"/>
  <c r="B59" i="10"/>
  <c r="F59" i="10"/>
  <c r="I59" i="10"/>
  <c r="J59" i="10"/>
  <c r="K59" i="10"/>
  <c r="E59" i="10"/>
  <c r="C59" i="10"/>
  <c r="D59" i="10"/>
  <c r="G59" i="10"/>
  <c r="D58" i="10"/>
  <c r="G58" i="10"/>
  <c r="K58" i="10"/>
  <c r="E58" i="10"/>
  <c r="F58" i="10"/>
  <c r="B58" i="10"/>
  <c r="H58" i="10"/>
  <c r="I58" i="10"/>
  <c r="J58" i="10"/>
  <c r="J57" i="10"/>
  <c r="F57" i="10"/>
  <c r="K57" i="10"/>
  <c r="B57" i="10"/>
  <c r="E57" i="10"/>
  <c r="G57" i="10"/>
  <c r="I57" i="10"/>
  <c r="H57" i="10"/>
  <c r="C57" i="10"/>
  <c r="D57" i="10"/>
  <c r="D34" i="10"/>
  <c r="F34" i="10"/>
  <c r="G34" i="10"/>
  <c r="J34" i="10"/>
  <c r="K34" i="10"/>
  <c r="I42" i="10"/>
  <c r="I43" i="10"/>
  <c r="I34" i="10"/>
  <c r="B34" i="10"/>
  <c r="E34" i="10"/>
  <c r="H34" i="10"/>
  <c r="I44" i="10"/>
  <c r="I45" i="10"/>
  <c r="C32" i="10"/>
  <c r="J32" i="10"/>
  <c r="D32" i="10"/>
  <c r="G32" i="10"/>
  <c r="H32" i="10"/>
  <c r="B32" i="10"/>
  <c r="E32" i="10"/>
  <c r="F32" i="10"/>
  <c r="I32" i="10"/>
  <c r="K32" i="10"/>
  <c r="E42" i="10"/>
  <c r="E43" i="10"/>
  <c r="E44" i="10"/>
  <c r="E45" i="10"/>
  <c r="J66" i="10" l="1"/>
  <c r="I66" i="10"/>
  <c r="K66" i="10"/>
  <c r="B66" i="10"/>
  <c r="F66" i="10"/>
  <c r="C66" i="10"/>
  <c r="H66" i="10"/>
  <c r="D66" i="10"/>
  <c r="E66" i="10"/>
  <c r="G66" i="10"/>
  <c r="K52" i="10"/>
  <c r="E52" i="10"/>
  <c r="F52" i="10"/>
  <c r="H52" i="10"/>
  <c r="C52" i="10"/>
  <c r="B52" i="10"/>
  <c r="D52" i="10"/>
  <c r="J52" i="10"/>
  <c r="I52" i="10"/>
  <c r="G52" i="10"/>
  <c r="C65" i="10"/>
  <c r="B65" i="10"/>
  <c r="D65" i="10"/>
  <c r="E65" i="10"/>
  <c r="F65" i="10"/>
  <c r="G65" i="10"/>
  <c r="H65" i="10"/>
  <c r="K65" i="10"/>
  <c r="I65" i="10"/>
  <c r="J65" i="10"/>
  <c r="C51" i="10"/>
  <c r="E51" i="10"/>
  <c r="F51" i="10"/>
  <c r="D51" i="10"/>
  <c r="G51" i="10"/>
  <c r="H51" i="10"/>
  <c r="I51" i="10"/>
  <c r="K51" i="10"/>
  <c r="J51" i="10"/>
  <c r="D62" i="10"/>
  <c r="G62" i="10"/>
  <c r="C62" i="10"/>
  <c r="E62" i="10"/>
  <c r="H62" i="10"/>
  <c r="B62" i="10"/>
  <c r="I62" i="10"/>
  <c r="J62" i="10"/>
  <c r="K62" i="10"/>
  <c r="F62" i="10"/>
  <c r="D48" i="10"/>
  <c r="F48" i="10"/>
  <c r="E48" i="10"/>
  <c r="G48" i="10"/>
  <c r="I48" i="10"/>
  <c r="K48" i="10"/>
  <c r="J48" i="10"/>
  <c r="H48" i="10"/>
  <c r="H50" i="10"/>
  <c r="K50" i="10"/>
  <c r="B50" i="10"/>
  <c r="F50" i="10"/>
  <c r="C50" i="10"/>
  <c r="D50" i="10"/>
  <c r="G50" i="10"/>
  <c r="I50" i="10"/>
  <c r="E50" i="10"/>
  <c r="J50" i="10"/>
  <c r="E49" i="10"/>
  <c r="F49" i="10"/>
  <c r="B49" i="10"/>
  <c r="G49" i="10"/>
  <c r="H49" i="10"/>
  <c r="I49" i="10"/>
  <c r="J49" i="10"/>
  <c r="K49" i="10"/>
  <c r="C49" i="10"/>
  <c r="D49" i="10"/>
  <c r="B64" i="10"/>
  <c r="G64" i="10"/>
  <c r="I64" i="10"/>
  <c r="D64" i="10"/>
  <c r="E64" i="10"/>
  <c r="J64" i="10"/>
  <c r="F64" i="10"/>
  <c r="K64" i="10"/>
  <c r="H64" i="10"/>
  <c r="E63" i="10"/>
  <c r="G63" i="10"/>
  <c r="H63" i="10"/>
  <c r="F63" i="10"/>
  <c r="B63" i="10"/>
  <c r="I63" i="10"/>
  <c r="J63" i="10"/>
  <c r="K63" i="10"/>
  <c r="C63" i="10"/>
  <c r="D63" i="10"/>
  <c r="B48" i="10"/>
</calcChain>
</file>

<file path=xl/sharedStrings.xml><?xml version="1.0" encoding="utf-8"?>
<sst xmlns="http://schemas.openxmlformats.org/spreadsheetml/2006/main" count="309" uniqueCount="226">
  <si>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</si>
  <si>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</si>
  <si>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</si>
  <si>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</si>
  <si>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</si>
  <si>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</si>
  <si>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</si>
  <si>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</si>
  <si>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</si>
  <si>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</si>
  <si>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</si>
  <si>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</si>
  <si>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</si>
  <si>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</si>
  <si>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</si>
  <si>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</si>
  <si>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</si>
  <si>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</si>
  <si>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</si>
  <si>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</si>
  <si>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</si>
  <si>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</si>
  <si>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</si>
  <si>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</si>
  <si>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</si>
  <si>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</si>
  <si>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</si>
  <si>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</si>
  <si>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</si>
  <si>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</si>
  <si>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</si>
  <si>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</si>
  <si>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</si>
  <si>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</si>
  <si>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</si>
  <si>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</si>
  <si>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</si>
  <si>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</si>
  <si>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</si>
  <si>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</si>
  <si>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</si>
  <si>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</si>
  <si>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</si>
  <si>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</si>
  <si>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</si>
  <si>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</si>
  <si>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</si>
  <si>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</si>
  <si>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</si>
  <si>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</si>
  <si>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</si>
  <si>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</si>
  <si>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</si>
  <si>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</si>
  <si>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</si>
  <si>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</si>
  <si>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</si>
  <si>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</si>
  <si>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</si>
  <si>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</si>
  <si>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</si>
  <si>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</si>
  <si>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</si>
  <si>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</si>
  <si>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</si>
  <si>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</si>
  <si>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</si>
  <si>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</si>
  <si>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</si>
  <si>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</si>
  <si>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</si>
  <si>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</si>
  <si>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</si>
  <si>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</si>
  <si>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</si>
  <si>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</si>
  <si>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</si>
  <si>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</si>
  <si>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</si>
  <si>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</si>
  <si>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</si>
  <si>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</si>
  <si>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</si>
  <si>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</si>
  <si>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</si>
  <si>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</si>
  <si>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</si>
  <si>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</si>
  <si>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</si>
  <si>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</si>
  <si>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</si>
  <si>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</si>
  <si>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</si>
  <si>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</si>
  <si>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</si>
  <si>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</si>
  <si>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</si>
  <si>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</si>
  <si>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</si>
  <si>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</si>
  <si>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</si>
  <si>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</si>
  <si>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</si>
  <si>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</si>
  <si>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</si>
  <si>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</si>
  <si>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</si>
  <si>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</si>
  <si>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</si>
  <si>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</si>
  <si>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</si>
  <si>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</si>
  <si>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</si>
  <si>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</si>
  <si>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</si>
  <si>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</si>
  <si>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</si>
  <si>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</si>
  <si>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</si>
  <si>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</si>
  <si>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</si>
  <si>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</si>
  <si>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</si>
  <si>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</si>
  <si>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</si>
  <si>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</si>
  <si>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</si>
  <si>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</si>
  <si>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</si>
  <si>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</si>
  <si>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</si>
  <si>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</si>
  <si>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</si>
  <si>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</si>
  <si>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</si>
  <si>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</si>
  <si>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</si>
  <si>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</si>
  <si>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</si>
  <si>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</si>
  <si>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</si>
  <si>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</si>
  <si>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</si>
  <si>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</si>
  <si>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</si>
  <si>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</si>
  <si>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</si>
  <si>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</si>
  <si>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</si>
  <si>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</si>
  <si>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</si>
  <si>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</si>
  <si>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</si>
  <si>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</si>
  <si>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</si>
  <si>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</si>
  <si>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</si>
  <si>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</si>
  <si>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</si>
  <si>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</si>
  <si>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</si>
  <si>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</si>
  <si>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</si>
  <si>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</si>
  <si>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</si>
  <si>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</si>
  <si>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</si>
  <si>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</si>
  <si>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</si>
  <si>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</si>
  <si>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</si>
  <si>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</si>
  <si>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</si>
  <si>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</si>
  <si>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</si>
  <si>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</si>
  <si>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</si>
  <si>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</si>
  <si>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</si>
  <si>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</si>
  <si>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</si>
  <si>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</si>
  <si>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</si>
  <si>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</si>
  <si>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</si>
  <si>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</si>
  <si>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</si>
  <si>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</si>
  <si>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</si>
  <si>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</si>
  <si>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</si>
  <si>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</si>
  <si>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</si>
  <si>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</si>
  <si>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</si>
  <si>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</si>
  <si>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</si>
  <si>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</si>
  <si>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</si>
  <si>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</si>
  <si>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</si>
  <si>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</si>
  <si>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</si>
  <si>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</si>
  <si>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</si>
  <si>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</si>
  <si>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</si>
  <si>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</si>
  <si>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</si>
  <si>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</si>
  <si>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40MWe</t>
  </si>
  <si>
    <t>80MWe</t>
  </si>
  <si>
    <t>100MWe</t>
  </si>
  <si>
    <t>Ref (60MWe)</t>
  </si>
  <si>
    <t>For SA inputs</t>
  </si>
  <si>
    <t>SMR Capacity (MWe)</t>
  </si>
  <si>
    <t>ITC (%)</t>
  </si>
  <si>
    <t>PTC ($/Mwh)</t>
  </si>
  <si>
    <t>CAPEX ($/MW)</t>
  </si>
  <si>
    <t>Added revenues</t>
  </si>
  <si>
    <t>ITC</t>
  </si>
  <si>
    <t>PTC</t>
  </si>
  <si>
    <t>First 10 years of operations</t>
  </si>
  <si>
    <t>20% of total CAPEX costs</t>
  </si>
  <si>
    <t>25 $/MWh for 10 years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</si>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</sst>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3" borderId="18" applyNumberFormat="0" applyAlignment="0" applyProtection="0"/>
  </cellStyleXfs>
  <cellXfs count="63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44" fontId="0" fillId="0" borderId="0" xfId="4" applyFont="1"/>
    <xf numFmtId="1" fontId="0" fillId="0" borderId="0" xfId="0" applyNumberFormat="1"/>
    <xf numFmtId="0" fontId="7" fillId="0" borderId="14" xfId="0" applyFont="1" applyBorder="1"/>
    <xf numFmtId="0" fontId="7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7" fillId="0" borderId="0" xfId="0" applyFont="1"/>
    <xf numFmtId="0" fontId="7" fillId="0" borderId="7" xfId="0" applyFon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1" fontId="8" fillId="3" borderId="18" xfId="5" applyNumberFormat="1"/>
    <xf numFmtId="0" fontId="8" fillId="3" borderId="18" xfId="5"/>
    <xf numFmtId="44" fontId="0" fillId="4" borderId="0" xfId="4" applyFont="1" applyFill="1"/>
    <xf numFmtId="44" fontId="0" fillId="5" borderId="0" xfId="4" applyFont="1" applyFill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200</v>
      </c>
      <c r="G1" t="s">
        <v>205</v>
      </c>
    </row>
    <row r="2" spans="1:12" x14ac:dyDescent="0.2">
      <c r="G2" t="s">
        <v>206</v>
      </c>
      <c r="H2">
        <v>12</v>
      </c>
    </row>
    <row r="3" spans="1:12" x14ac:dyDescent="0.2">
      <c r="A3" t="s">
        <v>203</v>
      </c>
      <c r="B3" t="s">
        <v>196</v>
      </c>
      <c r="C3" t="s">
        <v>201</v>
      </c>
      <c r="D3" t="s">
        <v>197</v>
      </c>
      <c r="G3" t="s">
        <v>207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202</v>
      </c>
      <c r="B4" s="34">
        <v>1802460</v>
      </c>
      <c r="C4" s="34">
        <v>5569000</v>
      </c>
      <c r="D4" s="34">
        <v>24646000</v>
      </c>
      <c r="G4" t="s">
        <v>208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204</v>
      </c>
      <c r="B5" s="34">
        <v>3.71</v>
      </c>
      <c r="C5" s="34">
        <v>23.2</v>
      </c>
      <c r="D5" s="34">
        <v>55.69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M81"/>
  <sheetViews>
    <sheetView topLeftCell="A43" zoomScale="120" zoomScaleNormal="120" workbookViewId="0">
      <selection activeCell="M56" sqref="M56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2" t="s">
        <v>187</v>
      </c>
      <c r="D12" s="52"/>
      <c r="E12" s="52" t="s">
        <v>188</v>
      </c>
      <c r="F12" s="53"/>
      <c r="G12" s="58"/>
      <c r="H12" s="58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MAX(-B14+$B$5, -1000+$B$5)</f>
        <v>-705.1</v>
      </c>
      <c r="D14">
        <f>-100+$B$5</f>
        <v>-85.1</v>
      </c>
      <c r="E14">
        <f>C14*25.13</f>
        <v>-17719.163</v>
      </c>
      <c r="F14" s="14">
        <f>D14*25.13</f>
        <v>-2138.5629999999996</v>
      </c>
    </row>
    <row r="15" spans="1:8" x14ac:dyDescent="0.2">
      <c r="A15" s="13" t="s">
        <v>209</v>
      </c>
      <c r="B15">
        <v>240</v>
      </c>
      <c r="C15">
        <f t="shared" ref="C15:C18" si="0">MAX(-B15+$B$5, -1000+$B$5)</f>
        <v>-225.1</v>
      </c>
      <c r="D15">
        <f t="shared" ref="D15:D18" si="1">-100+$B$5</f>
        <v>-85.1</v>
      </c>
      <c r="E15">
        <f t="shared" ref="E15:F15" si="2">C15*25.13</f>
        <v>-5656.7629999999999</v>
      </c>
      <c r="F15" s="14">
        <f t="shared" si="2"/>
        <v>-2138.5629999999996</v>
      </c>
    </row>
    <row r="16" spans="1:8" x14ac:dyDescent="0.2">
      <c r="A16" s="13" t="s">
        <v>210</v>
      </c>
      <c r="B16">
        <v>480</v>
      </c>
      <c r="C16">
        <f t="shared" si="0"/>
        <v>-465.1</v>
      </c>
      <c r="D16">
        <f t="shared" si="1"/>
        <v>-85.1</v>
      </c>
      <c r="E16">
        <f>C16*25.13</f>
        <v>-11687.963</v>
      </c>
      <c r="F16" s="14">
        <f>D16*25.13</f>
        <v>-2138.5629999999996</v>
      </c>
    </row>
    <row r="17" spans="1:11" x14ac:dyDescent="0.2">
      <c r="A17" s="13" t="s">
        <v>211</v>
      </c>
      <c r="B17">
        <v>960</v>
      </c>
      <c r="C17">
        <f t="shared" si="0"/>
        <v>-945.1</v>
      </c>
      <c r="D17">
        <f t="shared" si="1"/>
        <v>-85.1</v>
      </c>
      <c r="E17">
        <f t="shared" ref="E17:E18" si="3">C17*25.13</f>
        <v>-23750.363000000001</v>
      </c>
      <c r="F17" s="14">
        <f t="shared" ref="F17:F18" si="4">D17*25.13</f>
        <v>-2138.5629999999996</v>
      </c>
    </row>
    <row r="18" spans="1:11" ht="16" thickBot="1" x14ac:dyDescent="0.25">
      <c r="A18" s="15" t="s">
        <v>212</v>
      </c>
      <c r="B18" s="24">
        <v>1200</v>
      </c>
      <c r="C18" s="24">
        <f t="shared" si="0"/>
        <v>-985.1</v>
      </c>
      <c r="D18" s="24">
        <f t="shared" si="1"/>
        <v>-85.1</v>
      </c>
      <c r="E18" s="24">
        <f t="shared" si="3"/>
        <v>-24755.562999999998</v>
      </c>
      <c r="F18" s="17">
        <f t="shared" si="4"/>
        <v>-2138.5629999999996</v>
      </c>
    </row>
    <row r="20" spans="1:11" ht="16" x14ac:dyDescent="0.2">
      <c r="A20" s="49" t="s">
        <v>214</v>
      </c>
    </row>
    <row r="21" spans="1:11" ht="16" thickBot="1" x14ac:dyDescent="0.25"/>
    <row r="22" spans="1:11" ht="16" thickBot="1" x14ac:dyDescent="0.25">
      <c r="A22" s="59" t="s">
        <v>193</v>
      </c>
      <c r="B22" s="60"/>
      <c r="C22" s="60"/>
      <c r="D22" s="60"/>
      <c r="E22" s="60"/>
      <c r="F22" s="60"/>
      <c r="G22" s="60"/>
      <c r="H22" s="60"/>
      <c r="I22" s="60"/>
      <c r="J22" s="60"/>
      <c r="K22" s="61"/>
    </row>
    <row r="23" spans="1:11" x14ac:dyDescent="0.2">
      <c r="A23" s="45" t="s">
        <v>185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14">
        <v>9</v>
      </c>
    </row>
    <row r="24" spans="1:11" ht="16" x14ac:dyDescent="0.2">
      <c r="A24" s="13" t="str">
        <f>A14</f>
        <v>Ref</v>
      </c>
      <c r="B24" s="48">
        <f>$C14+B$23*ABS($C14-$D14)/9</f>
        <v>-705.1</v>
      </c>
      <c r="C24" s="35">
        <f t="shared" ref="C24:K24" si="5">$C14+C$23*ABS($C14-$D14)/9</f>
        <v>-636.21111111111111</v>
      </c>
      <c r="D24" s="48">
        <f t="shared" si="5"/>
        <v>-567.32222222222231</v>
      </c>
      <c r="E24" s="35">
        <f t="shared" si="5"/>
        <v>-498.43333333333339</v>
      </c>
      <c r="F24" s="48">
        <f t="shared" si="5"/>
        <v>-429.54444444444448</v>
      </c>
      <c r="G24" s="35">
        <f t="shared" si="5"/>
        <v>-360.65555555555557</v>
      </c>
      <c r="H24" s="48">
        <f t="shared" si="5"/>
        <v>-291.76666666666671</v>
      </c>
      <c r="I24" s="35">
        <f t="shared" si="5"/>
        <v>-222.87777777777779</v>
      </c>
      <c r="J24" s="48">
        <f t="shared" si="5"/>
        <v>-153.98888888888894</v>
      </c>
      <c r="K24" s="38">
        <f t="shared" si="5"/>
        <v>-85.100000000000023</v>
      </c>
    </row>
    <row r="25" spans="1:11" ht="16" x14ac:dyDescent="0.2">
      <c r="A25" s="13" t="str">
        <f>A15</f>
        <v>20MWe</v>
      </c>
      <c r="B25" s="48">
        <f>$C15+B$23*ABS($C15-$D15)/9</f>
        <v>-225.1</v>
      </c>
      <c r="C25" s="35">
        <f t="shared" ref="C25:K25" si="6">$C15+C$23*ABS($C15-$D15)/9</f>
        <v>-209.54444444444445</v>
      </c>
      <c r="D25" s="48">
        <f t="shared" si="6"/>
        <v>-193.98888888888888</v>
      </c>
      <c r="E25" s="35">
        <f t="shared" si="6"/>
        <v>-178.43333333333334</v>
      </c>
      <c r="F25" s="48">
        <f t="shared" si="6"/>
        <v>-162.87777777777777</v>
      </c>
      <c r="G25" s="35">
        <f t="shared" si="6"/>
        <v>-147.32222222222222</v>
      </c>
      <c r="H25" s="48">
        <f t="shared" si="6"/>
        <v>-131.76666666666665</v>
      </c>
      <c r="I25" s="35">
        <f t="shared" si="6"/>
        <v>-116.21111111111111</v>
      </c>
      <c r="J25" s="48">
        <f t="shared" si="6"/>
        <v>-100.65555555555555</v>
      </c>
      <c r="K25" s="38">
        <f t="shared" si="6"/>
        <v>-85.1</v>
      </c>
    </row>
    <row r="26" spans="1:11" ht="16" x14ac:dyDescent="0.2">
      <c r="A26" s="13" t="str">
        <f>A16</f>
        <v>40MWe</v>
      </c>
      <c r="B26" s="48">
        <f>$C16+B$23*ABS($C16-$D16)/9</f>
        <v>-465.1</v>
      </c>
      <c r="C26" s="35">
        <f t="shared" ref="C26:K26" si="7">$C16+C$23*ABS($C16-$D16)/9</f>
        <v>-422.87777777777779</v>
      </c>
      <c r="D26" s="48">
        <f t="shared" si="7"/>
        <v>-380.65555555555557</v>
      </c>
      <c r="E26" s="35">
        <f t="shared" si="7"/>
        <v>-338.43333333333334</v>
      </c>
      <c r="F26" s="48">
        <f t="shared" si="7"/>
        <v>-296.21111111111111</v>
      </c>
      <c r="G26" s="35">
        <f t="shared" si="7"/>
        <v>-253.98888888888891</v>
      </c>
      <c r="H26" s="48">
        <f t="shared" si="7"/>
        <v>-211.76666666666668</v>
      </c>
      <c r="I26" s="35">
        <f t="shared" si="7"/>
        <v>-169.54444444444448</v>
      </c>
      <c r="J26" s="48">
        <f t="shared" si="7"/>
        <v>-127.32222222222225</v>
      </c>
      <c r="K26" s="38">
        <f t="shared" si="7"/>
        <v>-85.100000000000023</v>
      </c>
    </row>
    <row r="27" spans="1:11" ht="16" x14ac:dyDescent="0.2">
      <c r="A27" s="13" t="str">
        <f t="shared" ref="A27:A28" si="8">A17</f>
        <v>80MWe</v>
      </c>
      <c r="B27" s="48">
        <f>$C17+B$23*ABS($C17-$D17)/9</f>
        <v>-945.1</v>
      </c>
      <c r="C27" s="35">
        <f t="shared" ref="C27:K27" si="9">$C17+C$23*ABS($C17-$D17)/9</f>
        <v>-849.54444444444448</v>
      </c>
      <c r="D27" s="48">
        <f t="shared" si="9"/>
        <v>-753.98888888888894</v>
      </c>
      <c r="E27" s="35">
        <f t="shared" si="9"/>
        <v>-658.43333333333339</v>
      </c>
      <c r="F27" s="48">
        <f t="shared" si="9"/>
        <v>-562.87777777777774</v>
      </c>
      <c r="G27" s="35">
        <f t="shared" si="9"/>
        <v>-467.32222222222225</v>
      </c>
      <c r="H27" s="48">
        <f t="shared" si="9"/>
        <v>-371.76666666666665</v>
      </c>
      <c r="I27" s="35">
        <f t="shared" si="9"/>
        <v>-276.21111111111111</v>
      </c>
      <c r="J27" s="48">
        <f t="shared" si="9"/>
        <v>-180.65555555555557</v>
      </c>
      <c r="K27" s="38">
        <f t="shared" si="9"/>
        <v>-85.100000000000023</v>
      </c>
    </row>
    <row r="28" spans="1:11" ht="17" thickBot="1" x14ac:dyDescent="0.25">
      <c r="A28" s="15" t="str">
        <f t="shared" si="8"/>
        <v>100MWe</v>
      </c>
      <c r="B28" s="48">
        <f t="shared" ref="B28:K28" si="10">$C18+B$23*ABS($C18-$D18)/9</f>
        <v>-985.1</v>
      </c>
      <c r="C28" s="39">
        <f t="shared" si="10"/>
        <v>-885.1</v>
      </c>
      <c r="D28" s="48">
        <f t="shared" si="10"/>
        <v>-785.1</v>
      </c>
      <c r="E28" s="39">
        <f t="shared" si="10"/>
        <v>-685.1</v>
      </c>
      <c r="F28" s="48">
        <f t="shared" si="10"/>
        <v>-585.1</v>
      </c>
      <c r="G28" s="39">
        <f t="shared" si="10"/>
        <v>-485.1</v>
      </c>
      <c r="H28" s="48">
        <f t="shared" si="10"/>
        <v>-385.1</v>
      </c>
      <c r="I28" s="39">
        <f t="shared" si="10"/>
        <v>-285.10000000000002</v>
      </c>
      <c r="J28" s="48">
        <f t="shared" si="10"/>
        <v>-185.10000000000002</v>
      </c>
      <c r="K28" s="40">
        <f t="shared" si="10"/>
        <v>-85.100000000000023</v>
      </c>
    </row>
    <row r="29" spans="1:11" ht="16" thickBot="1" x14ac:dyDescent="0.25"/>
    <row r="30" spans="1:11" ht="16" thickBot="1" x14ac:dyDescent="0.25">
      <c r="A30" s="59" t="s">
        <v>194</v>
      </c>
      <c r="B30" s="60"/>
      <c r="C30" s="60"/>
      <c r="D30" s="60"/>
      <c r="E30" s="60"/>
      <c r="F30" s="60"/>
      <c r="G30" s="60"/>
      <c r="H30" s="60"/>
      <c r="I30" s="60"/>
      <c r="J30" s="60"/>
      <c r="K30" s="61"/>
    </row>
    <row r="31" spans="1:11" x14ac:dyDescent="0.2">
      <c r="A31" s="45" t="s">
        <v>185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 s="14">
        <v>9</v>
      </c>
    </row>
    <row r="32" spans="1:11" ht="16" x14ac:dyDescent="0.2">
      <c r="A32" s="13" t="str">
        <f>A14</f>
        <v>Ref</v>
      </c>
      <c r="B32" s="48">
        <f t="shared" ref="B32:K32" si="11">$E14+B$31*ABS($E14-$F14)/9</f>
        <v>-17719.163</v>
      </c>
      <c r="C32" s="35">
        <f t="shared" si="11"/>
        <v>-15987.985222222222</v>
      </c>
      <c r="D32" s="48">
        <f t="shared" si="11"/>
        <v>-14256.807444444445</v>
      </c>
      <c r="E32" s="35">
        <f t="shared" si="11"/>
        <v>-12525.629666666668</v>
      </c>
      <c r="F32" s="48">
        <f t="shared" si="11"/>
        <v>-10794.451888888889</v>
      </c>
      <c r="G32" s="35">
        <f t="shared" si="11"/>
        <v>-9063.2741111111118</v>
      </c>
      <c r="H32" s="48">
        <f t="shared" si="11"/>
        <v>-7332.096333333333</v>
      </c>
      <c r="I32" s="35">
        <f t="shared" si="11"/>
        <v>-5600.9185555555559</v>
      </c>
      <c r="J32" s="48">
        <f t="shared" si="11"/>
        <v>-3869.7407777777771</v>
      </c>
      <c r="K32" s="38">
        <f t="shared" si="11"/>
        <v>-2138.5630000000019</v>
      </c>
    </row>
    <row r="33" spans="1:13" ht="16" x14ac:dyDescent="0.2">
      <c r="A33" s="13" t="str">
        <f>A15</f>
        <v>20MWe</v>
      </c>
      <c r="B33" s="48">
        <f t="shared" ref="B33:K33" si="12">$E15+B$31*ABS($E15-$F15)/9</f>
        <v>-5656.7629999999999</v>
      </c>
      <c r="C33" s="35">
        <f t="shared" si="12"/>
        <v>-5265.8518888888884</v>
      </c>
      <c r="D33" s="48">
        <f t="shared" si="12"/>
        <v>-4874.9407777777778</v>
      </c>
      <c r="E33" s="35">
        <f t="shared" si="12"/>
        <v>-4484.0296666666663</v>
      </c>
      <c r="F33" s="48">
        <f t="shared" si="12"/>
        <v>-4093.1185555555553</v>
      </c>
      <c r="G33" s="35">
        <f t="shared" si="12"/>
        <v>-3702.2074444444443</v>
      </c>
      <c r="H33" s="48">
        <f t="shared" si="12"/>
        <v>-3311.2963333333332</v>
      </c>
      <c r="I33" s="35">
        <f t="shared" si="12"/>
        <v>-2920.3852222222222</v>
      </c>
      <c r="J33" s="48">
        <f t="shared" si="12"/>
        <v>-2529.4741111111107</v>
      </c>
      <c r="K33" s="38">
        <f t="shared" si="12"/>
        <v>-2138.5629999999996</v>
      </c>
      <c r="L33" s="35"/>
    </row>
    <row r="34" spans="1:13" ht="16" x14ac:dyDescent="0.2">
      <c r="A34" s="13" t="str">
        <f>A16</f>
        <v>40MWe</v>
      </c>
      <c r="B34" s="48">
        <f t="shared" ref="B34:K34" si="13">$E16+B$31*ABS($E16-$F16)/9</f>
        <v>-11687.963</v>
      </c>
      <c r="C34" s="35">
        <f t="shared" si="13"/>
        <v>-10626.918555555556</v>
      </c>
      <c r="D34" s="48">
        <f t="shared" si="13"/>
        <v>-9565.8741111111103</v>
      </c>
      <c r="E34" s="35">
        <f t="shared" si="13"/>
        <v>-8504.8296666666665</v>
      </c>
      <c r="F34" s="48">
        <f t="shared" si="13"/>
        <v>-7443.7852222222218</v>
      </c>
      <c r="G34" s="35">
        <f t="shared" si="13"/>
        <v>-6382.7407777777771</v>
      </c>
      <c r="H34" s="48">
        <f t="shared" si="13"/>
        <v>-5321.6963333333333</v>
      </c>
      <c r="I34" s="35">
        <f t="shared" si="13"/>
        <v>-4260.6518888888886</v>
      </c>
      <c r="J34" s="48">
        <f t="shared" si="13"/>
        <v>-3199.6074444444439</v>
      </c>
      <c r="K34" s="38">
        <f t="shared" si="13"/>
        <v>-2138.5630000000001</v>
      </c>
    </row>
    <row r="35" spans="1:13" ht="16" x14ac:dyDescent="0.2">
      <c r="A35" s="13" t="str">
        <f t="shared" ref="A35:A36" si="14">A17</f>
        <v>80MWe</v>
      </c>
      <c r="B35" s="48">
        <f t="shared" ref="B35:K35" si="15">$E17+B$31*ABS($E17-$F17)/9</f>
        <v>-23750.363000000001</v>
      </c>
      <c r="C35" s="35">
        <f t="shared" si="15"/>
        <v>-21349.051888888891</v>
      </c>
      <c r="D35" s="48">
        <f t="shared" si="15"/>
        <v>-18947.740777777777</v>
      </c>
      <c r="E35" s="35">
        <f t="shared" si="15"/>
        <v>-16546.429666666667</v>
      </c>
      <c r="F35" s="48">
        <f t="shared" si="15"/>
        <v>-14145.118555555555</v>
      </c>
      <c r="G35" s="35">
        <f t="shared" si="15"/>
        <v>-11743.807444444445</v>
      </c>
      <c r="H35" s="48">
        <f t="shared" si="15"/>
        <v>-9342.4963333333326</v>
      </c>
      <c r="I35" s="35">
        <f t="shared" si="15"/>
        <v>-6941.1852222222187</v>
      </c>
      <c r="J35" s="48">
        <f t="shared" si="15"/>
        <v>-4539.8741111111085</v>
      </c>
      <c r="K35" s="38">
        <f t="shared" si="15"/>
        <v>-2138.5629999999983</v>
      </c>
    </row>
    <row r="36" spans="1:13" ht="17" thickBot="1" x14ac:dyDescent="0.25">
      <c r="A36" s="15" t="str">
        <f t="shared" si="14"/>
        <v>100MWe</v>
      </c>
      <c r="B36" s="48">
        <f t="shared" ref="B36:K36" si="16">$E18+B$31*ABS($E18-$F18)/9</f>
        <v>-24755.562999999998</v>
      </c>
      <c r="C36" s="39">
        <f t="shared" si="16"/>
        <v>-22242.562999999998</v>
      </c>
      <c r="D36" s="48">
        <f t="shared" si="16"/>
        <v>-19729.562999999998</v>
      </c>
      <c r="E36" s="39">
        <f t="shared" si="16"/>
        <v>-17216.562999999998</v>
      </c>
      <c r="F36" s="48">
        <f t="shared" si="16"/>
        <v>-14703.562999999998</v>
      </c>
      <c r="G36" s="39">
        <f t="shared" si="16"/>
        <v>-12190.562999999998</v>
      </c>
      <c r="H36" s="48">
        <f t="shared" si="16"/>
        <v>-9677.5629999999983</v>
      </c>
      <c r="I36" s="39">
        <f t="shared" si="16"/>
        <v>-7164.5629999999983</v>
      </c>
      <c r="J36" s="48">
        <f t="shared" si="16"/>
        <v>-4651.5629999999983</v>
      </c>
      <c r="K36" s="40">
        <f t="shared" si="16"/>
        <v>-2138.5629999999983</v>
      </c>
    </row>
    <row r="37" spans="1:13" x14ac:dyDescent="0.2"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3" ht="16" thickBot="1" x14ac:dyDescent="0.25"/>
    <row r="39" spans="1:13" ht="16" thickBot="1" x14ac:dyDescent="0.25">
      <c r="A39" s="47" t="s">
        <v>198</v>
      </c>
      <c r="B39" s="30"/>
      <c r="C39" s="30"/>
      <c r="D39" s="62" t="str">
        <f>A14</f>
        <v>Ref</v>
      </c>
      <c r="E39" s="53"/>
      <c r="F39" s="62" t="str">
        <f>A15</f>
        <v>20MWe</v>
      </c>
      <c r="G39" s="53"/>
      <c r="H39" s="62" t="str">
        <f>A16</f>
        <v>40MWe</v>
      </c>
      <c r="I39" s="53"/>
      <c r="J39" s="62" t="str">
        <f>A35</f>
        <v>80MWe</v>
      </c>
      <c r="K39" s="53"/>
      <c r="L39" s="52" t="str">
        <f>A36</f>
        <v>100MWe</v>
      </c>
      <c r="M39" s="53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17" t="s">
        <v>190</v>
      </c>
      <c r="F40" s="15" t="s">
        <v>189</v>
      </c>
      <c r="G40" s="17" t="s">
        <v>190</v>
      </c>
      <c r="H40" s="15" t="s">
        <v>189</v>
      </c>
      <c r="I40" s="17" t="s">
        <v>190</v>
      </c>
      <c r="J40" s="15" t="s">
        <v>189</v>
      </c>
      <c r="K40" s="17" t="s">
        <v>190</v>
      </c>
      <c r="L40" s="24" t="s">
        <v>189</v>
      </c>
      <c r="M40" s="17" t="s">
        <v>190</v>
      </c>
    </row>
    <row r="41" spans="1:13" x14ac:dyDescent="0.2">
      <c r="A41" s="13" t="s">
        <v>178</v>
      </c>
      <c r="B41" s="41">
        <f t="shared" ref="B41:B43" si="17">ROUNDUP(C41*$B$45/$C$45,0)</f>
        <v>2</v>
      </c>
      <c r="C41" s="41">
        <v>934</v>
      </c>
      <c r="D41">
        <v>0</v>
      </c>
      <c r="E41" s="35">
        <f>ABS($E$14)*24*B41</f>
        <v>850519.82400000002</v>
      </c>
      <c r="F41" s="35">
        <v>0</v>
      </c>
      <c r="G41" s="35">
        <f>ABS($E$15)*24*$B41</f>
        <v>271524.62400000001</v>
      </c>
      <c r="H41" s="35">
        <v>0</v>
      </c>
      <c r="I41" s="35">
        <f>ABS($E$16)*24*$B41</f>
        <v>561022.22399999993</v>
      </c>
      <c r="J41" s="35">
        <v>0</v>
      </c>
      <c r="K41" s="35">
        <f>ABS($E$17)*24*$B41</f>
        <v>1140017.4240000001</v>
      </c>
      <c r="L41">
        <v>0</v>
      </c>
      <c r="M41" s="38">
        <f>ABS($E$18*24*$B41)</f>
        <v>1188267.024</v>
      </c>
    </row>
    <row r="42" spans="1:13" x14ac:dyDescent="0.2">
      <c r="A42" s="13" t="s">
        <v>183</v>
      </c>
      <c r="B42" s="41">
        <f t="shared" si="17"/>
        <v>7</v>
      </c>
      <c r="C42" s="41">
        <v>4231</v>
      </c>
      <c r="D42">
        <v>0</v>
      </c>
      <c r="E42" s="35">
        <f>ABS($E$14)*24*B42</f>
        <v>2976819.3840000001</v>
      </c>
      <c r="F42" s="35">
        <v>0</v>
      </c>
      <c r="G42" s="35">
        <f t="shared" ref="G42:G45" si="18">ABS($E$15)*24*$B42</f>
        <v>950336.18400000001</v>
      </c>
      <c r="H42" s="35">
        <v>0</v>
      </c>
      <c r="I42" s="35">
        <f t="shared" ref="I42:I45" si="19">ABS($E$16)*24*$B42</f>
        <v>1963577.7839999998</v>
      </c>
      <c r="J42" s="35">
        <v>0</v>
      </c>
      <c r="K42" s="35">
        <f t="shared" ref="K42:K45" si="20">ABS($E$17)*24*$B42</f>
        <v>3990060.9840000002</v>
      </c>
      <c r="L42">
        <v>0</v>
      </c>
      <c r="M42" s="38">
        <f t="shared" ref="M42:M45" si="21">ABS($E$18*24*$B42)</f>
        <v>4158934.5839999998</v>
      </c>
    </row>
    <row r="43" spans="1:13" x14ac:dyDescent="0.2">
      <c r="A43" s="13" t="s">
        <v>179</v>
      </c>
      <c r="B43" s="41">
        <f t="shared" si="17"/>
        <v>2</v>
      </c>
      <c r="C43" s="41">
        <v>934</v>
      </c>
      <c r="D43">
        <v>0</v>
      </c>
      <c r="E43" s="35">
        <f>ABS($E$14)*24*B43</f>
        <v>850519.82400000002</v>
      </c>
      <c r="F43" s="35">
        <v>0</v>
      </c>
      <c r="G43" s="35">
        <f t="shared" si="18"/>
        <v>271524.62400000001</v>
      </c>
      <c r="H43" s="35">
        <v>0</v>
      </c>
      <c r="I43" s="35">
        <f t="shared" si="19"/>
        <v>561022.22399999993</v>
      </c>
      <c r="J43" s="35">
        <v>0</v>
      </c>
      <c r="K43" s="35">
        <f t="shared" si="20"/>
        <v>1140017.4240000001</v>
      </c>
      <c r="L43">
        <v>0</v>
      </c>
      <c r="M43" s="38">
        <f t="shared" si="21"/>
        <v>1188267.024</v>
      </c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>ABS($E$14)*24*B44</f>
        <v>425259.91200000001</v>
      </c>
      <c r="F44" s="35">
        <v>0</v>
      </c>
      <c r="G44" s="35">
        <f t="shared" si="18"/>
        <v>135762.31200000001</v>
      </c>
      <c r="H44" s="35">
        <v>0</v>
      </c>
      <c r="I44" s="35">
        <f t="shared" si="19"/>
        <v>280511.11199999996</v>
      </c>
      <c r="J44" s="35">
        <v>0</v>
      </c>
      <c r="K44" s="35">
        <f t="shared" si="20"/>
        <v>570008.71200000006</v>
      </c>
      <c r="L44">
        <v>0</v>
      </c>
      <c r="M44" s="38">
        <f t="shared" si="21"/>
        <v>594133.51199999999</v>
      </c>
    </row>
    <row r="45" spans="1:13" ht="16" thickBot="1" x14ac:dyDescent="0.25">
      <c r="A45" s="15" t="s">
        <v>180</v>
      </c>
      <c r="B45" s="42">
        <v>14</v>
      </c>
      <c r="C45" s="42">
        <v>8997</v>
      </c>
      <c r="D45" s="24">
        <v>0</v>
      </c>
      <c r="E45" s="39">
        <f>ABS($E$14)*24*B45</f>
        <v>5953638.7680000002</v>
      </c>
      <c r="F45" s="39">
        <v>0</v>
      </c>
      <c r="G45" s="39">
        <f t="shared" si="18"/>
        <v>1900672.368</v>
      </c>
      <c r="H45" s="39">
        <v>0</v>
      </c>
      <c r="I45" s="39">
        <f t="shared" si="19"/>
        <v>3927155.5679999995</v>
      </c>
      <c r="J45" s="39">
        <v>0</v>
      </c>
      <c r="K45" s="39">
        <f t="shared" si="20"/>
        <v>7980121.9680000003</v>
      </c>
      <c r="L45" s="24">
        <v>0</v>
      </c>
      <c r="M45" s="40">
        <f t="shared" si="21"/>
        <v>8317869.1679999996</v>
      </c>
    </row>
    <row r="46" spans="1:13" ht="16" thickBot="1" x14ac:dyDescent="0.25"/>
    <row r="47" spans="1:13" x14ac:dyDescent="0.2">
      <c r="A47" s="46" t="s">
        <v>213</v>
      </c>
      <c r="B47" s="30">
        <v>0</v>
      </c>
      <c r="C47" s="36">
        <v>1</v>
      </c>
      <c r="D47" s="30">
        <v>2</v>
      </c>
      <c r="E47" s="36">
        <v>3</v>
      </c>
      <c r="F47" s="30">
        <v>4</v>
      </c>
      <c r="G47" s="36">
        <v>5</v>
      </c>
      <c r="H47" s="30">
        <v>6</v>
      </c>
      <c r="I47" s="36">
        <v>7</v>
      </c>
      <c r="J47" s="30">
        <v>8</v>
      </c>
      <c r="K47" s="37">
        <v>9</v>
      </c>
    </row>
    <row r="48" spans="1:13" x14ac:dyDescent="0.2">
      <c r="A48" s="13" t="str">
        <f>A41</f>
        <v>illinois</v>
      </c>
      <c r="B48" s="35">
        <f>$D41+B$47*ABS($E41-$D41)/9</f>
        <v>0</v>
      </c>
      <c r="C48" s="35">
        <f>$D41+C$47*ABS($E41-$D41)/9</f>
        <v>94502.202666666664</v>
      </c>
      <c r="D48" s="35">
        <f t="shared" ref="D48:K48" si="22">$D41+D$47*ABS($E41-$D41)/9</f>
        <v>189004.40533333333</v>
      </c>
      <c r="E48" s="35">
        <f t="shared" si="22"/>
        <v>283506.60800000001</v>
      </c>
      <c r="F48" s="35">
        <f t="shared" si="22"/>
        <v>378008.81066666666</v>
      </c>
      <c r="G48" s="35">
        <f t="shared" si="22"/>
        <v>472511.01333333337</v>
      </c>
      <c r="H48" s="35">
        <f t="shared" si="22"/>
        <v>567013.21600000001</v>
      </c>
      <c r="I48" s="35">
        <f t="shared" si="22"/>
        <v>661515.41866666672</v>
      </c>
      <c r="J48" s="35">
        <f t="shared" si="22"/>
        <v>756017.62133333331</v>
      </c>
      <c r="K48" s="38">
        <f t="shared" si="22"/>
        <v>850519.82400000002</v>
      </c>
    </row>
    <row r="49" spans="1:11" x14ac:dyDescent="0.2">
      <c r="A49" s="13" t="str">
        <f t="shared" ref="A49:A52" si="23">A42</f>
        <v>nebraska</v>
      </c>
      <c r="B49" s="35">
        <f t="shared" ref="B49:K52" si="24">$D42+B$47*ABS($E42-$D42)/9</f>
        <v>0</v>
      </c>
      <c r="C49" s="35">
        <f t="shared" si="24"/>
        <v>330757.70933333336</v>
      </c>
      <c r="D49" s="35">
        <f t="shared" si="24"/>
        <v>661515.41866666672</v>
      </c>
      <c r="E49" s="35">
        <f t="shared" si="24"/>
        <v>992273.12800000003</v>
      </c>
      <c r="F49" s="35">
        <f t="shared" si="24"/>
        <v>1323030.8373333334</v>
      </c>
      <c r="G49" s="35">
        <f t="shared" si="24"/>
        <v>1653788.5466666666</v>
      </c>
      <c r="H49" s="35">
        <f t="shared" si="24"/>
        <v>1984546.2560000001</v>
      </c>
      <c r="I49" s="35">
        <f t="shared" si="24"/>
        <v>2315303.9653333332</v>
      </c>
      <c r="J49" s="35">
        <f t="shared" si="24"/>
        <v>2646061.6746666669</v>
      </c>
      <c r="K49" s="38">
        <f t="shared" si="24"/>
        <v>2976819.3840000001</v>
      </c>
    </row>
    <row r="50" spans="1:11" x14ac:dyDescent="0.2">
      <c r="A50" s="13" t="str">
        <f t="shared" si="23"/>
        <v>ohio</v>
      </c>
      <c r="B50" s="35">
        <f t="shared" si="24"/>
        <v>0</v>
      </c>
      <c r="C50" s="35">
        <f t="shared" si="24"/>
        <v>94502.202666666664</v>
      </c>
      <c r="D50" s="35">
        <f t="shared" si="24"/>
        <v>189004.40533333333</v>
      </c>
      <c r="E50" s="35">
        <f t="shared" si="24"/>
        <v>283506.60800000001</v>
      </c>
      <c r="F50" s="35">
        <f t="shared" si="24"/>
        <v>378008.81066666666</v>
      </c>
      <c r="G50" s="35">
        <f t="shared" si="24"/>
        <v>472511.01333333337</v>
      </c>
      <c r="H50" s="35">
        <f t="shared" si="24"/>
        <v>567013.21600000001</v>
      </c>
      <c r="I50" s="35">
        <f t="shared" si="24"/>
        <v>661515.41866666672</v>
      </c>
      <c r="J50" s="35">
        <f t="shared" si="24"/>
        <v>756017.62133333331</v>
      </c>
      <c r="K50" s="38">
        <f t="shared" si="24"/>
        <v>850519.82400000002</v>
      </c>
    </row>
    <row r="51" spans="1:11" x14ac:dyDescent="0.2">
      <c r="A51" s="13" t="str">
        <f t="shared" si="23"/>
        <v>minnesota</v>
      </c>
      <c r="B51" s="35">
        <f>$D44+B$47*ABS($E44-$D44)/9</f>
        <v>0</v>
      </c>
      <c r="C51" s="35">
        <f t="shared" si="24"/>
        <v>47251.101333333332</v>
      </c>
      <c r="D51" s="35">
        <f t="shared" si="24"/>
        <v>94502.202666666664</v>
      </c>
      <c r="E51" s="35">
        <f t="shared" si="24"/>
        <v>141753.304</v>
      </c>
      <c r="F51" s="35">
        <f t="shared" si="24"/>
        <v>189004.40533333333</v>
      </c>
      <c r="G51" s="35">
        <f t="shared" si="24"/>
        <v>236255.50666666668</v>
      </c>
      <c r="H51" s="35">
        <f t="shared" si="24"/>
        <v>283506.60800000001</v>
      </c>
      <c r="I51" s="35">
        <f t="shared" si="24"/>
        <v>330757.70933333336</v>
      </c>
      <c r="J51" s="35">
        <f t="shared" si="24"/>
        <v>378008.81066666666</v>
      </c>
      <c r="K51" s="38">
        <f t="shared" si="24"/>
        <v>425259.91200000001</v>
      </c>
    </row>
    <row r="52" spans="1:11" ht="16" thickBot="1" x14ac:dyDescent="0.25">
      <c r="A52" s="15" t="str">
        <f t="shared" si="23"/>
        <v>texas</v>
      </c>
      <c r="B52" s="39">
        <f t="shared" si="24"/>
        <v>0</v>
      </c>
      <c r="C52" s="39">
        <f>$D45+C$47*ABS($E45-$D45)/9</f>
        <v>661515.41866666672</v>
      </c>
      <c r="D52" s="39">
        <f t="shared" si="24"/>
        <v>1323030.8373333334</v>
      </c>
      <c r="E52" s="39">
        <f t="shared" si="24"/>
        <v>1984546.2560000001</v>
      </c>
      <c r="F52" s="39">
        <f t="shared" si="24"/>
        <v>2646061.6746666669</v>
      </c>
      <c r="G52" s="39">
        <f t="shared" si="24"/>
        <v>3307577.0933333333</v>
      </c>
      <c r="H52" s="39">
        <f t="shared" si="24"/>
        <v>3969092.5120000001</v>
      </c>
      <c r="I52" s="39">
        <f t="shared" si="24"/>
        <v>4630607.9306666665</v>
      </c>
      <c r="J52" s="39">
        <f t="shared" si="24"/>
        <v>5292123.3493333338</v>
      </c>
      <c r="K52" s="40">
        <f t="shared" si="24"/>
        <v>5953638.7680000002</v>
      </c>
    </row>
    <row r="53" spans="1:11" ht="16" thickBot="1" x14ac:dyDescent="0.25"/>
    <row r="54" spans="1:11" x14ac:dyDescent="0.2">
      <c r="A54" s="46" t="str">
        <f>F39</f>
        <v>20MWe</v>
      </c>
      <c r="B54" s="30">
        <v>0</v>
      </c>
      <c r="C54" s="36">
        <v>1</v>
      </c>
      <c r="D54" s="30">
        <v>2</v>
      </c>
      <c r="E54" s="36">
        <v>3</v>
      </c>
      <c r="F54" s="30">
        <v>4</v>
      </c>
      <c r="G54" s="36">
        <v>5</v>
      </c>
      <c r="H54" s="30">
        <v>6</v>
      </c>
      <c r="I54" s="36">
        <v>7</v>
      </c>
      <c r="J54" s="30">
        <v>8</v>
      </c>
      <c r="K54" s="37">
        <v>9</v>
      </c>
    </row>
    <row r="55" spans="1:11" ht="16" x14ac:dyDescent="0.2">
      <c r="A55" s="13" t="str">
        <f>A48</f>
        <v>illinois</v>
      </c>
      <c r="B55" s="48">
        <f>$F41+B$47*ABS($G41-$F41)/9</f>
        <v>0</v>
      </c>
      <c r="C55" s="35">
        <f>$F41+C$47*ABS($G41-$F41)/9</f>
        <v>30169.402666666669</v>
      </c>
      <c r="D55" s="48">
        <f t="shared" ref="D55:K55" si="25">$F41+D$47*ABS($G41-$F41)/9</f>
        <v>60338.805333333337</v>
      </c>
      <c r="E55" s="35">
        <f t="shared" si="25"/>
        <v>90508.207999999999</v>
      </c>
      <c r="F55" s="48">
        <f t="shared" si="25"/>
        <v>120677.61066666667</v>
      </c>
      <c r="G55" s="35">
        <f t="shared" si="25"/>
        <v>150847.01333333334</v>
      </c>
      <c r="H55" s="48">
        <f t="shared" si="25"/>
        <v>181016.416</v>
      </c>
      <c r="I55" s="35">
        <f t="shared" si="25"/>
        <v>211185.81866666666</v>
      </c>
      <c r="J55" s="48">
        <f t="shared" si="25"/>
        <v>241355.22133333335</v>
      </c>
      <c r="K55" s="38">
        <f t="shared" si="25"/>
        <v>271524.62400000001</v>
      </c>
    </row>
    <row r="56" spans="1:11" ht="16" x14ac:dyDescent="0.2">
      <c r="A56" s="13" t="str">
        <f t="shared" ref="A56:A59" si="26">A49</f>
        <v>nebraska</v>
      </c>
      <c r="B56" s="48">
        <f t="shared" ref="B56:K59" si="27">$F42+B$47*ABS($G42-$F42)/9</f>
        <v>0</v>
      </c>
      <c r="C56" s="35">
        <f t="shared" si="27"/>
        <v>105592.90933333333</v>
      </c>
      <c r="D56" s="48">
        <f t="shared" si="27"/>
        <v>211185.81866666666</v>
      </c>
      <c r="E56" s="35">
        <f t="shared" si="27"/>
        <v>316778.728</v>
      </c>
      <c r="F56" s="48">
        <f t="shared" si="27"/>
        <v>422371.63733333332</v>
      </c>
      <c r="G56" s="35">
        <f t="shared" si="27"/>
        <v>527964.54666666663</v>
      </c>
      <c r="H56" s="48">
        <f t="shared" si="27"/>
        <v>633557.45600000001</v>
      </c>
      <c r="I56" s="35">
        <f t="shared" si="27"/>
        <v>739150.36533333326</v>
      </c>
      <c r="J56" s="48">
        <f t="shared" si="27"/>
        <v>844743.27466666664</v>
      </c>
      <c r="K56" s="38">
        <f t="shared" si="27"/>
        <v>950336.18399999989</v>
      </c>
    </row>
    <row r="57" spans="1:11" ht="16" x14ac:dyDescent="0.2">
      <c r="A57" s="13" t="str">
        <f t="shared" si="26"/>
        <v>ohio</v>
      </c>
      <c r="B57" s="48">
        <f t="shared" si="27"/>
        <v>0</v>
      </c>
      <c r="C57" s="35">
        <f t="shared" si="27"/>
        <v>30169.402666666669</v>
      </c>
      <c r="D57" s="48">
        <f t="shared" si="27"/>
        <v>60338.805333333337</v>
      </c>
      <c r="E57" s="35">
        <f t="shared" si="27"/>
        <v>90508.207999999999</v>
      </c>
      <c r="F57" s="48">
        <f t="shared" si="27"/>
        <v>120677.61066666667</v>
      </c>
      <c r="G57" s="35">
        <f t="shared" si="27"/>
        <v>150847.01333333334</v>
      </c>
      <c r="H57" s="48">
        <f t="shared" si="27"/>
        <v>181016.416</v>
      </c>
      <c r="I57" s="35">
        <f t="shared" si="27"/>
        <v>211185.81866666666</v>
      </c>
      <c r="J57" s="48">
        <f t="shared" si="27"/>
        <v>241355.22133333335</v>
      </c>
      <c r="K57" s="38">
        <f t="shared" si="27"/>
        <v>271524.62400000001</v>
      </c>
    </row>
    <row r="58" spans="1:11" ht="16" x14ac:dyDescent="0.2">
      <c r="A58" s="13" t="str">
        <f t="shared" si="26"/>
        <v>minnesota</v>
      </c>
      <c r="B58" s="48">
        <f t="shared" si="27"/>
        <v>0</v>
      </c>
      <c r="C58" s="35">
        <f>$F44+C$47*ABS($G44-$F44)/9</f>
        <v>15084.701333333334</v>
      </c>
      <c r="D58" s="48">
        <f t="shared" si="27"/>
        <v>30169.402666666669</v>
      </c>
      <c r="E58" s="35">
        <f t="shared" si="27"/>
        <v>45254.103999999999</v>
      </c>
      <c r="F58" s="48">
        <f t="shared" si="27"/>
        <v>60338.805333333337</v>
      </c>
      <c r="G58" s="35">
        <f t="shared" si="27"/>
        <v>75423.506666666668</v>
      </c>
      <c r="H58" s="48">
        <f t="shared" si="27"/>
        <v>90508.207999999999</v>
      </c>
      <c r="I58" s="35">
        <f t="shared" si="27"/>
        <v>105592.90933333333</v>
      </c>
      <c r="J58" s="48">
        <f t="shared" si="27"/>
        <v>120677.61066666667</v>
      </c>
      <c r="K58" s="38">
        <f t="shared" si="27"/>
        <v>135762.31200000001</v>
      </c>
    </row>
    <row r="59" spans="1:11" ht="17" thickBot="1" x14ac:dyDescent="0.25">
      <c r="A59" s="15" t="str">
        <f t="shared" si="26"/>
        <v>texas</v>
      </c>
      <c r="B59" s="48">
        <f t="shared" si="27"/>
        <v>0</v>
      </c>
      <c r="C59" s="39">
        <f t="shared" si="27"/>
        <v>211185.81866666666</v>
      </c>
      <c r="D59" s="48">
        <f t="shared" si="27"/>
        <v>422371.63733333332</v>
      </c>
      <c r="E59" s="39">
        <f t="shared" si="27"/>
        <v>633557.45600000001</v>
      </c>
      <c r="F59" s="48">
        <f t="shared" si="27"/>
        <v>844743.27466666664</v>
      </c>
      <c r="G59" s="39">
        <f t="shared" si="27"/>
        <v>1055929.0933333333</v>
      </c>
      <c r="H59" s="48">
        <f t="shared" si="27"/>
        <v>1267114.912</v>
      </c>
      <c r="I59" s="39">
        <f t="shared" si="27"/>
        <v>1478300.7306666665</v>
      </c>
      <c r="J59" s="48">
        <f t="shared" si="27"/>
        <v>1689486.5493333333</v>
      </c>
      <c r="K59" s="40">
        <f t="shared" si="27"/>
        <v>1900672.3679999998</v>
      </c>
    </row>
    <row r="60" spans="1:11" ht="16" thickBot="1" x14ac:dyDescent="0.25"/>
    <row r="61" spans="1:11" x14ac:dyDescent="0.2">
      <c r="A61" s="46" t="str">
        <f>H39</f>
        <v>40MWe</v>
      </c>
      <c r="B61" s="30">
        <v>0</v>
      </c>
      <c r="C61" s="36">
        <v>1</v>
      </c>
      <c r="D61" s="30">
        <v>2</v>
      </c>
      <c r="E61" s="36">
        <v>3</v>
      </c>
      <c r="F61" s="30">
        <v>4</v>
      </c>
      <c r="G61" s="36">
        <v>5</v>
      </c>
      <c r="H61" s="30">
        <v>6</v>
      </c>
      <c r="I61" s="36">
        <v>7</v>
      </c>
      <c r="J61" s="30">
        <v>8</v>
      </c>
      <c r="K61" s="37">
        <v>9</v>
      </c>
    </row>
    <row r="62" spans="1:11" x14ac:dyDescent="0.2">
      <c r="A62" s="13" t="str">
        <f>A55</f>
        <v>illinois</v>
      </c>
      <c r="B62" s="35">
        <f>$H41+B$47*ABS($I41-$H41)/9</f>
        <v>0</v>
      </c>
      <c r="C62" s="35">
        <f t="shared" ref="C62:K62" si="28">$H41+C$47*ABS($I41-$H41)/9</f>
        <v>62335.802666666656</v>
      </c>
      <c r="D62" s="35">
        <f t="shared" si="28"/>
        <v>124671.60533333331</v>
      </c>
      <c r="E62" s="35">
        <f t="shared" si="28"/>
        <v>187007.40799999997</v>
      </c>
      <c r="F62" s="35">
        <f t="shared" si="28"/>
        <v>249343.21066666662</v>
      </c>
      <c r="G62" s="35">
        <f t="shared" si="28"/>
        <v>311679.01333333331</v>
      </c>
      <c r="H62" s="35">
        <f t="shared" si="28"/>
        <v>374014.81599999993</v>
      </c>
      <c r="I62" s="35">
        <f t="shared" si="28"/>
        <v>436350.61866666662</v>
      </c>
      <c r="J62" s="35">
        <f t="shared" si="28"/>
        <v>498686.42133333324</v>
      </c>
      <c r="K62" s="38">
        <f t="shared" si="28"/>
        <v>561022.22399999993</v>
      </c>
    </row>
    <row r="63" spans="1:11" x14ac:dyDescent="0.2">
      <c r="A63" s="13" t="str">
        <f t="shared" ref="A63:A66" si="29">A56</f>
        <v>nebraska</v>
      </c>
      <c r="B63" s="35">
        <f t="shared" ref="B63:K66" si="30">$H42+B$47*ABS($I42-$H42)/9</f>
        <v>0</v>
      </c>
      <c r="C63" s="35">
        <f t="shared" si="30"/>
        <v>218175.30933333331</v>
      </c>
      <c r="D63" s="35">
        <f t="shared" si="30"/>
        <v>436350.61866666662</v>
      </c>
      <c r="E63" s="35">
        <f t="shared" si="30"/>
        <v>654525.92799999984</v>
      </c>
      <c r="F63" s="35">
        <f t="shared" si="30"/>
        <v>872701.23733333324</v>
      </c>
      <c r="G63" s="35">
        <f t="shared" si="30"/>
        <v>1090876.5466666664</v>
      </c>
      <c r="H63" s="35">
        <f t="shared" si="30"/>
        <v>1309051.8559999997</v>
      </c>
      <c r="I63" s="35">
        <f t="shared" si="30"/>
        <v>1527227.1653333332</v>
      </c>
      <c r="J63" s="35">
        <f t="shared" si="30"/>
        <v>1745402.4746666665</v>
      </c>
      <c r="K63" s="38">
        <f t="shared" si="30"/>
        <v>1963577.7839999998</v>
      </c>
    </row>
    <row r="64" spans="1:11" x14ac:dyDescent="0.2">
      <c r="A64" s="13" t="str">
        <f t="shared" si="29"/>
        <v>ohio</v>
      </c>
      <c r="B64" s="35">
        <f t="shared" si="30"/>
        <v>0</v>
      </c>
      <c r="C64" s="35">
        <f>$H43+C$47*ABS($I43-$H43)/9</f>
        <v>62335.802666666656</v>
      </c>
      <c r="D64" s="35">
        <f t="shared" si="30"/>
        <v>124671.60533333331</v>
      </c>
      <c r="E64" s="35">
        <f t="shared" si="30"/>
        <v>187007.40799999997</v>
      </c>
      <c r="F64" s="35">
        <f t="shared" si="30"/>
        <v>249343.21066666662</v>
      </c>
      <c r="G64" s="35">
        <f t="shared" si="30"/>
        <v>311679.01333333331</v>
      </c>
      <c r="H64" s="35">
        <f t="shared" si="30"/>
        <v>374014.81599999993</v>
      </c>
      <c r="I64" s="35">
        <f t="shared" si="30"/>
        <v>436350.61866666662</v>
      </c>
      <c r="J64" s="35">
        <f t="shared" si="30"/>
        <v>498686.42133333324</v>
      </c>
      <c r="K64" s="38">
        <f t="shared" si="30"/>
        <v>561022.22399999993</v>
      </c>
    </row>
    <row r="65" spans="1:11" x14ac:dyDescent="0.2">
      <c r="A65" s="13" t="str">
        <f t="shared" si="29"/>
        <v>minnesota</v>
      </c>
      <c r="B65" s="35">
        <f t="shared" si="30"/>
        <v>0</v>
      </c>
      <c r="C65" s="35">
        <f t="shared" si="30"/>
        <v>31167.901333333328</v>
      </c>
      <c r="D65" s="35">
        <f t="shared" si="30"/>
        <v>62335.802666666656</v>
      </c>
      <c r="E65" s="35">
        <f t="shared" si="30"/>
        <v>93503.703999999983</v>
      </c>
      <c r="F65" s="35">
        <f t="shared" si="30"/>
        <v>124671.60533333331</v>
      </c>
      <c r="G65" s="35">
        <f t="shared" si="30"/>
        <v>155839.50666666665</v>
      </c>
      <c r="H65" s="35">
        <f t="shared" si="30"/>
        <v>187007.40799999997</v>
      </c>
      <c r="I65" s="35">
        <f t="shared" si="30"/>
        <v>218175.30933333331</v>
      </c>
      <c r="J65" s="35">
        <f t="shared" si="30"/>
        <v>249343.21066666662</v>
      </c>
      <c r="K65" s="38">
        <f t="shared" si="30"/>
        <v>280511.11199999996</v>
      </c>
    </row>
    <row r="66" spans="1:11" ht="16" thickBot="1" x14ac:dyDescent="0.25">
      <c r="A66" s="15" t="str">
        <f t="shared" si="29"/>
        <v>texas</v>
      </c>
      <c r="B66" s="39">
        <f t="shared" si="30"/>
        <v>0</v>
      </c>
      <c r="C66" s="39">
        <f t="shared" si="30"/>
        <v>436350.61866666662</v>
      </c>
      <c r="D66" s="39">
        <f t="shared" si="30"/>
        <v>872701.23733333324</v>
      </c>
      <c r="E66" s="39">
        <f t="shared" si="30"/>
        <v>1309051.8559999997</v>
      </c>
      <c r="F66" s="39">
        <f t="shared" si="30"/>
        <v>1745402.4746666665</v>
      </c>
      <c r="G66" s="39">
        <f t="shared" si="30"/>
        <v>2181753.0933333328</v>
      </c>
      <c r="H66" s="39">
        <f t="shared" si="30"/>
        <v>2618103.7119999994</v>
      </c>
      <c r="I66" s="39">
        <f t="shared" si="30"/>
        <v>3054454.3306666664</v>
      </c>
      <c r="J66" s="39">
        <f t="shared" si="30"/>
        <v>3490804.9493333329</v>
      </c>
      <c r="K66" s="40">
        <f t="shared" si="30"/>
        <v>3927155.5679999995</v>
      </c>
    </row>
    <row r="67" spans="1:11" ht="16" thickBot="1" x14ac:dyDescent="0.25"/>
    <row r="68" spans="1:11" x14ac:dyDescent="0.2">
      <c r="A68" s="46" t="str">
        <f>J39</f>
        <v>80MWe</v>
      </c>
      <c r="B68" s="43">
        <f>B47</f>
        <v>0</v>
      </c>
      <c r="C68" s="43">
        <f t="shared" ref="C68:K68" si="31">C47</f>
        <v>1</v>
      </c>
      <c r="D68" s="43">
        <f t="shared" si="31"/>
        <v>2</v>
      </c>
      <c r="E68" s="43">
        <f t="shared" si="31"/>
        <v>3</v>
      </c>
      <c r="F68" s="43">
        <f t="shared" si="31"/>
        <v>4</v>
      </c>
      <c r="G68" s="43">
        <f t="shared" si="31"/>
        <v>5</v>
      </c>
      <c r="H68" s="43">
        <f t="shared" si="31"/>
        <v>6</v>
      </c>
      <c r="I68" s="43">
        <f t="shared" si="31"/>
        <v>7</v>
      </c>
      <c r="J68" s="43">
        <f t="shared" si="31"/>
        <v>8</v>
      </c>
      <c r="K68" s="44">
        <f t="shared" si="31"/>
        <v>9</v>
      </c>
    </row>
    <row r="69" spans="1:11" x14ac:dyDescent="0.2">
      <c r="A69" s="13" t="str">
        <f>A41</f>
        <v>illinois</v>
      </c>
      <c r="B69" s="35">
        <f>$J41+B$47*ABS($K41-$J41)/9</f>
        <v>0</v>
      </c>
      <c r="C69" s="35">
        <f t="shared" ref="C69:K69" si="32">$J41+C$47*ABS($K41-$J41)/9</f>
        <v>126668.60266666667</v>
      </c>
      <c r="D69" s="35">
        <f t="shared" si="32"/>
        <v>253337.20533333335</v>
      </c>
      <c r="E69" s="35">
        <f t="shared" si="32"/>
        <v>380005.80800000002</v>
      </c>
      <c r="F69" s="35">
        <f t="shared" si="32"/>
        <v>506674.41066666669</v>
      </c>
      <c r="G69" s="35">
        <f t="shared" si="32"/>
        <v>633343.01333333342</v>
      </c>
      <c r="H69" s="35">
        <f t="shared" si="32"/>
        <v>760011.61600000004</v>
      </c>
      <c r="I69" s="35">
        <f t="shared" si="32"/>
        <v>886680.21866666665</v>
      </c>
      <c r="J69" s="35">
        <f t="shared" si="32"/>
        <v>1013348.8213333334</v>
      </c>
      <c r="K69" s="38">
        <f t="shared" si="32"/>
        <v>1140017.4240000001</v>
      </c>
    </row>
    <row r="70" spans="1:11" x14ac:dyDescent="0.2">
      <c r="A70" s="13" t="str">
        <f t="shared" ref="A70:A73" si="33">A42</f>
        <v>nebraska</v>
      </c>
      <c r="B70" s="35">
        <f t="shared" ref="B70:K70" si="34">$J42+B$47*ABS($K42-$J42)/9</f>
        <v>0</v>
      </c>
      <c r="C70" s="35">
        <f>$J42+C$47*ABS($K42-$J42)/9</f>
        <v>443340.10933333333</v>
      </c>
      <c r="D70" s="35">
        <f t="shared" si="34"/>
        <v>886680.21866666665</v>
      </c>
      <c r="E70" s="35">
        <f t="shared" si="34"/>
        <v>1330020.328</v>
      </c>
      <c r="F70" s="35">
        <f t="shared" si="34"/>
        <v>1773360.4373333333</v>
      </c>
      <c r="G70" s="35">
        <f t="shared" si="34"/>
        <v>2216700.5466666669</v>
      </c>
      <c r="H70" s="35">
        <f t="shared" si="34"/>
        <v>2660040.656</v>
      </c>
      <c r="I70" s="35">
        <f t="shared" si="34"/>
        <v>3103380.7653333335</v>
      </c>
      <c r="J70" s="35">
        <f t="shared" si="34"/>
        <v>3546720.8746666666</v>
      </c>
      <c r="K70" s="38">
        <f t="shared" si="34"/>
        <v>3990060.9839999997</v>
      </c>
    </row>
    <row r="71" spans="1:11" x14ac:dyDescent="0.2">
      <c r="A71" s="13" t="str">
        <f t="shared" si="33"/>
        <v>ohio</v>
      </c>
      <c r="B71" s="35">
        <f t="shared" ref="B71:K71" si="35">$J43+B$47*ABS($K43-$J43)/9</f>
        <v>0</v>
      </c>
      <c r="C71" s="35">
        <f t="shared" si="35"/>
        <v>126668.60266666667</v>
      </c>
      <c r="D71" s="35">
        <f t="shared" si="35"/>
        <v>253337.20533333335</v>
      </c>
      <c r="E71" s="35">
        <f t="shared" si="35"/>
        <v>380005.80800000002</v>
      </c>
      <c r="F71" s="35">
        <f t="shared" si="35"/>
        <v>506674.41066666669</v>
      </c>
      <c r="G71" s="35">
        <f t="shared" si="35"/>
        <v>633343.01333333342</v>
      </c>
      <c r="H71" s="35">
        <f t="shared" si="35"/>
        <v>760011.61600000004</v>
      </c>
      <c r="I71" s="35">
        <f t="shared" si="35"/>
        <v>886680.21866666665</v>
      </c>
      <c r="J71" s="35">
        <f t="shared" si="35"/>
        <v>1013348.8213333334</v>
      </c>
      <c r="K71" s="38">
        <f t="shared" si="35"/>
        <v>1140017.4240000001</v>
      </c>
    </row>
    <row r="72" spans="1:11" x14ac:dyDescent="0.2">
      <c r="A72" s="13" t="str">
        <f t="shared" si="33"/>
        <v>minnesota</v>
      </c>
      <c r="B72" s="35">
        <f t="shared" ref="B72:K72" si="36">$J44+B$47*ABS($K44-$J44)/9</f>
        <v>0</v>
      </c>
      <c r="C72" s="35">
        <f t="shared" si="36"/>
        <v>63334.301333333337</v>
      </c>
      <c r="D72" s="35">
        <f t="shared" si="36"/>
        <v>126668.60266666667</v>
      </c>
      <c r="E72" s="35">
        <f t="shared" si="36"/>
        <v>190002.90400000001</v>
      </c>
      <c r="F72" s="35">
        <f>$J44+F$47*ABS($K44-$J44)/9</f>
        <v>253337.20533333335</v>
      </c>
      <c r="G72" s="35">
        <f t="shared" si="36"/>
        <v>316671.50666666671</v>
      </c>
      <c r="H72" s="35">
        <f t="shared" si="36"/>
        <v>380005.80800000002</v>
      </c>
      <c r="I72" s="35">
        <f t="shared" si="36"/>
        <v>443340.10933333333</v>
      </c>
      <c r="J72" s="35">
        <f t="shared" si="36"/>
        <v>506674.41066666669</v>
      </c>
      <c r="K72" s="38">
        <f t="shared" si="36"/>
        <v>570008.71200000006</v>
      </c>
    </row>
    <row r="73" spans="1:11" ht="16" thickBot="1" x14ac:dyDescent="0.25">
      <c r="A73" s="15" t="str">
        <f t="shared" si="33"/>
        <v>texas</v>
      </c>
      <c r="B73" s="39">
        <f t="shared" ref="B73:K73" si="37">$J45+B$47*ABS($K45-$J45)/9</f>
        <v>0</v>
      </c>
      <c r="C73" s="39">
        <f t="shared" si="37"/>
        <v>886680.21866666665</v>
      </c>
      <c r="D73" s="39">
        <f t="shared" si="37"/>
        <v>1773360.4373333333</v>
      </c>
      <c r="E73" s="39">
        <f t="shared" si="37"/>
        <v>2660040.656</v>
      </c>
      <c r="F73" s="39">
        <f t="shared" si="37"/>
        <v>3546720.8746666666</v>
      </c>
      <c r="G73" s="39">
        <f t="shared" si="37"/>
        <v>4433401.0933333337</v>
      </c>
      <c r="H73" s="39">
        <f t="shared" si="37"/>
        <v>5320081.3119999999</v>
      </c>
      <c r="I73" s="39">
        <f t="shared" si="37"/>
        <v>6206761.530666667</v>
      </c>
      <c r="J73" s="39">
        <f t="shared" si="37"/>
        <v>7093441.7493333332</v>
      </c>
      <c r="K73" s="40">
        <f t="shared" si="37"/>
        <v>7980121.9679999994</v>
      </c>
    </row>
    <row r="74" spans="1:11" ht="16" thickBot="1" x14ac:dyDescent="0.25"/>
    <row r="75" spans="1:11" x14ac:dyDescent="0.2">
      <c r="A75" s="46" t="str">
        <f>L39</f>
        <v>100MWe</v>
      </c>
      <c r="B75" s="43">
        <f>B47</f>
        <v>0</v>
      </c>
      <c r="C75" s="43">
        <f t="shared" ref="C75:K75" si="38">C47</f>
        <v>1</v>
      </c>
      <c r="D75" s="43">
        <f t="shared" si="38"/>
        <v>2</v>
      </c>
      <c r="E75" s="43">
        <f t="shared" si="38"/>
        <v>3</v>
      </c>
      <c r="F75" s="43">
        <f t="shared" si="38"/>
        <v>4</v>
      </c>
      <c r="G75" s="43">
        <f t="shared" si="38"/>
        <v>5</v>
      </c>
      <c r="H75" s="43">
        <f t="shared" si="38"/>
        <v>6</v>
      </c>
      <c r="I75" s="43">
        <f t="shared" si="38"/>
        <v>7</v>
      </c>
      <c r="J75" s="43">
        <f t="shared" si="38"/>
        <v>8</v>
      </c>
      <c r="K75" s="44">
        <f t="shared" si="38"/>
        <v>9</v>
      </c>
    </row>
    <row r="76" spans="1:11" ht="16" x14ac:dyDescent="0.2">
      <c r="A76" s="13" t="str">
        <f>A41</f>
        <v>illinois</v>
      </c>
      <c r="B76" s="48">
        <f>$L41+B$47*ABS($M41-$L41)/9</f>
        <v>0</v>
      </c>
      <c r="C76" s="35">
        <f t="shared" ref="C76:K76" si="39">$L41+C$47*ABS($M41-$L41)/9</f>
        <v>132029.66933333332</v>
      </c>
      <c r="D76" s="48">
        <f t="shared" si="39"/>
        <v>264059.33866666665</v>
      </c>
      <c r="E76" s="35">
        <f t="shared" si="39"/>
        <v>396089.00799999997</v>
      </c>
      <c r="F76" s="48">
        <f t="shared" si="39"/>
        <v>528118.6773333333</v>
      </c>
      <c r="G76" s="35">
        <f t="shared" si="39"/>
        <v>660148.34666666668</v>
      </c>
      <c r="H76" s="48">
        <f t="shared" si="39"/>
        <v>792178.01599999995</v>
      </c>
      <c r="I76" s="35">
        <f t="shared" si="39"/>
        <v>924207.68533333333</v>
      </c>
      <c r="J76" s="48">
        <f t="shared" si="39"/>
        <v>1056237.3546666666</v>
      </c>
      <c r="K76" s="38">
        <f t="shared" si="39"/>
        <v>1188267.024</v>
      </c>
    </row>
    <row r="77" spans="1:11" ht="16" x14ac:dyDescent="0.2">
      <c r="A77" s="13" t="str">
        <f t="shared" ref="A77:A80" si="40">A42</f>
        <v>nebraska</v>
      </c>
      <c r="B77" s="48">
        <f t="shared" ref="B77:K77" si="41">$L42+B$47*ABS($M42-$L42)/9</f>
        <v>0</v>
      </c>
      <c r="C77" s="35">
        <f t="shared" si="41"/>
        <v>462103.84266666666</v>
      </c>
      <c r="D77" s="48">
        <f t="shared" si="41"/>
        <v>924207.68533333333</v>
      </c>
      <c r="E77" s="35">
        <f t="shared" si="41"/>
        <v>1386311.5279999999</v>
      </c>
      <c r="F77" s="48">
        <f t="shared" si="41"/>
        <v>1848415.3706666667</v>
      </c>
      <c r="G77" s="35">
        <f t="shared" si="41"/>
        <v>2310519.2133333329</v>
      </c>
      <c r="H77" s="48">
        <f t="shared" si="41"/>
        <v>2772623.0559999999</v>
      </c>
      <c r="I77" s="35">
        <f t="shared" si="41"/>
        <v>3234726.8986666668</v>
      </c>
      <c r="J77" s="48">
        <f t="shared" si="41"/>
        <v>3696830.7413333333</v>
      </c>
      <c r="K77" s="38">
        <f t="shared" si="41"/>
        <v>4158934.5839999998</v>
      </c>
    </row>
    <row r="78" spans="1:11" ht="16" x14ac:dyDescent="0.2">
      <c r="A78" s="13" t="str">
        <f t="shared" si="40"/>
        <v>ohio</v>
      </c>
      <c r="B78" s="48">
        <f t="shared" ref="B78:K78" si="42">$L43+B$47*ABS($M43-$L43)/9</f>
        <v>0</v>
      </c>
      <c r="C78" s="35">
        <f t="shared" si="42"/>
        <v>132029.66933333332</v>
      </c>
      <c r="D78" s="48">
        <f t="shared" si="42"/>
        <v>264059.33866666665</v>
      </c>
      <c r="E78" s="35">
        <f t="shared" si="42"/>
        <v>396089.00799999997</v>
      </c>
      <c r="F78" s="48">
        <f t="shared" si="42"/>
        <v>528118.6773333333</v>
      </c>
      <c r="G78" s="35">
        <f t="shared" si="42"/>
        <v>660148.34666666668</v>
      </c>
      <c r="H78" s="48">
        <f t="shared" si="42"/>
        <v>792178.01599999995</v>
      </c>
      <c r="I78" s="35">
        <f t="shared" si="42"/>
        <v>924207.68533333333</v>
      </c>
      <c r="J78" s="48">
        <f t="shared" si="42"/>
        <v>1056237.3546666666</v>
      </c>
      <c r="K78" s="38">
        <f t="shared" si="42"/>
        <v>1188267.024</v>
      </c>
    </row>
    <row r="79" spans="1:11" ht="16" x14ac:dyDescent="0.2">
      <c r="A79" s="13" t="str">
        <f t="shared" si="40"/>
        <v>minnesota</v>
      </c>
      <c r="B79" s="48">
        <f t="shared" ref="B79:K79" si="43">$L44+B$47*ABS($M44-$L44)/9</f>
        <v>0</v>
      </c>
      <c r="C79" s="35">
        <f t="shared" si="43"/>
        <v>66014.834666666662</v>
      </c>
      <c r="D79" s="48">
        <f t="shared" si="43"/>
        <v>132029.66933333332</v>
      </c>
      <c r="E79" s="35">
        <f t="shared" si="43"/>
        <v>198044.50399999999</v>
      </c>
      <c r="F79" s="48">
        <f t="shared" si="43"/>
        <v>264059.33866666665</v>
      </c>
      <c r="G79" s="35">
        <f t="shared" si="43"/>
        <v>330074.17333333334</v>
      </c>
      <c r="H79" s="48">
        <f t="shared" si="43"/>
        <v>396089.00799999997</v>
      </c>
      <c r="I79" s="35">
        <f t="shared" si="43"/>
        <v>462103.84266666666</v>
      </c>
      <c r="J79" s="48">
        <f t="shared" si="43"/>
        <v>528118.6773333333</v>
      </c>
      <c r="K79" s="38">
        <f t="shared" si="43"/>
        <v>594133.51199999999</v>
      </c>
    </row>
    <row r="80" spans="1:11" ht="17" thickBot="1" x14ac:dyDescent="0.25">
      <c r="A80" s="15" t="str">
        <f t="shared" si="40"/>
        <v>texas</v>
      </c>
      <c r="B80" s="48">
        <f t="shared" ref="B80:K80" si="44">$L45+B$47*ABS($M45-$L45)/9</f>
        <v>0</v>
      </c>
      <c r="C80" s="39">
        <f t="shared" si="44"/>
        <v>924207.68533333333</v>
      </c>
      <c r="D80" s="48">
        <f t="shared" si="44"/>
        <v>1848415.3706666667</v>
      </c>
      <c r="E80" s="39">
        <f t="shared" si="44"/>
        <v>2772623.0559999999</v>
      </c>
      <c r="F80" s="48">
        <f t="shared" si="44"/>
        <v>3696830.7413333333</v>
      </c>
      <c r="G80" s="39">
        <f t="shared" si="44"/>
        <v>4621038.4266666658</v>
      </c>
      <c r="H80" s="48">
        <f t="shared" si="44"/>
        <v>5545246.1119999997</v>
      </c>
      <c r="I80" s="39">
        <f t="shared" si="44"/>
        <v>6469453.7973333336</v>
      </c>
      <c r="J80" s="48">
        <f t="shared" si="44"/>
        <v>7393661.4826666666</v>
      </c>
      <c r="K80" s="40">
        <f t="shared" si="44"/>
        <v>8317869.1679999996</v>
      </c>
    </row>
    <row r="81" spans="4:4" ht="16" x14ac:dyDescent="0.2">
      <c r="D81" s="49"/>
    </row>
  </sheetData>
  <mergeCells count="12">
    <mergeCell ref="L39:M39"/>
    <mergeCell ref="A12:A13"/>
    <mergeCell ref="B12:B13"/>
    <mergeCell ref="C12:D12"/>
    <mergeCell ref="E12:F12"/>
    <mergeCell ref="G12:H12"/>
    <mergeCell ref="A22:K22"/>
    <mergeCell ref="A30:K30"/>
    <mergeCell ref="D39:E39"/>
    <mergeCell ref="F39:G39"/>
    <mergeCell ref="H39:I39"/>
    <mergeCell ref="J39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785-0BD3-214B-94B7-2A4B796A3A87}">
  <dimension ref="A1:D10"/>
  <sheetViews>
    <sheetView tabSelected="1" zoomScale="120" zoomScaleNormal="120" workbookViewId="0">
      <selection activeCell="G12" sqref="G12"/>
    </sheetView>
  </sheetViews>
  <sheetFormatPr baseColWidth="10" defaultRowHeight="15" x14ac:dyDescent="0.2"/>
  <cols>
    <col min="1" max="1" width="16.83203125" bestFit="1" customWidth="1"/>
    <col min="2" max="2" width="16.83203125" customWidth="1"/>
    <col min="3" max="3" width="17.6640625" bestFit="1" customWidth="1"/>
    <col min="4" max="4" width="17.33203125" bestFit="1" customWidth="1"/>
  </cols>
  <sheetData>
    <row r="1" spans="1:4" x14ac:dyDescent="0.2">
      <c r="A1" t="s">
        <v>215</v>
      </c>
      <c r="C1">
        <v>720</v>
      </c>
    </row>
    <row r="2" spans="1:4" x14ac:dyDescent="0.2">
      <c r="A2" t="s">
        <v>216</v>
      </c>
      <c r="C2">
        <v>30</v>
      </c>
    </row>
    <row r="3" spans="1:4" x14ac:dyDescent="0.2">
      <c r="A3" t="s">
        <v>217</v>
      </c>
      <c r="C3">
        <v>25</v>
      </c>
      <c r="D3" t="s">
        <v>222</v>
      </c>
    </row>
    <row r="5" spans="1:4" x14ac:dyDescent="0.2">
      <c r="A5" t="s">
        <v>218</v>
      </c>
      <c r="C5">
        <v>5569000</v>
      </c>
    </row>
    <row r="7" spans="1:4" x14ac:dyDescent="0.2">
      <c r="A7" t="s">
        <v>219</v>
      </c>
      <c r="B7" t="s">
        <v>225</v>
      </c>
      <c r="C7" t="s">
        <v>220</v>
      </c>
      <c r="D7" t="s">
        <v>221</v>
      </c>
    </row>
    <row r="8" spans="1:4" x14ac:dyDescent="0.2">
      <c r="C8" t="s">
        <v>223</v>
      </c>
      <c r="D8" t="s">
        <v>224</v>
      </c>
    </row>
    <row r="9" spans="1:4" x14ac:dyDescent="0.2">
      <c r="B9" s="20">
        <v>0</v>
      </c>
      <c r="C9" s="34">
        <f>C2*C5*C1/100</f>
        <v>1202904000</v>
      </c>
      <c r="D9" s="34">
        <f>C3*C1*(365*24*10)</f>
        <v>1576800000</v>
      </c>
    </row>
    <row r="10" spans="1:4" x14ac:dyDescent="0.2">
      <c r="B10" s="20">
        <v>0.1</v>
      </c>
      <c r="C10" s="50">
        <f>C9</f>
        <v>1202904000</v>
      </c>
      <c r="D10" s="51">
        <f>C3*C1*(365*24)*(1-POWER(1/(1+B10),10))/(1-(1/(1+B10)))</f>
        <v>1065762875.3502659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8" t="s">
        <v>2</v>
      </c>
      <c r="B2" s="58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58" t="s">
        <v>61</v>
      </c>
      <c r="B5" s="58"/>
      <c r="C5" s="58"/>
      <c r="D5" s="58"/>
      <c r="E5" s="58"/>
      <c r="F5" s="58"/>
      <c r="G5" s="58"/>
    </row>
    <row r="6" spans="1:8" x14ac:dyDescent="0.2">
      <c r="A6" s="58" t="s">
        <v>62</v>
      </c>
      <c r="B6" s="58"/>
      <c r="C6" s="58"/>
      <c r="D6" s="58"/>
      <c r="E6" s="58"/>
      <c r="F6" s="58"/>
      <c r="G6" s="58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58" t="s">
        <v>68</v>
      </c>
      <c r="B10" s="58"/>
      <c r="C10" s="58"/>
      <c r="D10" s="58"/>
      <c r="E10" s="58"/>
      <c r="F10" s="58"/>
      <c r="G10" s="58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58" t="s">
        <v>17</v>
      </c>
      <c r="B15" s="58"/>
      <c r="C15" s="58"/>
      <c r="D15" s="58"/>
      <c r="E15" s="58"/>
      <c r="F15" s="58"/>
      <c r="G15" s="58"/>
    </row>
    <row r="16" spans="1:8" x14ac:dyDescent="0.2">
      <c r="A16" s="58" t="s">
        <v>62</v>
      </c>
      <c r="B16" s="58"/>
      <c r="C16" s="58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58" t="s">
        <v>68</v>
      </c>
      <c r="B18" s="58"/>
      <c r="C18" s="58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SMR</vt:lpstr>
      <vt:lpstr>Boundaries</vt:lpstr>
      <vt:lpstr>PTC vs. ITC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2023-07-10T17:23:48Z</dcterms:modified>
</cp:coreProperties>
</file>