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F9F148B5-1C63-6240-9747-3BE5D5192604}" xr6:coauthVersionLast="47" xr6:coauthVersionMax="47" xr10:uidLastSave="{00000000-0000-0000-0000-000000000000}"/>
  <bookViews>
    <workbookView xWindow="0" yWindow="500" windowWidth="35840" windowHeight="20200" activeTab="4" xr2:uid="{0E0AD5E1-F50E-5F4E-9139-BDA2035603EC}"/>
  </bookViews>
  <sheets>
    <sheet name="arma validation" sheetId="8" r:id="rId1"/>
    <sheet name="cases" sheetId="1" r:id="rId2"/>
    <sheet name="cashflow_comparison" sheetId="5" r:id="rId3"/>
    <sheet name="tallies" sheetId="7" r:id="rId4"/>
    <sheet name="data" sheetId="4" r:id="rId5"/>
    <sheet name="braidwood_SA" sheetId="2" r:id="rId6"/>
    <sheet name="braidwood_h2pt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D19" i="7"/>
  <c r="E19" i="7"/>
  <c r="F19" i="7"/>
  <c r="B19" i="7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A18" i="5"/>
  <c r="A19" i="5"/>
  <c r="A20" i="5"/>
  <c r="A21" i="5"/>
  <c r="A17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M4" i="1"/>
  <c r="O4" i="1" s="1"/>
  <c r="M5" i="1"/>
  <c r="O5" i="1" s="1"/>
  <c r="M6" i="1"/>
  <c r="O6" i="1" s="1"/>
  <c r="M7" i="1"/>
  <c r="O7" i="1" s="1"/>
  <c r="K4" i="1"/>
  <c r="K5" i="1"/>
  <c r="K6" i="1"/>
  <c r="K7" i="1"/>
  <c r="K3" i="1"/>
  <c r="M3" i="1" s="1"/>
  <c r="O3" i="1" s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<sst xmlns="http://schemas.openxmlformats.org/spreadsheetml/2006/main" count="256" uniqueCount="183">
  <si>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</si>
  <si>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</si>
  <si>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</si>
  <si>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</si>
  <si>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</si>
  <si>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</si>
  <si>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</si>
  <si>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</si>
  <si>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</si>
  <si>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</si>
  <si>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</si>
  <si>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</si>
  <si>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</si>
  <si>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</si>
  <si>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</si>
  <si>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</si>
  <si>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</si>
  <si>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</si>
  <si>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</si>
  <si>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</si>
  <si>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</si>
  <si>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</si>
  <si>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</si>
  <si>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</si>
  <si>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</si>
  <si>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</si>
  <si>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</si>
  <si>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</si>
  <si>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</si>
  <si>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</si>
  <si>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</si>
  <si>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</si>
  <si>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</si>
  <si>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</si>
  <si>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</si>
  <si>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</si>
  <si>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</si>
  <si>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</si>
  <si>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</si>
  <si>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</si>
  <si>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</si>
  <si>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</si>
  <si>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</si>
  <si>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</si>
  <si>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</si>
  <si>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</si>
  <si>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</si>
  <si>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</si>
  <si>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</si>
  <si>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</si>
  <si>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</si>
  <si>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</si>
  <si>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</si>
  <si>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</si>
  <si>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</si>
  <si>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</si>
  <si>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</si>
  <si>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</si>
  <si>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</si>
  <si>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</si>
  <si>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</si>
  <si>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</si>
  <si>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</si>
  <si>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</si>
  <si>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</si>
  <si>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</si>
  <si>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</si>
  <si>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</si>
  <si>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</si>
  <si>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</si>
  <si>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</si>
  <si>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</si>
  <si>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</si>
  <si>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</si>
  <si>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</si>
  <si>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</si>
  <si>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</si>
  <si>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</si>
  <si>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</si>
  <si>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</si>
  <si>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</si>
  <si>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</si>
  <si>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</si>
  <si>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</si>
  <si>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</si>
  <si>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</si>
  <si>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</si>
  <si>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</si>
  <si>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</si>
  <si>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</si>
  <si>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</si>
  <si>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</si>
  <si>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</si>
  <si>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</si>
  <si>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</si>
  <si>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</si>
  <si>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</si>
  <si>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</si>
  <si>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</si>
  <si>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</si>
  <si>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</si>
  <si>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</si>
  <si>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</si>
  <si>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</si>
  <si>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</si>
  <si>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</si>
  <si>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</si>
  <si>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</si>
  <si>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</si>
  <si>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</si>
  <si>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</si>
  <si>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</si>
  <si>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</si>
  <si>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</si>
  <si>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</si>
  <si>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</si>
  <si>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</si>
  <si>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</si>
  <si>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</si>
  <si>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</si>
  <si>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</si>
  <si>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</si>
  <si>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</si>
  <si>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</si>
  <si>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</si>
  <si>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</si>
  <si>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</si>
  <si>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</si>
  <si>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</si>
  <si>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</si>
  <si>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</si>
  <si>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</si>
  <si>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</si>
  <si>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</si>
  <si>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</si>
  <si>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</si>
  <si>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</si>
  <si>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</si>
  <si>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</si>
  <si>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</si>
  <si>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</si>
  <si>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</si>
  <si>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</si>
  <si>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</si>
  <si>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</si>
  <si>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</si>
  <si>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</si>
  <si>
    <t>NPP PRODUCTION ELECTRICITY SUM</t>
  </si>
  <si>
    <t>HTSE PRODUCTION ELECTRICITY SUM</t>
  </si>
  <si>
    <t>HTSE PRODUCTION H2 SUM</t>
  </si>
  <si>
    <t>FT PRODUCTION DIESEL SUM</t>
  </si>
  <si>
    <t>FT PRODUCTION JET_FUEL SUM</t>
  </si>
  <si>
    <t>FT PRODUCTION H2 SUM</t>
  </si>
  <si>
    <t>FT PRODUCTION NAPHTHA SUM</t>
  </si>
  <si>
    <t>FT_ELEC_CONSUMPTION PRODUCTION ELECTRICITY SUM</t>
  </si>
  <si>
    <t>FT_ELEC_CONSUMPTION PRODUCTION ELECTRICITY STD</t>
  </si>
  <si>
    <t>ELECTRICITY_MARKET PRODUCTION ELECTRICITY SUM</t>
  </si>
  <si>
    <t>NAPHTHA_MARKET PRODUCTION NAPHTHA SUM</t>
  </si>
  <si>
    <t>JET_FUEL_MARKET PRODUCTION JET_FUEL SUM</t>
  </si>
  <si>
    <t>DIESEL_MARKET PRODUCTION DIESEL SUM</t>
  </si>
  <si>
    <t>H2_STORAGE LEVEL H2 SUM</t>
  </si>
  <si>
    <t>H2_STORAGE CHARGE H2 SUM</t>
  </si>
  <si>
    <t>H2_STORAGE DISCHARGE H2 SUM</t>
  </si>
  <si>
    <t>South Texas Project</t>
  </si>
  <si>
    <t>Synfuel product</t>
  </si>
  <si>
    <t>Naphtha</t>
  </si>
  <si>
    <t>Unit</t>
  </si>
  <si>
    <t>MWh</t>
  </si>
  <si>
    <t>kg-H2</t>
  </si>
  <si>
    <t>bbl</t>
  </si>
  <si>
    <t>Yearly average production/consumption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</si>
  <si>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</si>
  <si>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</si>
  <si>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</si>
  <si>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</si>
  <si>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</si>
  <si>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</si>
  <si>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</si>
  <si>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</si>
  <si>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</si>
  <si>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Historical</t>
  </si>
  <si>
    <t>Synthetic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</si>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</sst>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4" fillId="0" borderId="1" xfId="0" applyFont="1" applyBorder="1" applyAlignment="1">
      <alignment horizontal="center" vertical="top"/>
    </xf>
    <xf numFmtId="165" fontId="5" fillId="0" borderId="0" xfId="0" applyNumberFormat="1" applyFont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11" fontId="2" fillId="0" borderId="0" xfId="0" applyNumberFormat="1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20983988.333603065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20983988.333603065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1026673178.1199999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7046-E177-6E43-A9F7-36F8F360A329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2"/>
      <c r="B1" s="24" t="s">
        <v>119</v>
      </c>
      <c r="C1" s="25"/>
      <c r="D1" s="24" t="s">
        <v>120</v>
      </c>
      <c r="E1" s="25"/>
      <c r="F1" s="26" t="s">
        <v>121</v>
      </c>
      <c r="G1" s="26"/>
      <c r="H1" s="24" t="s">
        <v>122</v>
      </c>
      <c r="I1" s="25"/>
      <c r="J1" s="26" t="s">
        <v>163</v>
      </c>
      <c r="K1" s="25"/>
    </row>
    <row r="2" spans="1:11" x14ac:dyDescent="0.2">
      <c r="A2" s="23"/>
      <c r="B2" s="15" t="s">
        <v>180</v>
      </c>
      <c r="C2" s="15" t="s">
        <v>181</v>
      </c>
      <c r="D2" s="15" t="s">
        <v>180</v>
      </c>
      <c r="E2" s="15" t="s">
        <v>181</v>
      </c>
      <c r="F2" s="15" t="s">
        <v>180</v>
      </c>
      <c r="G2" s="15" t="s">
        <v>181</v>
      </c>
      <c r="H2" s="15" t="s">
        <v>180</v>
      </c>
      <c r="I2" s="15" t="s">
        <v>181</v>
      </c>
      <c r="J2" s="15" t="s">
        <v>180</v>
      </c>
      <c r="K2" s="15" t="s">
        <v>181</v>
      </c>
    </row>
    <row r="3" spans="1:11" x14ac:dyDescent="0.2">
      <c r="A3" s="15" t="s">
        <v>171</v>
      </c>
      <c r="B3" s="8">
        <v>32.977089726027593</v>
      </c>
      <c r="C3" s="8">
        <v>32.982069891257282</v>
      </c>
      <c r="D3" s="8">
        <v>25.821181279965732</v>
      </c>
      <c r="E3" s="8">
        <v>25.54626235988728</v>
      </c>
      <c r="F3" s="16">
        <v>32.977089999999997</v>
      </c>
      <c r="G3" s="16">
        <v>32.980620000000002</v>
      </c>
      <c r="H3" s="8">
        <v>9.3756191019787352</v>
      </c>
      <c r="I3" s="8">
        <v>9.375560755254849</v>
      </c>
      <c r="J3" s="16">
        <v>41.194870000000002</v>
      </c>
      <c r="K3" s="17">
        <v>41.570810000000002</v>
      </c>
    </row>
    <row r="4" spans="1:11" x14ac:dyDescent="0.2">
      <c r="A4" s="15" t="s">
        <v>172</v>
      </c>
      <c r="B4" s="8">
        <v>23.072473018716131</v>
      </c>
      <c r="C4" s="8">
        <v>23.14013174622033</v>
      </c>
      <c r="D4" s="8">
        <v>110.32042329668749</v>
      </c>
      <c r="E4" s="8">
        <v>110.57936084123359</v>
      </c>
      <c r="F4" s="16">
        <v>23.072469999999999</v>
      </c>
      <c r="G4" s="16">
        <v>23.11992</v>
      </c>
      <c r="H4" s="8">
        <v>15.093720414581179</v>
      </c>
      <c r="I4" s="8">
        <v>15.06729275093023</v>
      </c>
      <c r="J4" s="16">
        <v>290.6533</v>
      </c>
      <c r="K4" s="17">
        <v>290.52300000000002</v>
      </c>
    </row>
    <row r="5" spans="1:11" x14ac:dyDescent="0.2">
      <c r="A5" s="15" t="s">
        <v>173</v>
      </c>
      <c r="B5" s="8">
        <v>2.27</v>
      </c>
      <c r="C5" s="8">
        <v>2.27</v>
      </c>
      <c r="D5" s="8">
        <v>-65.109300000000005</v>
      </c>
      <c r="E5" s="8">
        <v>-65.109300000000005</v>
      </c>
      <c r="F5" s="16">
        <v>2.27</v>
      </c>
      <c r="G5" s="16">
        <v>2.27</v>
      </c>
      <c r="H5" s="8">
        <v>-66.2</v>
      </c>
      <c r="I5" s="8">
        <v>-66.2</v>
      </c>
      <c r="J5" s="16">
        <v>-20.2</v>
      </c>
      <c r="K5" s="17">
        <v>-20.2</v>
      </c>
    </row>
    <row r="6" spans="1:11" x14ac:dyDescent="0.2">
      <c r="A6" s="15" t="s">
        <v>174</v>
      </c>
      <c r="B6" s="8">
        <v>22.72</v>
      </c>
      <c r="C6" s="8">
        <v>22.643500327024999</v>
      </c>
      <c r="D6" s="8">
        <v>14.7645</v>
      </c>
      <c r="E6" s="8">
        <v>14.37777231055</v>
      </c>
      <c r="F6" s="16">
        <v>22.72</v>
      </c>
      <c r="G6" s="16">
        <v>22.64517</v>
      </c>
      <c r="H6" s="8">
        <v>-0.48</v>
      </c>
      <c r="I6" s="8">
        <v>-0.57533928877825002</v>
      </c>
      <c r="J6" s="16">
        <v>18.850000000000001</v>
      </c>
      <c r="K6" s="17">
        <v>16.82328</v>
      </c>
    </row>
    <row r="7" spans="1:11" x14ac:dyDescent="0.2">
      <c r="A7" s="15" t="s">
        <v>175</v>
      </c>
      <c r="B7" s="8">
        <v>28.84</v>
      </c>
      <c r="C7" s="8">
        <v>28.838039755650001</v>
      </c>
      <c r="D7" s="8">
        <v>19.299150000000001</v>
      </c>
      <c r="E7" s="8">
        <v>19.173366480049999</v>
      </c>
      <c r="F7" s="16">
        <v>28.84</v>
      </c>
      <c r="G7" s="16">
        <v>28.829719999999998</v>
      </c>
      <c r="H7" s="8">
        <v>0.46</v>
      </c>
      <c r="I7" s="8">
        <v>0.58024959424</v>
      </c>
      <c r="J7" s="16">
        <v>23.93</v>
      </c>
      <c r="K7" s="17">
        <v>24.394089999999998</v>
      </c>
    </row>
    <row r="8" spans="1:11" x14ac:dyDescent="0.2">
      <c r="A8" s="15" t="s">
        <v>176</v>
      </c>
      <c r="B8" s="8">
        <v>37</v>
      </c>
      <c r="C8" s="8">
        <v>37.050237273224987</v>
      </c>
      <c r="D8" s="8">
        <v>27.236725</v>
      </c>
      <c r="E8" s="8">
        <v>27.222851138425</v>
      </c>
      <c r="F8" s="16">
        <v>37</v>
      </c>
      <c r="G8" s="16">
        <v>37.050960000000003</v>
      </c>
      <c r="H8" s="8">
        <v>21.48</v>
      </c>
      <c r="I8" s="8">
        <v>21.463601906800001</v>
      </c>
      <c r="J8" s="16">
        <v>32.020000000000003</v>
      </c>
      <c r="K8" s="17">
        <v>36.356409999999997</v>
      </c>
    </row>
    <row r="9" spans="1:11" x14ac:dyDescent="0.2">
      <c r="A9" s="15" t="s">
        <v>177</v>
      </c>
      <c r="B9" s="8">
        <v>933.68</v>
      </c>
      <c r="C9" s="8">
        <v>933.68</v>
      </c>
      <c r="D9" s="8">
        <v>4230.9575999999997</v>
      </c>
      <c r="E9" s="8">
        <v>4230.9575999999997</v>
      </c>
      <c r="F9" s="16">
        <v>933.68</v>
      </c>
      <c r="G9" s="16">
        <v>933.68</v>
      </c>
      <c r="H9" s="8">
        <v>97</v>
      </c>
      <c r="I9" s="8">
        <v>97</v>
      </c>
      <c r="J9" s="16">
        <v>8996.83</v>
      </c>
      <c r="K9" s="17">
        <v>8996.83</v>
      </c>
    </row>
    <row r="10" spans="1:11" x14ac:dyDescent="0.2">
      <c r="A10" s="15" t="s">
        <v>178</v>
      </c>
      <c r="B10" s="8">
        <v>243.2975401419815</v>
      </c>
      <c r="C10" s="8">
        <v>241.7648380101034</v>
      </c>
      <c r="D10" s="8">
        <v>755.89628240068259</v>
      </c>
      <c r="E10" s="8">
        <v>749.96335094363985</v>
      </c>
      <c r="F10" s="16">
        <v>243.29750000000001</v>
      </c>
      <c r="G10" s="16">
        <v>241.2045</v>
      </c>
      <c r="H10" s="8">
        <v>1.2113442580170011</v>
      </c>
      <c r="I10" s="8">
        <v>1.2223387323406909</v>
      </c>
      <c r="J10" s="16">
        <v>699.61369999999999</v>
      </c>
      <c r="K10" s="17">
        <v>696.71950000000004</v>
      </c>
    </row>
    <row r="11" spans="1:11" x14ac:dyDescent="0.2">
      <c r="A11" s="15" t="s">
        <v>179</v>
      </c>
      <c r="B11" s="18">
        <v>10.85681406844434</v>
      </c>
      <c r="C11" s="18">
        <v>10.81196311074452</v>
      </c>
      <c r="D11" s="18">
        <v>26.76559217679149</v>
      </c>
      <c r="E11" s="18">
        <v>26.607204309125571</v>
      </c>
      <c r="F11" s="19">
        <v>10.856809999999999</v>
      </c>
      <c r="G11" s="19">
        <v>10.79345</v>
      </c>
      <c r="H11" s="18">
        <v>1.292473562594213</v>
      </c>
      <c r="I11" s="18">
        <v>1.297771260495596</v>
      </c>
      <c r="J11" s="19">
        <v>25.769310000000001</v>
      </c>
      <c r="K11" s="20">
        <v>25.698989999999998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27" t="s">
        <v>42</v>
      </c>
      <c r="C1" s="27"/>
      <c r="D1" s="27"/>
      <c r="E1" s="27"/>
      <c r="F1" s="27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81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92</v>
      </c>
      <c r="P2" t="s">
        <v>91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data!B2</f>
        <v>1193</v>
      </c>
      <c r="C3">
        <f>data!C2</f>
        <v>-985</v>
      </c>
      <c r="D3" s="8">
        <f>ABS(C3)*$B$16</f>
        <v>24.748743718592966</v>
      </c>
      <c r="E3" s="8">
        <f>ABS(data!D2/1000)</f>
        <v>24.756</v>
      </c>
      <c r="F3" s="10">
        <f>data!J2/1000</f>
        <v>88.02</v>
      </c>
      <c r="G3" s="6">
        <f>F3/(24*D3)</f>
        <v>0.14818934010152282</v>
      </c>
      <c r="H3">
        <v>2102483898.8800001</v>
      </c>
      <c r="I3">
        <v>10442175</v>
      </c>
      <c r="J3">
        <f>data!O2</f>
        <v>3129157077</v>
      </c>
      <c r="K3">
        <f>data!P2</f>
        <v>1021235.95</v>
      </c>
      <c r="L3">
        <f>J3-H3</f>
        <v>1026673178.1199999</v>
      </c>
      <c r="M3">
        <f>SQRT(POWER(K3,2)+POWER(I3,2))</f>
        <v>10491994.166801533</v>
      </c>
      <c r="N3" s="1">
        <f>L3</f>
        <v>1026673178.1199999</v>
      </c>
      <c r="O3" s="1">
        <f>2*M3</f>
        <v>20983988.333603065</v>
      </c>
      <c r="P3" s="1">
        <f>N3/B3</f>
        <v>860581.03782062023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data!B3</f>
        <v>769</v>
      </c>
      <c r="C4">
        <f>data!C3</f>
        <v>-754</v>
      </c>
      <c r="D4" s="8">
        <f t="shared" ref="D4:D7" si="0">ABS(C4)*$B$16</f>
        <v>18.944723618090453</v>
      </c>
      <c r="E4" s="8">
        <f>ABS(data!D3/1000)</f>
        <v>18.948</v>
      </c>
      <c r="F4" s="10">
        <f>data!J3/1000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data!O3</f>
        <v>1941425295.5999999</v>
      </c>
      <c r="K4">
        <f>data!P3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data!B4</f>
        <v>894</v>
      </c>
      <c r="C5">
        <f>data!C4</f>
        <v>-879</v>
      </c>
      <c r="D5" s="8">
        <f t="shared" si="0"/>
        <v>22.085427135678394</v>
      </c>
      <c r="E5" s="8">
        <f>ABS(data!D4/1000)</f>
        <v>22.088999999999999</v>
      </c>
      <c r="F5" s="10">
        <f>data!J4/1000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data!O4</f>
        <v>2357253019.6300001</v>
      </c>
      <c r="K5">
        <f>data!P4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data!B5</f>
        <v>522</v>
      </c>
      <c r="C6">
        <f>data!C5</f>
        <v>-507</v>
      </c>
      <c r="D6" s="8">
        <f t="shared" si="0"/>
        <v>12.738693467336685</v>
      </c>
      <c r="E6" s="8">
        <f>ABS(data!D5/1000)</f>
        <v>12.741</v>
      </c>
      <c r="F6" s="10">
        <f>data!J5/1000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data!O5</f>
        <v>1177078719.72</v>
      </c>
      <c r="K6">
        <f>data!P5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data!B6</f>
        <v>1280</v>
      </c>
      <c r="C7">
        <f>data!C6</f>
        <v>-1265</v>
      </c>
      <c r="D7" s="8">
        <f t="shared" si="0"/>
        <v>31.78391959798995</v>
      </c>
      <c r="E7" s="8">
        <f>ABS(data!D6/1000)</f>
        <v>31.789000000000001</v>
      </c>
      <c r="F7" s="10">
        <f>data!J6/1000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data!O6</f>
        <v>2880661882.02</v>
      </c>
      <c r="K7">
        <f>data!P6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117</v>
      </c>
      <c r="X1" s="3" t="s">
        <v>118</v>
      </c>
      <c r="Y1" t="s">
        <v>1</v>
      </c>
    </row>
    <row r="2" spans="1:25" x14ac:dyDescent="0.2">
      <c r="A2" s="3" t="s">
        <v>119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120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121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122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123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124</v>
      </c>
      <c r="C9" s="3" t="s">
        <v>125</v>
      </c>
      <c r="D9" s="3" t="s">
        <v>126</v>
      </c>
      <c r="E9" s="3" t="s">
        <v>127</v>
      </c>
      <c r="F9" s="3" t="s">
        <v>128</v>
      </c>
      <c r="G9" s="3" t="s">
        <v>129</v>
      </c>
      <c r="H9" s="3" t="s">
        <v>95</v>
      </c>
      <c r="I9" s="3" t="s">
        <v>130</v>
      </c>
      <c r="J9" s="3" t="s">
        <v>131</v>
      </c>
      <c r="K9" s="3" t="s">
        <v>132</v>
      </c>
      <c r="L9" s="3" t="s">
        <v>133</v>
      </c>
      <c r="M9" s="3" t="s">
        <v>134</v>
      </c>
      <c r="N9" t="s">
        <v>146</v>
      </c>
      <c r="O9" s="3" t="s">
        <v>96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119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120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121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122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123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B10/$O10</f>
        <v>-553126.8164291702</v>
      </c>
      <c r="C17" s="13">
        <f t="shared" ref="C17:N17" si="1">C10/$O10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B11/$O11</f>
        <v>-579586.98309492844</v>
      </c>
      <c r="C18" s="13">
        <f t="shared" si="3"/>
        <v>-421811.55266579974</v>
      </c>
      <c r="D18" s="13">
        <f t="shared" si="3"/>
        <v>-237782.28088426529</v>
      </c>
      <c r="E18" s="13">
        <f t="shared" si="3"/>
        <v>-258735.22236671002</v>
      </c>
      <c r="F18" s="13">
        <f t="shared" si="3"/>
        <v>-302197.61378413526</v>
      </c>
      <c r="G18" s="13">
        <f t="shared" si="3"/>
        <v>-863007.31729518855</v>
      </c>
      <c r="H18" s="13">
        <f t="shared" si="3"/>
        <v>3978814.4707412221</v>
      </c>
      <c r="I18" s="13">
        <f t="shared" si="3"/>
        <v>191.19765929778933</v>
      </c>
      <c r="J18" s="13">
        <f t="shared" si="3"/>
        <v>227785.84265279584</v>
      </c>
      <c r="K18" s="13">
        <f t="shared" si="3"/>
        <v>347002.42912873864</v>
      </c>
      <c r="L18" s="13">
        <f t="shared" si="3"/>
        <v>633948.06111833546</v>
      </c>
      <c r="M18" s="13">
        <f t="shared" si="3"/>
        <v>-6.5019505851755524</v>
      </c>
      <c r="N18" s="13">
        <f t="shared" si="3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B12/$O12</f>
        <v>-591453.38366890384</v>
      </c>
      <c r="C19" s="13">
        <f t="shared" si="4"/>
        <v>-437315.95413870248</v>
      </c>
      <c r="D19" s="13">
        <f t="shared" si="4"/>
        <v>-237786.60514541387</v>
      </c>
      <c r="E19" s="13">
        <f t="shared" si="4"/>
        <v>-252853.09507829978</v>
      </c>
      <c r="F19" s="13">
        <f t="shared" si="4"/>
        <v>-264433.06599552574</v>
      </c>
      <c r="G19" s="13">
        <f t="shared" si="4"/>
        <v>-995767.07270693511</v>
      </c>
      <c r="H19" s="13">
        <f t="shared" si="4"/>
        <v>3989837.3255033558</v>
      </c>
      <c r="I19" s="13">
        <f t="shared" si="4"/>
        <v>257.88031319910516</v>
      </c>
      <c r="J19" s="13">
        <f t="shared" si="4"/>
        <v>384648.35011185682</v>
      </c>
      <c r="K19" s="13">
        <f t="shared" si="4"/>
        <v>361865.51677852351</v>
      </c>
      <c r="L19" s="13">
        <f t="shared" si="4"/>
        <v>679755.01789709169</v>
      </c>
      <c r="M19" s="13">
        <f t="shared" si="4"/>
        <v>-5.592841163310962</v>
      </c>
      <c r="N19" s="13">
        <f t="shared" si="4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B13/$O13</f>
        <v>-590616.94827586203</v>
      </c>
      <c r="C20" s="13">
        <f t="shared" si="5"/>
        <v>-412464.09578544059</v>
      </c>
      <c r="D20" s="13">
        <f t="shared" si="5"/>
        <v>-237767.64750957856</v>
      </c>
      <c r="E20" s="13">
        <f t="shared" si="5"/>
        <v>-294884.21072796936</v>
      </c>
      <c r="F20" s="13">
        <f t="shared" si="5"/>
        <v>-443235.20881226053</v>
      </c>
      <c r="G20" s="13">
        <f t="shared" si="5"/>
        <v>-906607.3026819923</v>
      </c>
      <c r="H20" s="13">
        <f t="shared" si="5"/>
        <v>3941392.3122605365</v>
      </c>
      <c r="I20" s="13">
        <f t="shared" si="5"/>
        <v>8852.015325670498</v>
      </c>
      <c r="J20" s="13">
        <f t="shared" si="5"/>
        <v>321981.70689655171</v>
      </c>
      <c r="K20" s="13">
        <f t="shared" si="5"/>
        <v>329515.99042145594</v>
      </c>
      <c r="L20" s="13">
        <f t="shared" si="5"/>
        <v>567794.00574712642</v>
      </c>
      <c r="M20" s="13">
        <f t="shared" si="5"/>
        <v>-33524.904214559385</v>
      </c>
      <c r="N20" s="13">
        <f t="shared" si="5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B14/$O14</f>
        <v>-574915.96484375</v>
      </c>
      <c r="C21" s="13">
        <f t="shared" si="6"/>
        <v>-430391.65546874999</v>
      </c>
      <c r="D21" s="13">
        <f t="shared" si="6"/>
        <v>-237794.62734375001</v>
      </c>
      <c r="E21" s="13">
        <f t="shared" si="6"/>
        <v>-221802.75234375001</v>
      </c>
      <c r="F21" s="13">
        <f t="shared" si="6"/>
        <v>-184689.96953125001</v>
      </c>
      <c r="G21" s="13">
        <f t="shared" si="6"/>
        <v>-1572769.51171875</v>
      </c>
      <c r="H21" s="13">
        <f t="shared" si="6"/>
        <v>4010361.7476562499</v>
      </c>
      <c r="I21" s="13">
        <f t="shared" si="6"/>
        <v>183580.90156249999</v>
      </c>
      <c r="J21" s="13">
        <f t="shared" si="6"/>
        <v>234962.76250000001</v>
      </c>
      <c r="K21" s="13">
        <f t="shared" si="6"/>
        <v>408207.85234375001</v>
      </c>
      <c r="L21" s="13">
        <f t="shared" si="6"/>
        <v>715144.91015625</v>
      </c>
      <c r="M21" s="13">
        <f t="shared" si="6"/>
        <v>-156250</v>
      </c>
      <c r="N21" s="13">
        <f t="shared" si="6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1019-C971-8A49-90D4-C01E93F6857E}">
  <dimension ref="A1:G22"/>
  <sheetViews>
    <sheetView workbookViewId="0">
      <selection activeCell="B20" sqref="B20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170</v>
      </c>
      <c r="B1" t="s">
        <v>166</v>
      </c>
      <c r="C1" t="s">
        <v>119</v>
      </c>
      <c r="D1" t="s">
        <v>120</v>
      </c>
      <c r="E1" t="s">
        <v>121</v>
      </c>
      <c r="F1" t="s">
        <v>122</v>
      </c>
      <c r="G1" t="s">
        <v>163</v>
      </c>
    </row>
    <row r="2" spans="1:7" x14ac:dyDescent="0.2">
      <c r="A2" t="s">
        <v>159</v>
      </c>
      <c r="B2" t="s">
        <v>169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156</v>
      </c>
      <c r="B3" t="s">
        <v>167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150</v>
      </c>
      <c r="B4" t="s">
        <v>169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152</v>
      </c>
      <c r="B5" t="s">
        <v>168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151</v>
      </c>
      <c r="B6" t="s">
        <v>169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153</v>
      </c>
      <c r="B7" t="s">
        <v>169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155</v>
      </c>
      <c r="B8" t="s">
        <v>167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154</v>
      </c>
      <c r="B9" t="s">
        <v>167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161</v>
      </c>
      <c r="B10" t="s">
        <v>168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162</v>
      </c>
      <c r="B11" t="s">
        <v>168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160</v>
      </c>
      <c r="B12" t="s">
        <v>168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148</v>
      </c>
      <c r="B13" t="s">
        <v>167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149</v>
      </c>
      <c r="B14" t="s">
        <v>168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158</v>
      </c>
      <c r="B15" t="s">
        <v>169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157</v>
      </c>
      <c r="B16" t="s">
        <v>169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147</v>
      </c>
      <c r="B17" t="s">
        <v>167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164</v>
      </c>
      <c r="B19" t="str">
        <f>C1</f>
        <v>Braidwood</v>
      </c>
      <c r="C19" t="str">
        <f t="shared" ref="C19:F19" si="0">D1</f>
        <v>Cooper</v>
      </c>
      <c r="D19" t="str">
        <f t="shared" si="0"/>
        <v>Davis-Besse</v>
      </c>
      <c r="E19" t="str">
        <f t="shared" si="0"/>
        <v>Prairie-Island</v>
      </c>
      <c r="F19" t="str">
        <f t="shared" si="0"/>
        <v>South Texas Project</v>
      </c>
    </row>
    <row r="20" spans="1:7" x14ac:dyDescent="0.2">
      <c r="A20" t="s">
        <v>132</v>
      </c>
    </row>
    <row r="21" spans="1:7" x14ac:dyDescent="0.2">
      <c r="A21" t="s">
        <v>133</v>
      </c>
    </row>
    <row r="22" spans="1:7" x14ac:dyDescent="0.2">
      <c r="A22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C6"/>
  <sheetViews>
    <sheetView tabSelected="1" workbookViewId="0"/>
  </sheetViews>
  <sheetFormatPr baseColWidth="10" defaultRowHeight="16" x14ac:dyDescent="0.2"/>
  <sheetData>
    <row r="1" spans="1:29" x14ac:dyDescent="0.2">
      <c r="A1" t="s">
        <v>182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</row>
    <row r="2" spans="1:29" x14ac:dyDescent="0.2">
      <c r="A2" t="s">
        <v>18</v>
      </c>
      <c r="B2">
        <v>1193</v>
      </c>
      <c r="C2" s="3">
        <v>-985</v>
      </c>
      <c r="D2" s="3">
        <v>-24756</v>
      </c>
      <c r="E2" s="3">
        <v>-14.9</v>
      </c>
      <c r="F2" s="21">
        <v>-9.9999999999999997E+199</v>
      </c>
      <c r="G2" s="21">
        <v>-9.9999999999999997E+199</v>
      </c>
      <c r="H2" s="21">
        <v>-9.9999999999999997E+199</v>
      </c>
      <c r="I2" s="21">
        <v>-9.9999999999999997E+199</v>
      </c>
      <c r="J2" s="3">
        <v>88020</v>
      </c>
      <c r="K2" s="3" t="s">
        <v>71</v>
      </c>
      <c r="L2" s="3" t="s">
        <v>18</v>
      </c>
      <c r="M2" s="3" t="s">
        <v>72</v>
      </c>
      <c r="N2" s="3" t="s">
        <v>73</v>
      </c>
      <c r="O2" s="3">
        <v>3129157077</v>
      </c>
      <c r="P2" s="3">
        <v>1021235.95</v>
      </c>
      <c r="Q2" s="3">
        <v>3129193928</v>
      </c>
      <c r="R2" s="3">
        <v>3130347190</v>
      </c>
      <c r="S2" s="3">
        <v>3127893262</v>
      </c>
      <c r="T2" s="3">
        <v>3128052793</v>
      </c>
      <c r="U2" s="3">
        <v>3130209769</v>
      </c>
      <c r="V2" s="3">
        <v>4</v>
      </c>
      <c r="W2" s="3">
        <v>1042900000000</v>
      </c>
      <c r="X2" s="3">
        <v>3.1933999999999999E-4</v>
      </c>
      <c r="Y2" s="3">
        <v>0.11112289</v>
      </c>
      <c r="Z2" s="21">
        <v>4.6199999999999995E-13</v>
      </c>
      <c r="AA2" s="3">
        <v>5.1726979999999999E-2</v>
      </c>
      <c r="AB2" s="3">
        <v>5.5555559999999997E-2</v>
      </c>
      <c r="AC2" s="3">
        <v>73</v>
      </c>
    </row>
    <row r="3" spans="1:29" x14ac:dyDescent="0.2">
      <c r="A3" t="s">
        <v>19</v>
      </c>
      <c r="B3">
        <v>769</v>
      </c>
      <c r="C3">
        <v>-754</v>
      </c>
      <c r="D3">
        <v>-18948</v>
      </c>
      <c r="E3">
        <v>-14.9</v>
      </c>
      <c r="F3" s="9">
        <v>-9.9999999999999997E+199</v>
      </c>
      <c r="G3" s="9">
        <v>-9.9999999999999997E+199</v>
      </c>
      <c r="H3" s="9">
        <v>-9.9999999999999997E+199</v>
      </c>
      <c r="I3" s="9">
        <v>-9.9999999999999997E+199</v>
      </c>
      <c r="J3">
        <v>10</v>
      </c>
      <c r="K3" t="s">
        <v>71</v>
      </c>
      <c r="L3" t="s">
        <v>19</v>
      </c>
      <c r="M3" t="s">
        <v>74</v>
      </c>
      <c r="N3" t="s">
        <v>73</v>
      </c>
      <c r="O3">
        <v>1941425295.5999999</v>
      </c>
      <c r="P3">
        <v>6952.2878666099996</v>
      </c>
      <c r="Q3">
        <v>1941428170.23</v>
      </c>
      <c r="R3">
        <v>1941429832.72</v>
      </c>
      <c r="S3">
        <v>1941415009.23</v>
      </c>
      <c r="T3">
        <v>1941416830.3699999</v>
      </c>
      <c r="U3">
        <v>1941429736.3599999</v>
      </c>
      <c r="V3">
        <v>4</v>
      </c>
      <c r="W3">
        <v>48334306.580200002</v>
      </c>
      <c r="X3">
        <v>0.263848935103</v>
      </c>
      <c r="Y3">
        <v>2.1611600770599999E-2</v>
      </c>
      <c r="Z3">
        <v>0.30264679038600001</v>
      </c>
      <c r="AA3" s="9">
        <v>1.22768367385E-12</v>
      </c>
      <c r="AB3">
        <v>1</v>
      </c>
      <c r="AC3">
        <v>0.27064220183499998</v>
      </c>
    </row>
    <row r="4" spans="1:29" x14ac:dyDescent="0.2">
      <c r="A4" t="s">
        <v>75</v>
      </c>
      <c r="B4">
        <v>894</v>
      </c>
      <c r="C4">
        <v>-879</v>
      </c>
      <c r="D4">
        <v>-22089</v>
      </c>
      <c r="E4">
        <v>-14.9</v>
      </c>
      <c r="F4" s="9">
        <v>-9.9999999999999997E+199</v>
      </c>
      <c r="G4" s="9">
        <v>-9.9999999999999997E+199</v>
      </c>
      <c r="H4" s="9">
        <v>-9.9999999999999997E+199</v>
      </c>
      <c r="I4" s="9">
        <v>-9.9999999999999997E+199</v>
      </c>
      <c r="J4">
        <v>10</v>
      </c>
      <c r="K4" t="s">
        <v>71</v>
      </c>
      <c r="L4" t="s">
        <v>22</v>
      </c>
      <c r="M4" t="s">
        <v>76</v>
      </c>
      <c r="N4" t="s">
        <v>73</v>
      </c>
      <c r="O4">
        <v>2357253019.6300001</v>
      </c>
      <c r="P4">
        <v>1077.46392866</v>
      </c>
      <c r="Q4">
        <v>2357252830.3800001</v>
      </c>
      <c r="R4">
        <v>2357254371.6500001</v>
      </c>
      <c r="S4">
        <v>2357252046.0900002</v>
      </c>
      <c r="T4">
        <v>2357252079.1900001</v>
      </c>
      <c r="U4">
        <v>2357254225.0100002</v>
      </c>
      <c r="V4">
        <v>4</v>
      </c>
      <c r="W4">
        <v>1160928.5175600001</v>
      </c>
      <c r="X4">
        <v>2.1252890767700001E-2</v>
      </c>
      <c r="Y4">
        <v>0.30877094401299998</v>
      </c>
      <c r="Z4">
        <v>1</v>
      </c>
      <c r="AA4" s="9">
        <v>7.2869255798000005E-13</v>
      </c>
      <c r="AB4">
        <v>0.275353016688</v>
      </c>
      <c r="AC4">
        <v>0.24997221913500001</v>
      </c>
    </row>
    <row r="5" spans="1:29" x14ac:dyDescent="0.2">
      <c r="A5" t="s">
        <v>77</v>
      </c>
      <c r="B5">
        <v>522</v>
      </c>
      <c r="C5">
        <v>-507</v>
      </c>
      <c r="D5">
        <v>-12741</v>
      </c>
      <c r="E5">
        <v>-14.9</v>
      </c>
      <c r="F5" s="9">
        <v>-9.9999999999999997E+199</v>
      </c>
      <c r="G5" s="9">
        <v>-9.9999999999999997E+199</v>
      </c>
      <c r="H5" s="9">
        <v>-9.9999999999999997E+199</v>
      </c>
      <c r="I5" s="9">
        <v>-9.9999999999999997E+199</v>
      </c>
      <c r="J5">
        <v>35000</v>
      </c>
      <c r="K5" t="s">
        <v>71</v>
      </c>
      <c r="L5" t="s">
        <v>20</v>
      </c>
      <c r="M5" t="s">
        <v>78</v>
      </c>
      <c r="N5" t="s">
        <v>73</v>
      </c>
      <c r="O5">
        <v>1177078719.72</v>
      </c>
      <c r="P5">
        <v>45333.174797</v>
      </c>
      <c r="Q5">
        <v>1177087754.28</v>
      </c>
      <c r="R5">
        <v>1177118966.7</v>
      </c>
      <c r="S5">
        <v>1177020403.6300001</v>
      </c>
      <c r="T5">
        <v>1177027183.3699999</v>
      </c>
      <c r="U5">
        <v>1177117607.7</v>
      </c>
      <c r="V5">
        <v>4</v>
      </c>
      <c r="W5">
        <v>2055096737.1700001</v>
      </c>
      <c r="X5">
        <v>5.2021435833E-2</v>
      </c>
      <c r="Y5">
        <v>0.5</v>
      </c>
      <c r="Z5">
        <v>4</v>
      </c>
      <c r="AA5">
        <v>0.315724815725</v>
      </c>
      <c r="AB5" s="9">
        <v>3.4322497171699999E-12</v>
      </c>
      <c r="AC5">
        <v>0.32953656628900002</v>
      </c>
    </row>
    <row r="6" spans="1:29" x14ac:dyDescent="0.2">
      <c r="A6" t="s">
        <v>21</v>
      </c>
      <c r="B6">
        <v>1280</v>
      </c>
      <c r="C6">
        <v>-1265</v>
      </c>
      <c r="D6">
        <v>-31789</v>
      </c>
      <c r="E6">
        <v>-14.9</v>
      </c>
      <c r="F6" s="9">
        <v>-9.9999999999999997E+199</v>
      </c>
      <c r="G6" s="9">
        <v>-9.9999999999999997E+199</v>
      </c>
      <c r="H6" s="9">
        <v>-9.9999999999999997E+199</v>
      </c>
      <c r="I6" s="9">
        <v>-9.9999999999999997E+199</v>
      </c>
      <c r="J6">
        <v>2000000</v>
      </c>
      <c r="K6" t="s">
        <v>71</v>
      </c>
      <c r="L6" t="s">
        <v>79</v>
      </c>
      <c r="M6" t="s">
        <v>80</v>
      </c>
      <c r="N6" t="s">
        <v>73</v>
      </c>
      <c r="O6">
        <v>2880661882.02</v>
      </c>
      <c r="P6">
        <v>18447721.6961</v>
      </c>
      <c r="Q6">
        <v>2882183403.02</v>
      </c>
      <c r="R6">
        <v>2919873833.9099998</v>
      </c>
      <c r="S6">
        <v>2851246232.9899998</v>
      </c>
      <c r="T6">
        <v>2856011739.0500002</v>
      </c>
      <c r="U6">
        <v>2905799143.7800002</v>
      </c>
      <c r="V6">
        <v>10</v>
      </c>
      <c r="W6" s="9">
        <v>340318435777000</v>
      </c>
      <c r="X6">
        <v>10</v>
      </c>
      <c r="Y6">
        <v>0.28673657603500002</v>
      </c>
      <c r="Z6">
        <v>0.26394849785399999</v>
      </c>
      <c r="AA6">
        <v>1.8921016736099999E-2</v>
      </c>
      <c r="AB6" s="9">
        <v>1.46600182842E-14</v>
      </c>
      <c r="AC6">
        <v>0.25000125000599999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82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83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90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84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95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85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86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87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88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89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93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94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143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144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95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90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145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138</v>
      </c>
      <c r="F4" t="s">
        <v>141</v>
      </c>
    </row>
    <row r="5" spans="1:6" x14ac:dyDescent="0.2">
      <c r="A5" t="s">
        <v>137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136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135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139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140</v>
      </c>
      <c r="B10" t="s">
        <v>142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2023-05-22T16:52:57Z</dcterms:modified>
</cp:coreProperties>
</file>