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C8E589C6-4EB3-FD4A-91AA-60F49A5F55DF}" xr6:coauthVersionLast="47" xr6:coauthVersionMax="47" xr10:uidLastSave="{00000000-0000-0000-0000-000000000000}"/>
  <bookViews>
    <workbookView xWindow="0" yWindow="0" windowWidth="35840" windowHeight="22400" activeTab="5" xr2:uid="{3CE7F202-39F9-48AF-B0C7-575379157397}"/>
  </bookViews>
  <sheets>
    <sheet name="SMR" sheetId="13" r:id="rId1"/>
    <sheet name="Boundaries_5steps" sheetId="23" r:id="rId2"/>
    <sheet name="Boundaries_6steps" sheetId="22" r:id="rId3"/>
    <sheet name="Boundaries_7steps" sheetId="19" r:id="rId4"/>
    <sheet name="Boundaries_8steps" sheetId="15" r:id="rId5"/>
    <sheet name="40_MWe" sheetId="25" r:id="rId6"/>
    <sheet name="80_MWe" sheetId="26" r:id="rId7"/>
    <sheet name="steps" sheetId="24" r:id="rId8"/>
    <sheet name="Boundaries" sheetId="10" r:id="rId9"/>
    <sheet name="PTC vs. ITC" sheetId="14" r:id="rId10"/>
    <sheet name="MACRS" sheetId="1" r:id="rId11"/>
    <sheet name="Transfer_rates" sheetId="4" r:id="rId12"/>
    <sheet name="HTSE" sheetId="2" r:id="rId13"/>
    <sheet name="FT" sheetId="11" r:id="rId14"/>
    <sheet name="Capacity_Market" sheetId="3" r:id="rId15"/>
    <sheet name="Tax rates" sheetId="12" r:id="rId16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5" l="1"/>
  <c r="B14" i="26"/>
  <c r="C14" i="26" s="1"/>
  <c r="C20" i="26" s="1"/>
  <c r="A4" i="26" s="1"/>
  <c r="B39" i="26"/>
  <c r="A29" i="26"/>
  <c r="A19" i="26"/>
  <c r="D14" i="26"/>
  <c r="F14" i="26" s="1"/>
  <c r="B39" i="25"/>
  <c r="A29" i="25"/>
  <c r="A19" i="25"/>
  <c r="D14" i="25"/>
  <c r="F14" i="25" s="1"/>
  <c r="C14" i="25"/>
  <c r="C20" i="25" s="1"/>
  <c r="A4" i="25" s="1"/>
  <c r="D9" i="24"/>
  <c r="E9" i="24"/>
  <c r="F9" i="24"/>
  <c r="G9" i="24"/>
  <c r="H9" i="24"/>
  <c r="I9" i="24"/>
  <c r="J9" i="24"/>
  <c r="K9" i="24"/>
  <c r="L9" i="24"/>
  <c r="C9" i="24"/>
  <c r="D8" i="24"/>
  <c r="E8" i="24"/>
  <c r="F8" i="24"/>
  <c r="G8" i="24"/>
  <c r="H8" i="24"/>
  <c r="I8" i="24"/>
  <c r="J8" i="24"/>
  <c r="K8" i="24"/>
  <c r="L8" i="24"/>
  <c r="C8" i="24"/>
  <c r="D7" i="24"/>
  <c r="E7" i="24"/>
  <c r="F7" i="24"/>
  <c r="G7" i="24"/>
  <c r="H7" i="24"/>
  <c r="I7" i="24"/>
  <c r="J7" i="24"/>
  <c r="K7" i="24"/>
  <c r="L7" i="24"/>
  <c r="D10" i="24"/>
  <c r="E10" i="24"/>
  <c r="F10" i="24"/>
  <c r="G10" i="24"/>
  <c r="H10" i="24"/>
  <c r="I10" i="24"/>
  <c r="J10" i="24"/>
  <c r="K10" i="24"/>
  <c r="L10" i="24"/>
  <c r="K36" i="10"/>
  <c r="K37" i="10"/>
  <c r="K38" i="10"/>
  <c r="K39" i="10"/>
  <c r="K35" i="10"/>
  <c r="G36" i="10"/>
  <c r="G37" i="10"/>
  <c r="G38" i="10"/>
  <c r="G39" i="10"/>
  <c r="G35" i="10"/>
  <c r="E35" i="10"/>
  <c r="B44" i="23"/>
  <c r="B43" i="23"/>
  <c r="B42" i="23"/>
  <c r="B41" i="23"/>
  <c r="D39" i="23"/>
  <c r="A29" i="23"/>
  <c r="A19" i="23"/>
  <c r="D14" i="23"/>
  <c r="F14" i="23" s="1"/>
  <c r="C14" i="23"/>
  <c r="B44" i="22"/>
  <c r="B43" i="22"/>
  <c r="B42" i="22"/>
  <c r="B41" i="22"/>
  <c r="D39" i="22"/>
  <c r="A29" i="22"/>
  <c r="A19" i="22"/>
  <c r="D14" i="22"/>
  <c r="F14" i="22" s="1"/>
  <c r="C14" i="22"/>
  <c r="B44" i="19"/>
  <c r="B43" i="19"/>
  <c r="B42" i="19"/>
  <c r="B41" i="19"/>
  <c r="D39" i="19"/>
  <c r="A29" i="19"/>
  <c r="A19" i="19"/>
  <c r="D14" i="19"/>
  <c r="F14" i="19" s="1"/>
  <c r="C14" i="19"/>
  <c r="D14" i="15"/>
  <c r="C14" i="15"/>
  <c r="A52" i="15"/>
  <c r="A51" i="15"/>
  <c r="A50" i="15"/>
  <c r="A49" i="15"/>
  <c r="A48" i="15"/>
  <c r="B44" i="15"/>
  <c r="B43" i="15"/>
  <c r="B42" i="15"/>
  <c r="B41" i="15"/>
  <c r="D39" i="15"/>
  <c r="A29" i="15"/>
  <c r="A19" i="15"/>
  <c r="D9" i="14"/>
  <c r="D10" i="14"/>
  <c r="C9" i="14"/>
  <c r="C10" i="14" s="1"/>
  <c r="C14" i="10"/>
  <c r="E14" i="10" s="1"/>
  <c r="E38" i="10" s="1"/>
  <c r="C15" i="10"/>
  <c r="C16" i="10"/>
  <c r="D14" i="10"/>
  <c r="F14" i="10" s="1"/>
  <c r="A30" i="10"/>
  <c r="A24" i="10"/>
  <c r="D16" i="10"/>
  <c r="F16" i="10" s="1"/>
  <c r="I4" i="13"/>
  <c r="J4" i="13"/>
  <c r="K4" i="13"/>
  <c r="L4" i="13"/>
  <c r="H4" i="13"/>
  <c r="F33" i="10"/>
  <c r="D33" i="10"/>
  <c r="D15" i="10"/>
  <c r="A29" i="10"/>
  <c r="A28" i="10"/>
  <c r="A23" i="10"/>
  <c r="A22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C24" i="26" l="1"/>
  <c r="A8" i="26" s="1"/>
  <c r="C23" i="26"/>
  <c r="A7" i="26" s="1"/>
  <c r="C21" i="26"/>
  <c r="A5" i="26" s="1"/>
  <c r="C25" i="26"/>
  <c r="A9" i="26" s="1"/>
  <c r="C22" i="26"/>
  <c r="A6" i="26" s="1"/>
  <c r="E14" i="26"/>
  <c r="C18" i="26"/>
  <c r="A2" i="26" s="1"/>
  <c r="C19" i="26"/>
  <c r="A3" i="26" s="1"/>
  <c r="C21" i="25"/>
  <c r="A5" i="25" s="1"/>
  <c r="C22" i="25"/>
  <c r="A6" i="25" s="1"/>
  <c r="C25" i="25"/>
  <c r="A9" i="25" s="1"/>
  <c r="C24" i="25"/>
  <c r="A8" i="25" s="1"/>
  <c r="C23" i="25"/>
  <c r="A7" i="25" s="1"/>
  <c r="E14" i="25"/>
  <c r="C41" i="25" s="1"/>
  <c r="C18" i="25"/>
  <c r="A2" i="25" s="1"/>
  <c r="C19" i="25"/>
  <c r="A3" i="25" s="1"/>
  <c r="C22" i="23"/>
  <c r="C23" i="19"/>
  <c r="A7" i="19" s="1"/>
  <c r="C19" i="22"/>
  <c r="C5" i="24"/>
  <c r="J33" i="10"/>
  <c r="C21" i="15"/>
  <c r="A5" i="15" s="1"/>
  <c r="C20" i="19"/>
  <c r="A4" i="19" s="1"/>
  <c r="C21" i="23"/>
  <c r="A5" i="23" s="1"/>
  <c r="E37" i="10"/>
  <c r="C20" i="23"/>
  <c r="A4" i="23" s="1"/>
  <c r="E36" i="10"/>
  <c r="C19" i="23"/>
  <c r="A3" i="23" s="1"/>
  <c r="C42" i="10"/>
  <c r="D4" i="24" s="1"/>
  <c r="C18" i="19"/>
  <c r="A2" i="19" s="1"/>
  <c r="C24" i="19"/>
  <c r="A8" i="19" s="1"/>
  <c r="C22" i="19"/>
  <c r="A6" i="19" s="1"/>
  <c r="C21" i="19"/>
  <c r="A5" i="19" s="1"/>
  <c r="C19" i="19"/>
  <c r="A3" i="19" s="1"/>
  <c r="C18" i="22"/>
  <c r="A2" i="22" s="1"/>
  <c r="C23" i="22"/>
  <c r="A7" i="22" s="1"/>
  <c r="C22" i="22"/>
  <c r="A6" i="22" s="1"/>
  <c r="C21" i="22"/>
  <c r="A5" i="22" s="1"/>
  <c r="C20" i="22"/>
  <c r="A4" i="22" s="1"/>
  <c r="C18" i="23"/>
  <c r="A2" i="23" s="1"/>
  <c r="E39" i="10"/>
  <c r="A6" i="23"/>
  <c r="E14" i="23"/>
  <c r="E14" i="22"/>
  <c r="A3" i="22"/>
  <c r="E14" i="19"/>
  <c r="C18" i="15"/>
  <c r="A2" i="15" s="1"/>
  <c r="C23" i="15"/>
  <c r="A7" i="15" s="1"/>
  <c r="C20" i="15"/>
  <c r="A4" i="15" s="1"/>
  <c r="C25" i="15"/>
  <c r="A9" i="15" s="1"/>
  <c r="C22" i="15"/>
  <c r="A6" i="15" s="1"/>
  <c r="C19" i="15"/>
  <c r="A3" i="15" s="1"/>
  <c r="C24" i="15"/>
  <c r="A8" i="15" s="1"/>
  <c r="D24" i="10"/>
  <c r="B22" i="10"/>
  <c r="C2" i="24" s="1"/>
  <c r="F15" i="10"/>
  <c r="C5" i="25" l="1"/>
  <c r="C3" i="25"/>
  <c r="C41" i="26"/>
  <c r="C35" i="26"/>
  <c r="B9" i="26" s="1"/>
  <c r="C34" i="26"/>
  <c r="B8" i="26" s="1"/>
  <c r="C33" i="26"/>
  <c r="B7" i="26" s="1"/>
  <c r="C32" i="26"/>
  <c r="B6" i="26" s="1"/>
  <c r="C31" i="26"/>
  <c r="B5" i="26" s="1"/>
  <c r="C29" i="26"/>
  <c r="B3" i="26" s="1"/>
  <c r="C28" i="26"/>
  <c r="B2" i="26" s="1"/>
  <c r="C30" i="26"/>
  <c r="B4" i="26" s="1"/>
  <c r="C34" i="25"/>
  <c r="B8" i="25" s="1"/>
  <c r="C32" i="25"/>
  <c r="B6" i="25" s="1"/>
  <c r="C30" i="25"/>
  <c r="B4" i="25" s="1"/>
  <c r="C33" i="25"/>
  <c r="B7" i="25" s="1"/>
  <c r="C35" i="25"/>
  <c r="B9" i="25" s="1"/>
  <c r="C29" i="25"/>
  <c r="B3" i="25" s="1"/>
  <c r="C28" i="25"/>
  <c r="B2" i="25" s="1"/>
  <c r="C31" i="25"/>
  <c r="B5" i="25" s="1"/>
  <c r="E43" i="19"/>
  <c r="C30" i="19"/>
  <c r="B4" i="19" s="1"/>
  <c r="E44" i="19"/>
  <c r="C31" i="19"/>
  <c r="B5" i="19" s="1"/>
  <c r="E45" i="19"/>
  <c r="C32" i="19"/>
  <c r="B6" i="19" s="1"/>
  <c r="E41" i="19"/>
  <c r="C34" i="19"/>
  <c r="B8" i="19" s="1"/>
  <c r="C28" i="19"/>
  <c r="B2" i="19" s="1"/>
  <c r="C33" i="19"/>
  <c r="B7" i="19" s="1"/>
  <c r="E42" i="19"/>
  <c r="C29" i="19"/>
  <c r="B3" i="19" s="1"/>
  <c r="C28" i="22"/>
  <c r="B2" i="22" s="1"/>
  <c r="E42" i="22"/>
  <c r="C29" i="22"/>
  <c r="B3" i="22" s="1"/>
  <c r="E43" i="22"/>
  <c r="E44" i="22"/>
  <c r="C30" i="22"/>
  <c r="E45" i="22"/>
  <c r="C31" i="22"/>
  <c r="B5" i="22" s="1"/>
  <c r="E41" i="22"/>
  <c r="C32" i="22"/>
  <c r="B6" i="22" s="1"/>
  <c r="C33" i="22"/>
  <c r="B7" i="22" s="1"/>
  <c r="E42" i="23"/>
  <c r="E43" i="23"/>
  <c r="E44" i="23"/>
  <c r="E45" i="23"/>
  <c r="C29" i="23"/>
  <c r="B3" i="23" s="1"/>
  <c r="E41" i="23"/>
  <c r="C30" i="23"/>
  <c r="B4" i="23" s="1"/>
  <c r="C32" i="23"/>
  <c r="B6" i="23" s="1"/>
  <c r="C31" i="23"/>
  <c r="B5" i="23" s="1"/>
  <c r="C28" i="23"/>
  <c r="B2" i="23" s="1"/>
  <c r="B4" i="22"/>
  <c r="E16" i="10"/>
  <c r="J24" i="10"/>
  <c r="B24" i="10"/>
  <c r="C24" i="10"/>
  <c r="F24" i="10"/>
  <c r="K24" i="10"/>
  <c r="E24" i="10"/>
  <c r="G24" i="10"/>
  <c r="I24" i="10"/>
  <c r="H24" i="10"/>
  <c r="K6" i="24"/>
  <c r="F6" i="24"/>
  <c r="C6" i="24"/>
  <c r="I6" i="24"/>
  <c r="L6" i="24"/>
  <c r="D6" i="24"/>
  <c r="E6" i="24"/>
  <c r="J6" i="24"/>
  <c r="G6" i="24"/>
  <c r="H6" i="24"/>
  <c r="E23" i="10"/>
  <c r="I23" i="10"/>
  <c r="K23" i="10"/>
  <c r="D23" i="10"/>
  <c r="F23" i="10"/>
  <c r="J23" i="10"/>
  <c r="G23" i="10"/>
  <c r="H23" i="10"/>
  <c r="B23" i="10"/>
  <c r="C23" i="10"/>
  <c r="E5" i="24"/>
  <c r="D5" i="24"/>
  <c r="F5" i="24"/>
  <c r="G5" i="24"/>
  <c r="L5" i="24"/>
  <c r="I5" i="24"/>
  <c r="J5" i="24"/>
  <c r="K5" i="24"/>
  <c r="H5" i="24"/>
  <c r="G22" i="10"/>
  <c r="H2" i="24" s="1"/>
  <c r="H22" i="10"/>
  <c r="I2" i="24" s="1"/>
  <c r="J22" i="10"/>
  <c r="K2" i="24" s="1"/>
  <c r="K22" i="10"/>
  <c r="L2" i="24" s="1"/>
  <c r="E22" i="10"/>
  <c r="F2" i="24" s="1"/>
  <c r="I22" i="10"/>
  <c r="J2" i="24" s="1"/>
  <c r="D22" i="10"/>
  <c r="E2" i="24" s="1"/>
  <c r="C22" i="10"/>
  <c r="D2" i="24" s="1"/>
  <c r="F22" i="10"/>
  <c r="G2" i="24" s="1"/>
  <c r="E15" i="10"/>
  <c r="C6" i="26" l="1"/>
  <c r="C5" i="26"/>
  <c r="C4" i="26"/>
  <c r="C9" i="26"/>
  <c r="C3" i="26"/>
  <c r="C8" i="26"/>
  <c r="C7" i="26"/>
  <c r="C8" i="25"/>
  <c r="C7" i="25"/>
  <c r="C9" i="25"/>
  <c r="C6" i="25"/>
  <c r="C4" i="25"/>
  <c r="E3" i="22"/>
  <c r="E4" i="22"/>
  <c r="E5" i="22"/>
  <c r="E6" i="22"/>
  <c r="E7" i="22"/>
  <c r="D4" i="22"/>
  <c r="D5" i="22"/>
  <c r="D6" i="22"/>
  <c r="D7" i="22"/>
  <c r="D3" i="22"/>
  <c r="C3" i="23"/>
  <c r="C4" i="23"/>
  <c r="C5" i="23"/>
  <c r="C6" i="23"/>
  <c r="D4" i="19"/>
  <c r="D5" i="19"/>
  <c r="D7" i="19"/>
  <c r="D8" i="19"/>
  <c r="D6" i="19"/>
  <c r="D3" i="19"/>
  <c r="F4" i="23"/>
  <c r="F6" i="23"/>
  <c r="F5" i="23"/>
  <c r="F3" i="23"/>
  <c r="G4" i="23"/>
  <c r="G6" i="23"/>
  <c r="G3" i="23"/>
  <c r="G5" i="23"/>
  <c r="E3" i="23"/>
  <c r="E4" i="23"/>
  <c r="E5" i="23"/>
  <c r="E6" i="23"/>
  <c r="D4" i="23"/>
  <c r="D5" i="23"/>
  <c r="D6" i="23"/>
  <c r="D3" i="23"/>
  <c r="C4" i="19"/>
  <c r="C3" i="19"/>
  <c r="C5" i="19"/>
  <c r="C6" i="19"/>
  <c r="C7" i="19"/>
  <c r="C8" i="19"/>
  <c r="C4" i="22"/>
  <c r="C5" i="22"/>
  <c r="C6" i="22"/>
  <c r="C7" i="22"/>
  <c r="C3" i="22"/>
  <c r="G4" i="19"/>
  <c r="G5" i="19"/>
  <c r="G6" i="19"/>
  <c r="G7" i="19"/>
  <c r="G8" i="19"/>
  <c r="G3" i="19"/>
  <c r="C29" i="10"/>
  <c r="G4" i="22"/>
  <c r="G5" i="22"/>
  <c r="G6" i="22"/>
  <c r="G7" i="22"/>
  <c r="G3" i="22"/>
  <c r="F6" i="19"/>
  <c r="F4" i="19"/>
  <c r="F5" i="19"/>
  <c r="F8" i="19"/>
  <c r="F3" i="19"/>
  <c r="F7" i="19"/>
  <c r="F6" i="22"/>
  <c r="F7" i="22"/>
  <c r="F3" i="22"/>
  <c r="F4" i="22"/>
  <c r="F5" i="22"/>
  <c r="E5" i="19"/>
  <c r="E6" i="19"/>
  <c r="E7" i="19"/>
  <c r="E3" i="19"/>
  <c r="E4" i="19"/>
  <c r="E8" i="19"/>
  <c r="D30" i="10"/>
  <c r="K30" i="10"/>
  <c r="C30" i="10"/>
  <c r="E30" i="10"/>
  <c r="F30" i="10"/>
  <c r="I30" i="10"/>
  <c r="J30" i="10"/>
  <c r="B30" i="10"/>
  <c r="G30" i="10"/>
  <c r="H30" i="10"/>
  <c r="D29" i="10"/>
  <c r="F29" i="10"/>
  <c r="G29" i="10"/>
  <c r="J29" i="10"/>
  <c r="K29" i="10"/>
  <c r="I29" i="10"/>
  <c r="B29" i="10"/>
  <c r="E29" i="10"/>
  <c r="H29" i="10"/>
  <c r="C28" i="10"/>
  <c r="D3" i="24" s="1"/>
  <c r="J28" i="10"/>
  <c r="K3" i="24" s="1"/>
  <c r="D28" i="10"/>
  <c r="E3" i="24" s="1"/>
  <c r="G28" i="10"/>
  <c r="H3" i="24" s="1"/>
  <c r="H28" i="10"/>
  <c r="I3" i="24" s="1"/>
  <c r="B28" i="10"/>
  <c r="C3" i="24" s="1"/>
  <c r="E28" i="10"/>
  <c r="F3" i="24" s="1"/>
  <c r="F28" i="10"/>
  <c r="G3" i="24" s="1"/>
  <c r="I28" i="10"/>
  <c r="J3" i="24" s="1"/>
  <c r="K28" i="10"/>
  <c r="L3" i="24" s="1"/>
  <c r="I43" i="10" l="1"/>
  <c r="J43" i="10"/>
  <c r="K43" i="10"/>
  <c r="B43" i="10"/>
  <c r="C43" i="10"/>
  <c r="E43" i="10"/>
  <c r="F43" i="10"/>
  <c r="H43" i="10"/>
  <c r="D43" i="10"/>
  <c r="G43" i="10"/>
  <c r="C44" i="10"/>
  <c r="D44" i="10"/>
  <c r="E44" i="10"/>
  <c r="F44" i="10"/>
  <c r="H44" i="10"/>
  <c r="I44" i="10"/>
  <c r="J44" i="10"/>
  <c r="G44" i="10"/>
  <c r="K44" i="10"/>
  <c r="B44" i="10"/>
  <c r="D42" i="10"/>
  <c r="E4" i="24" s="1"/>
  <c r="F42" i="10"/>
  <c r="G4" i="24" s="1"/>
  <c r="E42" i="10"/>
  <c r="F4" i="24" s="1"/>
  <c r="G42" i="10"/>
  <c r="H4" i="24" s="1"/>
  <c r="I42" i="10"/>
  <c r="J4" i="24" s="1"/>
  <c r="K42" i="10"/>
  <c r="L4" i="24" s="1"/>
  <c r="J42" i="10"/>
  <c r="K4" i="24" s="1"/>
  <c r="H42" i="10"/>
  <c r="I4" i="24" s="1"/>
  <c r="B42" i="10"/>
  <c r="E14" i="15" l="1"/>
  <c r="F14" i="15"/>
  <c r="E42" i="15" l="1"/>
  <c r="C35" i="15"/>
  <c r="B9" i="15" s="1"/>
  <c r="E43" i="15"/>
  <c r="E44" i="15"/>
  <c r="F51" i="15" s="1"/>
  <c r="E45" i="15"/>
  <c r="E41" i="15"/>
  <c r="I48" i="15" s="1"/>
  <c r="C30" i="15"/>
  <c r="B4" i="15" s="1"/>
  <c r="C29" i="15"/>
  <c r="B3" i="15" s="1"/>
  <c r="C31" i="15"/>
  <c r="B5" i="15" s="1"/>
  <c r="C32" i="15"/>
  <c r="B6" i="15" s="1"/>
  <c r="C33" i="15"/>
  <c r="B7" i="15" s="1"/>
  <c r="C34" i="15"/>
  <c r="B8" i="15" s="1"/>
  <c r="C51" i="15"/>
  <c r="C28" i="15"/>
  <c r="B2" i="15" s="1"/>
  <c r="E50" i="15"/>
  <c r="E51" i="15" l="1"/>
  <c r="D51" i="15"/>
  <c r="C7" i="15"/>
  <c r="C8" i="15"/>
  <c r="C5" i="15"/>
  <c r="C9" i="15"/>
  <c r="C4" i="15"/>
  <c r="C6" i="15"/>
  <c r="C3" i="15"/>
  <c r="G9" i="15"/>
  <c r="G4" i="15"/>
  <c r="G8" i="15"/>
  <c r="G5" i="15"/>
  <c r="G7" i="15"/>
  <c r="G3" i="15"/>
  <c r="G6" i="15"/>
  <c r="F6" i="15"/>
  <c r="F7" i="15"/>
  <c r="F4" i="15"/>
  <c r="F8" i="15"/>
  <c r="F5" i="15"/>
  <c r="F9" i="15"/>
  <c r="F3" i="15"/>
  <c r="G51" i="15"/>
  <c r="E8" i="15"/>
  <c r="E7" i="15"/>
  <c r="E4" i="15"/>
  <c r="E5" i="15"/>
  <c r="E9" i="15"/>
  <c r="E3" i="15"/>
  <c r="E6" i="15"/>
  <c r="I51" i="15"/>
  <c r="H51" i="15"/>
  <c r="D6" i="15"/>
  <c r="D5" i="15"/>
  <c r="D7" i="15"/>
  <c r="D3" i="15"/>
  <c r="D4" i="15"/>
  <c r="D8" i="15"/>
  <c r="D9" i="15"/>
  <c r="H48" i="15"/>
  <c r="C48" i="15"/>
  <c r="F49" i="15"/>
  <c r="D49" i="15"/>
  <c r="E49" i="15"/>
  <c r="C49" i="15"/>
  <c r="C50" i="15"/>
  <c r="I49" i="15"/>
  <c r="D50" i="15"/>
  <c r="E48" i="15"/>
  <c r="F50" i="15"/>
  <c r="I50" i="15"/>
  <c r="G50" i="15"/>
  <c r="H50" i="15"/>
  <c r="F48" i="15"/>
  <c r="H49" i="15"/>
  <c r="G49" i="15"/>
  <c r="G48" i="15"/>
  <c r="D48" i="15"/>
  <c r="C52" i="15"/>
  <c r="D52" i="15"/>
  <c r="E52" i="15"/>
  <c r="G52" i="15"/>
  <c r="H52" i="15"/>
  <c r="F52" i="15"/>
  <c r="I52" i="15"/>
</calcChain>
</file>

<file path=xl/sharedStrings.xml><?xml version="1.0" encoding="utf-8"?>
<sst xmlns="http://schemas.openxmlformats.org/spreadsheetml/2006/main" count="478" uniqueCount="232">
  <si>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</si>
  <si>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</si>
  <si>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</si>
  <si>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</si>
  <si>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</si>
  <si>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</si>
  <si>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</si>
  <si>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</si>
  <si>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</si>
  <si>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</si>
  <si>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</si>
  <si>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</si>
  <si>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</si>
  <si>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</si>
  <si>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</si>
  <si>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</si>
  <si>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</si>
  <si>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</si>
  <si>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</si>
  <si>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</si>
  <si>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</si>
  <si>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</si>
  <si>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</si>
  <si>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</si>
  <si>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</si>
  <si>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</si>
  <si>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</si>
  <si>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</si>
  <si>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</si>
  <si>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</si>
  <si>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</si>
  <si>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</si>
  <si>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</si>
  <si>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</si>
  <si>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</si>
  <si>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</si>
  <si>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</si>
  <si>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</si>
  <si>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</si>
  <si>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</si>
  <si>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</si>
  <si>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</si>
  <si>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</si>
  <si>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</si>
  <si>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</si>
  <si>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</si>
  <si>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</si>
  <si>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</si>
  <si>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</si>
  <si>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</si>
  <si>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</si>
  <si>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</si>
  <si>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</si>
  <si>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</si>
  <si>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</si>
  <si>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</si>
  <si>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</si>
  <si>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</si>
  <si>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</si>
  <si>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</si>
  <si>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</si>
  <si>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</si>
  <si>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</si>
  <si>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</si>
  <si>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</si>
  <si>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</si>
  <si>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</si>
  <si>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</si>
  <si>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</si>
  <si>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</si>
  <si>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</si>
  <si>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</si>
  <si>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</si>
  <si>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</si>
  <si>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</si>
  <si>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</si>
  <si>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</si>
  <si>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</si>
  <si>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</si>
  <si>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</si>
  <si>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</si>
  <si>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</si>
  <si>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</si>
  <si>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</si>
  <si>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</si>
  <si>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</si>
  <si>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</si>
  <si>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</si>
  <si>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</si>
  <si>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</si>
  <si>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</si>
  <si>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</si>
  <si>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</si>
  <si>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</si>
  <si>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</si>
  <si>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</si>
  <si>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</si>
  <si>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</si>
  <si>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</si>
  <si>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</si>
  <si>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</si>
  <si>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</si>
  <si>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</si>
  <si>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</si>
  <si>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</si>
  <si>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</si>
  <si>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</si>
  <si>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</si>
  <si>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</si>
  <si>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</si>
  <si>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</si>
  <si>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</si>
  <si>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</si>
  <si>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</si>
  <si>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</si>
  <si>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</si>
  <si>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</si>
  <si>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</si>
  <si>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</si>
  <si>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</si>
  <si>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</si>
  <si>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</si>
  <si>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</si>
  <si>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</si>
  <si>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</si>
  <si>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</si>
  <si>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</si>
  <si>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</si>
  <si>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</si>
  <si>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</si>
  <si>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</si>
  <si>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</si>
  <si>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</si>
  <si>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</si>
  <si>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</si>
  <si>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</si>
  <si>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</si>
  <si>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</si>
  <si>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</si>
  <si>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</si>
  <si>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</si>
  <si>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</si>
  <si>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</si>
  <si>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</si>
  <si>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</si>
  <si>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</si>
  <si>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</si>
  <si>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</si>
  <si>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</si>
  <si>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</si>
  <si>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</si>
  <si>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</si>
  <si>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</si>
  <si>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</si>
  <si>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</si>
  <si>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</si>
  <si>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</si>
  <si>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</si>
  <si>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</si>
  <si>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</si>
  <si>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</si>
  <si>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</si>
  <si>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</si>
  <si>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</si>
  <si>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</si>
  <si>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</si>
  <si>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</si>
  <si>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</si>
  <si>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</si>
  <si>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</si>
  <si>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</si>
  <si>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</si>
  <si>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</si>
  <si>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</si>
  <si>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</si>
  <si>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</si>
  <si>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</si>
  <si>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</si>
  <si>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</si>
  <si>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</si>
  <si>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</si>
  <si>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</si>
  <si>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</si>
  <si>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</si>
  <si>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</si>
  <si>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</si>
  <si>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</si>
  <si>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</si>
  <si>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</si>
  <si>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</si>
  <si>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</si>
  <si>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</si>
  <si>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</si>
  <si>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</si>
  <si>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</si>
  <si>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</si>
  <si>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</si>
  <si>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</si>
  <si>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</si>
  <si>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</si>
  <si>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</si>
  <si>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</si>
  <si>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</si>
  <si>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</si>
  <si>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</si>
  <si>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</si>
  <si>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</si>
  <si>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</si>
  <si>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</si>
  <si>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40MWe</t>
  </si>
  <si>
    <t>80MWe</t>
  </si>
  <si>
    <t>Ref (60MWe)</t>
  </si>
  <si>
    <t>For SA inputs</t>
  </si>
  <si>
    <t>SMR Capacity (MWe)</t>
  </si>
  <si>
    <t>ITC (%)</t>
  </si>
  <si>
    <t>PTC ($/Mwh)</t>
  </si>
  <si>
    <t>CAPEX ($/MW)</t>
  </si>
  <si>
    <t>Added revenues</t>
  </si>
  <si>
    <t>ITC</t>
  </si>
  <si>
    <t>PTC</t>
  </si>
  <si>
    <t>First 10 years of operations</t>
  </si>
  <si>
    <t>20% of total CAPEX costs</t>
  </si>
  <si>
    <t>25 $/MWh for 10 years</t>
  </si>
  <si>
    <t>Discount rate</t>
  </si>
  <si>
    <t>htse</t>
  </si>
  <si>
    <t>ft</t>
  </si>
  <si>
    <t>component</t>
  </si>
  <si>
    <t>storage</t>
  </si>
  <si>
    <t>size</t>
  </si>
  <si>
    <t>40 MWe</t>
  </si>
  <si>
    <t>60 MWe</t>
  </si>
  <si>
    <t>80 MWe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</si>
</sst>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3" borderId="18" applyNumberFormat="0" applyAlignment="0" applyProtection="0"/>
  </cellStyleXfs>
  <cellXfs count="70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44" fontId="0" fillId="0" borderId="0" xfId="4" applyFont="1"/>
    <xf numFmtId="1" fontId="0" fillId="0" borderId="0" xfId="0" applyNumberFormat="1"/>
    <xf numFmtId="0" fontId="7" fillId="0" borderId="14" xfId="0" applyFont="1" applyBorder="1"/>
    <xf numFmtId="0" fontId="7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7" fillId="0" borderId="0" xfId="0" applyFont="1"/>
    <xf numFmtId="0" fontId="7" fillId="0" borderId="7" xfId="0" applyFon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1" fontId="8" fillId="3" borderId="18" xfId="5" applyNumberFormat="1"/>
    <xf numFmtId="0" fontId="8" fillId="3" borderId="18" xfId="5"/>
    <xf numFmtId="44" fontId="0" fillId="4" borderId="0" xfId="4" applyFont="1" applyFill="1"/>
    <xf numFmtId="44" fontId="0" fillId="5" borderId="0" xfId="4" applyFont="1" applyFill="1"/>
    <xf numFmtId="1" fontId="8" fillId="3" borderId="0" xfId="5" applyNumberFormat="1" applyBorder="1"/>
    <xf numFmtId="0" fontId="8" fillId="3" borderId="0" xfId="5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7" fillId="0" borderId="0" xfId="0" applyFont="1" applyBorder="1"/>
    <xf numFmtId="1" fontId="7" fillId="0" borderId="0" xfId="0" applyNumberFormat="1" applyFont="1"/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200</v>
      </c>
      <c r="G1" t="s">
        <v>205</v>
      </c>
    </row>
    <row r="2" spans="1:12" x14ac:dyDescent="0.2">
      <c r="G2" t="s">
        <v>206</v>
      </c>
      <c r="H2">
        <v>12</v>
      </c>
    </row>
    <row r="3" spans="1:12" x14ac:dyDescent="0.2">
      <c r="A3" t="s">
        <v>203</v>
      </c>
      <c r="B3" t="s">
        <v>196</v>
      </c>
      <c r="C3" t="s">
        <v>201</v>
      </c>
      <c r="D3" t="s">
        <v>197</v>
      </c>
      <c r="G3" t="s">
        <v>207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202</v>
      </c>
      <c r="B4" s="34">
        <v>1802460</v>
      </c>
      <c r="C4" s="34">
        <v>5569000</v>
      </c>
      <c r="D4" s="34">
        <v>24646000</v>
      </c>
      <c r="G4" t="s">
        <v>208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204</v>
      </c>
      <c r="B5" s="34">
        <v>3.71</v>
      </c>
      <c r="C5" s="34">
        <v>23.2</v>
      </c>
      <c r="D5" s="34">
        <v>55.69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D785-0BD3-214B-94B7-2A4B796A3A87}">
  <dimension ref="A1:D10"/>
  <sheetViews>
    <sheetView zoomScale="120" zoomScaleNormal="120" workbookViewId="0">
      <selection activeCell="G12" sqref="G12"/>
    </sheetView>
  </sheetViews>
  <sheetFormatPr baseColWidth="10" defaultRowHeight="15" x14ac:dyDescent="0.2"/>
  <cols>
    <col min="1" max="1" width="16.83203125" bestFit="1" customWidth="1"/>
    <col min="2" max="2" width="16.83203125" customWidth="1"/>
    <col min="3" max="3" width="17.6640625" bestFit="1" customWidth="1"/>
    <col min="4" max="4" width="17.33203125" bestFit="1" customWidth="1"/>
  </cols>
  <sheetData>
    <row r="1" spans="1:4" x14ac:dyDescent="0.2">
      <c r="A1" t="s">
        <v>213</v>
      </c>
      <c r="C1">
        <v>720</v>
      </c>
    </row>
    <row r="2" spans="1:4" x14ac:dyDescent="0.2">
      <c r="A2" t="s">
        <v>214</v>
      </c>
      <c r="C2">
        <v>30</v>
      </c>
    </row>
    <row r="3" spans="1:4" x14ac:dyDescent="0.2">
      <c r="A3" t="s">
        <v>215</v>
      </c>
      <c r="C3">
        <v>25</v>
      </c>
      <c r="D3" t="s">
        <v>220</v>
      </c>
    </row>
    <row r="5" spans="1:4" x14ac:dyDescent="0.2">
      <c r="A5" t="s">
        <v>216</v>
      </c>
      <c r="C5">
        <v>5569000</v>
      </c>
    </row>
    <row r="7" spans="1:4" x14ac:dyDescent="0.2">
      <c r="A7" t="s">
        <v>217</v>
      </c>
      <c r="B7" t="s">
        <v>223</v>
      </c>
      <c r="C7" t="s">
        <v>218</v>
      </c>
      <c r="D7" t="s">
        <v>219</v>
      </c>
    </row>
    <row r="8" spans="1:4" x14ac:dyDescent="0.2">
      <c r="C8" t="s">
        <v>221</v>
      </c>
      <c r="D8" t="s">
        <v>222</v>
      </c>
    </row>
    <row r="9" spans="1:4" x14ac:dyDescent="0.2">
      <c r="B9" s="20">
        <v>0</v>
      </c>
      <c r="C9" s="34">
        <f>C2*C5*C1/100</f>
        <v>1202904000</v>
      </c>
      <c r="D9" s="34">
        <f>C3*C1*(365*24*10)</f>
        <v>1576800000</v>
      </c>
    </row>
    <row r="10" spans="1:4" x14ac:dyDescent="0.2">
      <c r="B10" s="20">
        <v>0.1</v>
      </c>
      <c r="C10" s="48">
        <f>C9</f>
        <v>1202904000</v>
      </c>
      <c r="D10" s="49">
        <f>C3*C1*(365*24)*(1-POWER(1/(1+B10),10))/(1-(1/(1+B10)))</f>
        <v>1065762875.3502659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3" t="s">
        <v>2</v>
      </c>
      <c r="B2" s="53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53" t="s">
        <v>61</v>
      </c>
      <c r="B5" s="53"/>
      <c r="C5" s="53"/>
      <c r="D5" s="53"/>
      <c r="E5" s="53"/>
      <c r="F5" s="53"/>
      <c r="G5" s="53"/>
    </row>
    <row r="6" spans="1:8" x14ac:dyDescent="0.2">
      <c r="A6" s="53" t="s">
        <v>62</v>
      </c>
      <c r="B6" s="53"/>
      <c r="C6" s="53"/>
      <c r="D6" s="53"/>
      <c r="E6" s="53"/>
      <c r="F6" s="53"/>
      <c r="G6" s="53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53" t="s">
        <v>68</v>
      </c>
      <c r="B10" s="53"/>
      <c r="C10" s="53"/>
      <c r="D10" s="53"/>
      <c r="E10" s="53"/>
      <c r="F10" s="53"/>
      <c r="G10" s="53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53" t="s">
        <v>17</v>
      </c>
      <c r="B15" s="53"/>
      <c r="C15" s="53"/>
      <c r="D15" s="53"/>
      <c r="E15" s="53"/>
      <c r="F15" s="53"/>
      <c r="G15" s="53"/>
    </row>
    <row r="16" spans="1:8" x14ac:dyDescent="0.2">
      <c r="A16" s="53" t="s">
        <v>62</v>
      </c>
      <c r="B16" s="53"/>
      <c r="C16" s="53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53" t="s">
        <v>68</v>
      </c>
      <c r="B18" s="53"/>
      <c r="C18" s="53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CD1B8-26CF-A54F-A2FE-11376D661D34}">
  <dimension ref="A1:M81"/>
  <sheetViews>
    <sheetView topLeftCell="A10" zoomScale="120" zoomScaleNormal="120" workbookViewId="0">
      <selection activeCell="F41" sqref="F41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178</v>
      </c>
      <c r="D1" t="s">
        <v>183</v>
      </c>
      <c r="E1" t="s">
        <v>179</v>
      </c>
      <c r="F1" t="s">
        <v>182</v>
      </c>
      <c r="G1" t="s">
        <v>180</v>
      </c>
    </row>
    <row r="2" spans="1:8" x14ac:dyDescent="0.2">
      <c r="A2" s="52">
        <f>C18</f>
        <v>-705.1</v>
      </c>
      <c r="B2" s="52">
        <f>C28</f>
        <v>-17719.163</v>
      </c>
      <c r="C2" s="35">
        <v>10</v>
      </c>
      <c r="D2" s="35">
        <v>10</v>
      </c>
      <c r="E2" s="35">
        <v>10</v>
      </c>
      <c r="F2" s="35">
        <v>10</v>
      </c>
      <c r="G2" s="35">
        <v>10</v>
      </c>
    </row>
    <row r="3" spans="1:8" x14ac:dyDescent="0.2">
      <c r="A3" s="52">
        <f t="shared" ref="A3:A6" si="0">C19</f>
        <v>-550.1</v>
      </c>
      <c r="B3" s="52">
        <f t="shared" ref="B3:B6" si="1">C29</f>
        <v>-13824.013000000001</v>
      </c>
      <c r="C3" s="35">
        <f>D$41+$B19*ABS(E$41-D$41)/4</f>
        <v>106314.978</v>
      </c>
      <c r="D3" s="35">
        <f>D$42+$B19*ABS(E$42-D$42)/4</f>
        <v>106314.978</v>
      </c>
      <c r="E3" s="35">
        <f>D$43+$B19*ABS(D$43-E$43)/4</f>
        <v>106314.978</v>
      </c>
      <c r="F3" s="35">
        <f>D$44+$B19*ABS(E$44-D$44)/4</f>
        <v>106314.978</v>
      </c>
      <c r="G3" s="35">
        <f>D$45+$B19*ABS(E$45-D$45)/4</f>
        <v>106314.978</v>
      </c>
    </row>
    <row r="4" spans="1:8" x14ac:dyDescent="0.2">
      <c r="A4" s="52">
        <f t="shared" si="0"/>
        <v>-395.1</v>
      </c>
      <c r="B4" s="52">
        <f t="shared" si="1"/>
        <v>-9928.8630000000012</v>
      </c>
      <c r="C4" s="35">
        <f t="shared" ref="C4:C6" si="2">D$41+$B20*ABS(E$41-D$41)/4</f>
        <v>212629.95600000001</v>
      </c>
      <c r="D4" s="35">
        <f t="shared" ref="D4:D6" si="3">D$42+$B20*ABS(E$42-D$42)/4</f>
        <v>212629.95600000001</v>
      </c>
      <c r="E4" s="35">
        <f t="shared" ref="E4:E6" si="4">D$43+$B20*ABS(D$43-E$43)/4</f>
        <v>212629.95600000001</v>
      </c>
      <c r="F4" s="35">
        <f t="shared" ref="F4:F6" si="5">D$44+$B20*ABS(E$44-D$44)/4</f>
        <v>212629.95600000001</v>
      </c>
      <c r="G4" s="35">
        <f t="shared" ref="G4:G6" si="6">D$45+$B20*ABS(E$45-D$45)/4</f>
        <v>212629.95600000001</v>
      </c>
    </row>
    <row r="5" spans="1:8" x14ac:dyDescent="0.2">
      <c r="A5" s="52">
        <f t="shared" si="0"/>
        <v>-240.10000000000002</v>
      </c>
      <c r="B5" s="52">
        <f t="shared" si="1"/>
        <v>-6033.7129999999997</v>
      </c>
      <c r="C5" s="35">
        <f t="shared" si="2"/>
        <v>318944.93400000001</v>
      </c>
      <c r="D5" s="35">
        <f t="shared" si="3"/>
        <v>318944.93400000001</v>
      </c>
      <c r="E5" s="35">
        <f t="shared" si="4"/>
        <v>318944.93400000001</v>
      </c>
      <c r="F5" s="35">
        <f t="shared" si="5"/>
        <v>318944.93400000001</v>
      </c>
      <c r="G5" s="35">
        <f t="shared" si="6"/>
        <v>318944.93400000001</v>
      </c>
    </row>
    <row r="6" spans="1:8" x14ac:dyDescent="0.2">
      <c r="A6" s="52">
        <f t="shared" si="0"/>
        <v>-85.100000000000023</v>
      </c>
      <c r="B6" s="52">
        <f t="shared" si="1"/>
        <v>-2138.5630000000001</v>
      </c>
      <c r="C6" s="35">
        <f t="shared" si="2"/>
        <v>425259.91200000001</v>
      </c>
      <c r="D6" s="35">
        <f t="shared" si="3"/>
        <v>425259.91200000001</v>
      </c>
      <c r="E6" s="35">
        <f t="shared" si="4"/>
        <v>425259.91200000001</v>
      </c>
      <c r="F6" s="35">
        <f t="shared" si="5"/>
        <v>425259.91200000001</v>
      </c>
      <c r="G6" s="35">
        <f t="shared" si="6"/>
        <v>425259.91200000001</v>
      </c>
    </row>
    <row r="7" spans="1:8" x14ac:dyDescent="0.2">
      <c r="A7" s="52"/>
      <c r="B7" s="52"/>
      <c r="C7" s="35"/>
      <c r="D7" s="35"/>
      <c r="E7" s="35"/>
      <c r="F7" s="35"/>
      <c r="G7" s="35"/>
    </row>
    <row r="8" spans="1:8" x14ac:dyDescent="0.2">
      <c r="A8" s="52"/>
      <c r="B8" s="52"/>
      <c r="C8" s="35"/>
      <c r="D8" s="35"/>
      <c r="E8" s="35"/>
      <c r="F8" s="35"/>
      <c r="G8" s="35"/>
    </row>
    <row r="9" spans="1:8" x14ac:dyDescent="0.2">
      <c r="A9" s="52"/>
      <c r="B9" s="52"/>
      <c r="C9" s="35"/>
      <c r="D9" s="35"/>
      <c r="E9" s="35"/>
      <c r="F9" s="35"/>
      <c r="G9" s="35"/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MAX(-B14+Boundaries!$B$5, -1000+Boundaries!$B$5)</f>
        <v>-705.1</v>
      </c>
      <c r="D14">
        <f>-100+Boundaries!$B$5</f>
        <v>-85.1</v>
      </c>
      <c r="E14">
        <f>C14*25.13</f>
        <v>-17719.163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C$14+$B18*ABS(C$14-D$14)/4</f>
        <v>-705.1</v>
      </c>
    </row>
    <row r="19" spans="1:11" x14ac:dyDescent="0.2">
      <c r="A19" t="str">
        <f>A14</f>
        <v>Ref</v>
      </c>
      <c r="B19">
        <v>1</v>
      </c>
      <c r="C19">
        <f t="shared" ref="C19:C22" si="7">C$14+$B19*ABS(C$14-D$14)/4</f>
        <v>-550.1</v>
      </c>
    </row>
    <row r="20" spans="1:11" x14ac:dyDescent="0.2">
      <c r="B20">
        <v>2</v>
      </c>
      <c r="C20">
        <f t="shared" si="7"/>
        <v>-395.1</v>
      </c>
    </row>
    <row r="21" spans="1:11" x14ac:dyDescent="0.2">
      <c r="B21">
        <v>3</v>
      </c>
      <c r="C21">
        <f t="shared" si="7"/>
        <v>-240.10000000000002</v>
      </c>
    </row>
    <row r="22" spans="1:11" x14ac:dyDescent="0.2">
      <c r="B22">
        <v>4</v>
      </c>
      <c r="C22">
        <f t="shared" si="7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E$14+$B28*ABS(E$14-F$14)/4</f>
        <v>-17719.163</v>
      </c>
    </row>
    <row r="29" spans="1:11" x14ac:dyDescent="0.2">
      <c r="A29" s="13" t="str">
        <f>A14</f>
        <v>Ref</v>
      </c>
      <c r="B29">
        <v>1</v>
      </c>
      <c r="C29">
        <f t="shared" ref="C29:C32" si="8">E$14+$B29*ABS(E$14-F$14)/4</f>
        <v>-13824.013000000001</v>
      </c>
      <c r="K29" s="35"/>
    </row>
    <row r="30" spans="1:11" x14ac:dyDescent="0.2">
      <c r="B30">
        <v>2</v>
      </c>
      <c r="C30">
        <f t="shared" si="8"/>
        <v>-9928.8630000000012</v>
      </c>
      <c r="K30" s="35"/>
    </row>
    <row r="31" spans="1:11" x14ac:dyDescent="0.2">
      <c r="B31">
        <v>3</v>
      </c>
      <c r="C31">
        <f t="shared" si="8"/>
        <v>-6033.7129999999997</v>
      </c>
      <c r="K31" s="35"/>
    </row>
    <row r="32" spans="1:11" x14ac:dyDescent="0.2">
      <c r="B32">
        <v>4</v>
      </c>
      <c r="C32">
        <f t="shared" si="8"/>
        <v>-2138.5630000000001</v>
      </c>
      <c r="K32" s="35"/>
    </row>
    <row r="33" spans="1:13" x14ac:dyDescent="0.2">
      <c r="K33" s="35"/>
    </row>
    <row r="34" spans="1:13" x14ac:dyDescent="0.2">
      <c r="K34" s="35"/>
    </row>
    <row r="35" spans="1:13" x14ac:dyDescent="0.2"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30"/>
      <c r="C39" s="30"/>
      <c r="D39" s="60" t="str">
        <f>A14</f>
        <v>Ref</v>
      </c>
      <c r="E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24" t="s">
        <v>190</v>
      </c>
    </row>
    <row r="41" spans="1:13" x14ac:dyDescent="0.2">
      <c r="A41" s="13" t="s">
        <v>178</v>
      </c>
      <c r="B41" s="41">
        <f t="shared" ref="B41:B43" si="9">ROUNDUP(C41*$B$45/$C$45,0)</f>
        <v>2</v>
      </c>
      <c r="C41" s="41">
        <v>934</v>
      </c>
      <c r="D41">
        <v>0</v>
      </c>
      <c r="E41" s="35">
        <f>ABS($E$14)*24</f>
        <v>425259.91200000001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 t="s">
        <v>183</v>
      </c>
      <c r="B42" s="41">
        <f t="shared" si="9"/>
        <v>7</v>
      </c>
      <c r="C42" s="41">
        <v>4231</v>
      </c>
      <c r="D42">
        <v>0</v>
      </c>
      <c r="E42" s="35">
        <f t="shared" ref="E42:E45" si="10">ABS($E$14)*24</f>
        <v>425259.91200000001</v>
      </c>
      <c r="F42" s="35"/>
      <c r="G42" s="35"/>
      <c r="H42" s="35"/>
      <c r="I42" s="35"/>
      <c r="J42" s="35"/>
      <c r="K42" s="35"/>
      <c r="M42" s="35"/>
    </row>
    <row r="43" spans="1:13" x14ac:dyDescent="0.2">
      <c r="A43" s="13" t="s">
        <v>179</v>
      </c>
      <c r="B43" s="41">
        <f t="shared" si="9"/>
        <v>2</v>
      </c>
      <c r="C43" s="41">
        <v>934</v>
      </c>
      <c r="D43">
        <v>0</v>
      </c>
      <c r="E43" s="35">
        <f t="shared" si="10"/>
        <v>425259.91200000001</v>
      </c>
      <c r="F43" s="35"/>
      <c r="G43" s="35"/>
      <c r="H43" s="35"/>
      <c r="I43" s="35"/>
      <c r="J43" s="35"/>
      <c r="K43" s="35"/>
      <c r="M43" s="35"/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 t="shared" si="10"/>
        <v>425259.91200000001</v>
      </c>
      <c r="F44" s="35"/>
      <c r="G44" s="35"/>
      <c r="H44" s="35"/>
      <c r="I44" s="35"/>
      <c r="J44" s="35"/>
      <c r="K44" s="35"/>
      <c r="M44" s="35"/>
    </row>
    <row r="45" spans="1:13" x14ac:dyDescent="0.2">
      <c r="A45" s="13" t="s">
        <v>180</v>
      </c>
      <c r="B45" s="41">
        <v>14</v>
      </c>
      <c r="C45" s="41">
        <v>8997</v>
      </c>
      <c r="D45">
        <v>0</v>
      </c>
      <c r="E45" s="35">
        <f t="shared" si="10"/>
        <v>425259.91200000001</v>
      </c>
      <c r="F45" s="35"/>
      <c r="G45" s="35"/>
      <c r="H45" s="35"/>
      <c r="I45" s="35"/>
      <c r="J45" s="35"/>
      <c r="K45" s="35"/>
      <c r="M45" s="35"/>
    </row>
    <row r="47" spans="1:13" x14ac:dyDescent="0.2">
      <c r="K47" s="41"/>
    </row>
    <row r="48" spans="1:13" x14ac:dyDescent="0.2">
      <c r="K48" s="35"/>
    </row>
    <row r="49" spans="1:11" x14ac:dyDescent="0.2">
      <c r="K49" s="35"/>
    </row>
    <row r="50" spans="1:11" x14ac:dyDescent="0.2">
      <c r="K50" s="35"/>
    </row>
    <row r="51" spans="1:11" x14ac:dyDescent="0.2">
      <c r="K51" s="35"/>
    </row>
    <row r="52" spans="1:11" x14ac:dyDescent="0.2">
      <c r="K52" s="35"/>
    </row>
    <row r="54" spans="1:11" x14ac:dyDescent="0.2">
      <c r="K54" s="41"/>
    </row>
    <row r="55" spans="1:11" x14ac:dyDescent="0.2">
      <c r="K55" s="35"/>
    </row>
    <row r="56" spans="1:11" ht="16" x14ac:dyDescent="0.2">
      <c r="B56" s="50"/>
      <c r="C56" s="35"/>
      <c r="D56" s="50"/>
      <c r="E56" s="35"/>
      <c r="F56" s="50"/>
      <c r="G56" s="35"/>
      <c r="H56" s="50"/>
      <c r="I56" s="35"/>
      <c r="J56" s="50"/>
      <c r="K56" s="35"/>
    </row>
    <row r="57" spans="1:11" ht="16" x14ac:dyDescent="0.2">
      <c r="B57" s="50"/>
      <c r="C57" s="35"/>
      <c r="D57" s="50"/>
      <c r="E57" s="35"/>
      <c r="F57" s="50"/>
      <c r="G57" s="35"/>
      <c r="H57" s="50"/>
      <c r="I57" s="35"/>
      <c r="J57" s="50"/>
      <c r="K57" s="35"/>
    </row>
    <row r="58" spans="1:11" ht="16" x14ac:dyDescent="0.2">
      <c r="B58" s="50"/>
      <c r="C58" s="35"/>
      <c r="D58" s="50"/>
      <c r="E58" s="35"/>
      <c r="F58" s="50"/>
      <c r="G58" s="35"/>
      <c r="H58" s="50"/>
      <c r="I58" s="35"/>
      <c r="J58" s="50"/>
      <c r="K58" s="35"/>
    </row>
    <row r="59" spans="1:11" ht="16" x14ac:dyDescent="0.2">
      <c r="B59" s="50"/>
      <c r="C59" s="35"/>
      <c r="D59" s="50"/>
      <c r="E59" s="35"/>
      <c r="F59" s="50"/>
      <c r="G59" s="35"/>
      <c r="H59" s="50"/>
      <c r="I59" s="35"/>
      <c r="J59" s="50"/>
      <c r="K59" s="35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J39:K39"/>
    <mergeCell ref="L39:M39"/>
    <mergeCell ref="A12:A13"/>
    <mergeCell ref="B12:B13"/>
    <mergeCell ref="C12:D12"/>
    <mergeCell ref="E12:F12"/>
    <mergeCell ref="G12:H12"/>
    <mergeCell ref="D39:E39"/>
    <mergeCell ref="F39:G39"/>
    <mergeCell ref="H39:I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A5A9-AD6C-2E40-9DC0-FE8D40A26FEF}">
  <dimension ref="A1:M81"/>
  <sheetViews>
    <sheetView topLeftCell="A7" zoomScale="120" zoomScaleNormal="120" workbookViewId="0">
      <selection activeCell="E41" sqref="E41:E45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178</v>
      </c>
      <c r="D1" t="s">
        <v>183</v>
      </c>
      <c r="E1" t="s">
        <v>179</v>
      </c>
      <c r="F1" t="s">
        <v>182</v>
      </c>
      <c r="G1" t="s">
        <v>180</v>
      </c>
    </row>
    <row r="2" spans="1:8" x14ac:dyDescent="0.2">
      <c r="A2" s="52">
        <f>C18</f>
        <v>-705.1</v>
      </c>
      <c r="B2" s="52">
        <f>C28</f>
        <v>-17719.163</v>
      </c>
      <c r="C2" s="35">
        <v>10</v>
      </c>
      <c r="D2" s="35">
        <v>10</v>
      </c>
      <c r="E2" s="35">
        <v>10</v>
      </c>
      <c r="F2" s="35">
        <v>10</v>
      </c>
      <c r="G2" s="35">
        <v>10</v>
      </c>
    </row>
    <row r="3" spans="1:8" x14ac:dyDescent="0.2">
      <c r="A3" s="52">
        <f t="shared" ref="A3:A7" si="0">C19</f>
        <v>-581.1</v>
      </c>
      <c r="B3" s="52">
        <f t="shared" ref="B3:B7" si="1">C29</f>
        <v>-14603.043000000001</v>
      </c>
      <c r="C3" s="35">
        <f>D$41+$B19*ABS(E$41-D$41)/5</f>
        <v>85051.982400000008</v>
      </c>
      <c r="D3" s="35">
        <f>D$42+$B19*ABS(E$42-D$42)/5</f>
        <v>85051.982400000008</v>
      </c>
      <c r="E3" s="35">
        <f>D$43+$B19*ABS(D$43-E$43)/5</f>
        <v>85051.982400000008</v>
      </c>
      <c r="F3" s="35">
        <f>D$44+$B19*ABS(E$44-D$44)/5</f>
        <v>85051.982400000008</v>
      </c>
      <c r="G3" s="35">
        <f>D$45+$B19*ABS(E$45-D$45)/5</f>
        <v>85051.982400000008</v>
      </c>
    </row>
    <row r="4" spans="1:8" x14ac:dyDescent="0.2">
      <c r="A4" s="52">
        <f t="shared" si="0"/>
        <v>-457.1</v>
      </c>
      <c r="B4" s="52">
        <f t="shared" si="1"/>
        <v>-11486.923000000001</v>
      </c>
      <c r="C4" s="35">
        <f t="shared" ref="C4:C7" si="2">D$41+$B20*ABS(E$41-D$41)/5</f>
        <v>170103.96480000002</v>
      </c>
      <c r="D4" s="35">
        <f t="shared" ref="D4:D7" si="3">D$42+$B20*ABS(E$42-D$42)/5</f>
        <v>170103.96480000002</v>
      </c>
      <c r="E4" s="35">
        <f t="shared" ref="E4:E7" si="4">D$43+$B20*ABS(D$43-E$43)/5</f>
        <v>170103.96480000002</v>
      </c>
      <c r="F4" s="35">
        <f t="shared" ref="F4:F7" si="5">D$44+$B20*ABS(E$44-D$44)/5</f>
        <v>170103.96480000002</v>
      </c>
      <c r="G4" s="35">
        <f t="shared" ref="G4:G7" si="6">D$45+$B20*ABS(E$45-D$45)/5</f>
        <v>170103.96480000002</v>
      </c>
    </row>
    <row r="5" spans="1:8" x14ac:dyDescent="0.2">
      <c r="A5" s="52">
        <f t="shared" si="0"/>
        <v>-333.1</v>
      </c>
      <c r="B5" s="52">
        <f t="shared" si="1"/>
        <v>-8370.8029999999999</v>
      </c>
      <c r="C5" s="35">
        <f t="shared" si="2"/>
        <v>255155.9472</v>
      </c>
      <c r="D5" s="35">
        <f t="shared" si="3"/>
        <v>255155.9472</v>
      </c>
      <c r="E5" s="35">
        <f t="shared" si="4"/>
        <v>255155.9472</v>
      </c>
      <c r="F5" s="35">
        <f t="shared" si="5"/>
        <v>255155.9472</v>
      </c>
      <c r="G5" s="35">
        <f t="shared" si="6"/>
        <v>255155.9472</v>
      </c>
    </row>
    <row r="6" spans="1:8" x14ac:dyDescent="0.2">
      <c r="A6" s="52">
        <f t="shared" si="0"/>
        <v>-209.10000000000002</v>
      </c>
      <c r="B6" s="52">
        <f t="shared" si="1"/>
        <v>-5254.6830000000009</v>
      </c>
      <c r="C6" s="35">
        <f t="shared" si="2"/>
        <v>340207.92960000003</v>
      </c>
      <c r="D6" s="35">
        <f t="shared" si="3"/>
        <v>340207.92960000003</v>
      </c>
      <c r="E6" s="35">
        <f t="shared" si="4"/>
        <v>340207.92960000003</v>
      </c>
      <c r="F6" s="35">
        <f t="shared" si="5"/>
        <v>340207.92960000003</v>
      </c>
      <c r="G6" s="35">
        <f t="shared" si="6"/>
        <v>340207.92960000003</v>
      </c>
    </row>
    <row r="7" spans="1:8" x14ac:dyDescent="0.2">
      <c r="A7" s="52">
        <f t="shared" si="0"/>
        <v>-85.100000000000023</v>
      </c>
      <c r="B7" s="52">
        <f t="shared" si="1"/>
        <v>-2138.5630000000001</v>
      </c>
      <c r="C7" s="35">
        <f t="shared" si="2"/>
        <v>425259.91200000001</v>
      </c>
      <c r="D7" s="35">
        <f t="shared" si="3"/>
        <v>425259.91200000001</v>
      </c>
      <c r="E7" s="35">
        <f t="shared" si="4"/>
        <v>425259.91200000001</v>
      </c>
      <c r="F7" s="35">
        <f t="shared" si="5"/>
        <v>425259.91200000001</v>
      </c>
      <c r="G7" s="35">
        <f t="shared" si="6"/>
        <v>425259.91200000001</v>
      </c>
    </row>
    <row r="8" spans="1:8" x14ac:dyDescent="0.2">
      <c r="A8" s="52"/>
      <c r="B8" s="52"/>
      <c r="C8" s="35"/>
      <c r="D8" s="35"/>
      <c r="E8" s="35"/>
      <c r="F8" s="35"/>
      <c r="G8" s="35"/>
    </row>
    <row r="9" spans="1:8" x14ac:dyDescent="0.2">
      <c r="A9" s="52"/>
      <c r="B9" s="52"/>
      <c r="C9" s="35"/>
      <c r="D9" s="35"/>
      <c r="E9" s="35"/>
      <c r="F9" s="35"/>
      <c r="G9" s="35"/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MAX(-B14+Boundaries!$B$5, -1000+Boundaries!$B$5)</f>
        <v>-705.1</v>
      </c>
      <c r="D14">
        <f>-100+Boundaries!$B$5</f>
        <v>-85.1</v>
      </c>
      <c r="E14">
        <f>C14*25.13</f>
        <v>-17719.163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C$14+$B18*ABS(C$14-D$14)/5</f>
        <v>-705.1</v>
      </c>
    </row>
    <row r="19" spans="1:11" x14ac:dyDescent="0.2">
      <c r="A19" t="str">
        <f>A14</f>
        <v>Ref</v>
      </c>
      <c r="B19">
        <v>1</v>
      </c>
      <c r="C19">
        <f t="shared" ref="C19:C23" si="7">C$14+$B19*ABS(C$14-D$14)/5</f>
        <v>-581.1</v>
      </c>
    </row>
    <row r="20" spans="1:11" x14ac:dyDescent="0.2">
      <c r="B20">
        <v>2</v>
      </c>
      <c r="C20">
        <f t="shared" si="7"/>
        <v>-457.1</v>
      </c>
    </row>
    <row r="21" spans="1:11" x14ac:dyDescent="0.2">
      <c r="B21">
        <v>3</v>
      </c>
      <c r="C21">
        <f t="shared" si="7"/>
        <v>-333.1</v>
      </c>
    </row>
    <row r="22" spans="1:11" x14ac:dyDescent="0.2">
      <c r="B22">
        <v>4</v>
      </c>
      <c r="C22">
        <f t="shared" si="7"/>
        <v>-209.10000000000002</v>
      </c>
    </row>
    <row r="23" spans="1:11" x14ac:dyDescent="0.2">
      <c r="B23">
        <v>5</v>
      </c>
      <c r="C23">
        <f t="shared" si="7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E$14+$B28*ABS(E$14-F$14)/5</f>
        <v>-17719.163</v>
      </c>
    </row>
    <row r="29" spans="1:11" x14ac:dyDescent="0.2">
      <c r="A29" s="13" t="str">
        <f>A14</f>
        <v>Ref</v>
      </c>
      <c r="B29">
        <v>1</v>
      </c>
      <c r="C29">
        <f t="shared" ref="C29:C33" si="8">E$14+$B29*ABS(E$14-F$14)/5</f>
        <v>-14603.043000000001</v>
      </c>
      <c r="K29" s="35"/>
    </row>
    <row r="30" spans="1:11" x14ac:dyDescent="0.2">
      <c r="B30">
        <v>2</v>
      </c>
      <c r="C30">
        <f t="shared" si="8"/>
        <v>-11486.923000000001</v>
      </c>
      <c r="K30" s="35"/>
    </row>
    <row r="31" spans="1:11" x14ac:dyDescent="0.2">
      <c r="B31">
        <v>3</v>
      </c>
      <c r="C31">
        <f t="shared" si="8"/>
        <v>-8370.8029999999999</v>
      </c>
      <c r="K31" s="35"/>
    </row>
    <row r="32" spans="1:11" x14ac:dyDescent="0.2">
      <c r="B32">
        <v>4</v>
      </c>
      <c r="C32">
        <f t="shared" si="8"/>
        <v>-5254.6830000000009</v>
      </c>
      <c r="K32" s="35"/>
    </row>
    <row r="33" spans="1:13" x14ac:dyDescent="0.2">
      <c r="B33">
        <v>5</v>
      </c>
      <c r="C33">
        <f t="shared" si="8"/>
        <v>-2138.5630000000001</v>
      </c>
      <c r="K33" s="35"/>
    </row>
    <row r="34" spans="1:13" x14ac:dyDescent="0.2">
      <c r="K34" s="35"/>
    </row>
    <row r="35" spans="1:13" x14ac:dyDescent="0.2"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30"/>
      <c r="C39" s="30"/>
      <c r="D39" s="60" t="str">
        <f>A14</f>
        <v>Ref</v>
      </c>
      <c r="E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24" t="s">
        <v>190</v>
      </c>
    </row>
    <row r="41" spans="1:13" x14ac:dyDescent="0.2">
      <c r="A41" s="13" t="s">
        <v>178</v>
      </c>
      <c r="B41" s="41">
        <f t="shared" ref="B41:B43" si="9">ROUNDUP(C41*$B$45/$C$45,0)</f>
        <v>2</v>
      </c>
      <c r="C41" s="41">
        <v>934</v>
      </c>
      <c r="D41">
        <v>0</v>
      </c>
      <c r="E41" s="35">
        <f>ABS($E$14)*24</f>
        <v>425259.91200000001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 t="s">
        <v>183</v>
      </c>
      <c r="B42" s="41">
        <f t="shared" si="9"/>
        <v>7</v>
      </c>
      <c r="C42" s="41">
        <v>4231</v>
      </c>
      <c r="D42">
        <v>0</v>
      </c>
      <c r="E42" s="35">
        <f t="shared" ref="E42:E45" si="10">ABS($E$14)*24</f>
        <v>425259.91200000001</v>
      </c>
      <c r="F42" s="35"/>
      <c r="G42" s="35"/>
      <c r="H42" s="35"/>
      <c r="I42" s="35"/>
      <c r="J42" s="35"/>
      <c r="K42" s="35"/>
      <c r="M42" s="35"/>
    </row>
    <row r="43" spans="1:13" x14ac:dyDescent="0.2">
      <c r="A43" s="13" t="s">
        <v>179</v>
      </c>
      <c r="B43" s="41">
        <f t="shared" si="9"/>
        <v>2</v>
      </c>
      <c r="C43" s="41">
        <v>934</v>
      </c>
      <c r="D43">
        <v>0</v>
      </c>
      <c r="E43" s="35">
        <f t="shared" si="10"/>
        <v>425259.91200000001</v>
      </c>
      <c r="F43" s="35"/>
      <c r="G43" s="35"/>
      <c r="H43" s="35"/>
      <c r="I43" s="35"/>
      <c r="J43" s="35"/>
      <c r="K43" s="35"/>
      <c r="M43" s="35"/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 t="shared" si="10"/>
        <v>425259.91200000001</v>
      </c>
      <c r="F44" s="35"/>
      <c r="G44" s="35"/>
      <c r="H44" s="35"/>
      <c r="I44" s="35"/>
      <c r="J44" s="35"/>
      <c r="K44" s="35"/>
      <c r="M44" s="35"/>
    </row>
    <row r="45" spans="1:13" x14ac:dyDescent="0.2">
      <c r="A45" s="13" t="s">
        <v>180</v>
      </c>
      <c r="B45" s="41">
        <v>14</v>
      </c>
      <c r="C45" s="41">
        <v>8997</v>
      </c>
      <c r="D45">
        <v>0</v>
      </c>
      <c r="E45" s="35">
        <f t="shared" si="10"/>
        <v>425259.91200000001</v>
      </c>
      <c r="F45" s="35"/>
      <c r="G45" s="35"/>
      <c r="H45" s="35"/>
      <c r="I45" s="35"/>
      <c r="J45" s="35"/>
      <c r="K45" s="35"/>
      <c r="M45" s="35"/>
    </row>
    <row r="47" spans="1:13" x14ac:dyDescent="0.2">
      <c r="K47" s="41"/>
    </row>
    <row r="48" spans="1:13" x14ac:dyDescent="0.2">
      <c r="K48" s="35"/>
    </row>
    <row r="49" spans="1:11" x14ac:dyDescent="0.2">
      <c r="K49" s="35"/>
    </row>
    <row r="50" spans="1:11" x14ac:dyDescent="0.2">
      <c r="K50" s="35"/>
    </row>
    <row r="51" spans="1:11" x14ac:dyDescent="0.2">
      <c r="K51" s="35"/>
    </row>
    <row r="52" spans="1:11" x14ac:dyDescent="0.2">
      <c r="K52" s="35"/>
    </row>
    <row r="54" spans="1:11" x14ac:dyDescent="0.2">
      <c r="K54" s="41"/>
    </row>
    <row r="55" spans="1:11" x14ac:dyDescent="0.2">
      <c r="K55" s="35"/>
    </row>
    <row r="56" spans="1:11" ht="16" x14ac:dyDescent="0.2">
      <c r="B56" s="50"/>
      <c r="C56" s="35"/>
      <c r="D56" s="50"/>
      <c r="E56" s="35"/>
      <c r="F56" s="50"/>
      <c r="G56" s="35"/>
      <c r="H56" s="50"/>
      <c r="I56" s="35"/>
      <c r="J56" s="50"/>
      <c r="K56" s="35"/>
    </row>
    <row r="57" spans="1:11" ht="16" x14ac:dyDescent="0.2">
      <c r="B57" s="50"/>
      <c r="C57" s="35"/>
      <c r="D57" s="50"/>
      <c r="E57" s="35"/>
      <c r="F57" s="50"/>
      <c r="G57" s="35"/>
      <c r="H57" s="50"/>
      <c r="I57" s="35"/>
      <c r="J57" s="50"/>
      <c r="K57" s="35"/>
    </row>
    <row r="58" spans="1:11" ht="16" x14ac:dyDescent="0.2">
      <c r="B58" s="50"/>
      <c r="C58" s="35"/>
      <c r="D58" s="50"/>
      <c r="E58" s="35"/>
      <c r="F58" s="50"/>
      <c r="G58" s="35"/>
      <c r="H58" s="50"/>
      <c r="I58" s="35"/>
      <c r="J58" s="50"/>
      <c r="K58" s="35"/>
    </row>
    <row r="59" spans="1:11" ht="16" x14ac:dyDescent="0.2">
      <c r="B59" s="50"/>
      <c r="C59" s="35"/>
      <c r="D59" s="50"/>
      <c r="E59" s="35"/>
      <c r="F59" s="50"/>
      <c r="G59" s="35"/>
      <c r="H59" s="50"/>
      <c r="I59" s="35"/>
      <c r="J59" s="50"/>
      <c r="K59" s="35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J39:K39"/>
    <mergeCell ref="L39:M39"/>
    <mergeCell ref="A12:A13"/>
    <mergeCell ref="B12:B13"/>
    <mergeCell ref="C12:D12"/>
    <mergeCell ref="E12:F12"/>
    <mergeCell ref="G12:H12"/>
    <mergeCell ref="D39:E39"/>
    <mergeCell ref="F39:G39"/>
    <mergeCell ref="H39:I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6FFA-A135-394F-A7D8-1F49878A264B}">
  <dimension ref="A1:M81"/>
  <sheetViews>
    <sheetView topLeftCell="A8" zoomScale="120" zoomScaleNormal="120" workbookViewId="0">
      <selection activeCell="F41" sqref="F41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178</v>
      </c>
      <c r="D1" t="s">
        <v>183</v>
      </c>
      <c r="E1" t="s">
        <v>179</v>
      </c>
      <c r="F1" t="s">
        <v>182</v>
      </c>
      <c r="G1" t="s">
        <v>180</v>
      </c>
    </row>
    <row r="2" spans="1:8" x14ac:dyDescent="0.2">
      <c r="A2" s="52">
        <f>C18</f>
        <v>-705.1</v>
      </c>
      <c r="B2" s="52">
        <f>C28</f>
        <v>-17719.163</v>
      </c>
      <c r="C2" s="35">
        <v>10</v>
      </c>
      <c r="D2" s="35">
        <v>10</v>
      </c>
      <c r="E2" s="35">
        <v>10</v>
      </c>
      <c r="F2" s="35">
        <v>10</v>
      </c>
      <c r="G2" s="35">
        <v>10</v>
      </c>
    </row>
    <row r="3" spans="1:8" x14ac:dyDescent="0.2">
      <c r="A3" s="52">
        <f t="shared" ref="A3:A8" si="0">C19</f>
        <v>-601.76666666666665</v>
      </c>
      <c r="B3" s="52">
        <f t="shared" ref="B3:B8" si="1">C29</f>
        <v>-15122.396333333334</v>
      </c>
      <c r="C3" s="35">
        <f>D$41+$B19*ABS(E$41-D$41)/6</f>
        <v>70876.652000000002</v>
      </c>
      <c r="D3" s="35">
        <f>D$42+$B19*ABS(E$42-D$42)/6</f>
        <v>70876.652000000002</v>
      </c>
      <c r="E3" s="35">
        <f>D$43+$B19*ABS(D$43-E$43)/6</f>
        <v>70876.652000000002</v>
      </c>
      <c r="F3" s="35">
        <f>D$44+$B19*ABS(E$44-D$44)/6</f>
        <v>70876.652000000002</v>
      </c>
      <c r="G3" s="35">
        <f>D$45+$B19*ABS(E$45-D$45)/6</f>
        <v>70876.652000000002</v>
      </c>
    </row>
    <row r="4" spans="1:8" x14ac:dyDescent="0.2">
      <c r="A4" s="52">
        <f t="shared" si="0"/>
        <v>-498.43333333333339</v>
      </c>
      <c r="B4" s="52">
        <f t="shared" si="1"/>
        <v>-12525.629666666668</v>
      </c>
      <c r="C4" s="35">
        <f>D$41+$B20*ABS(E$41-D$41)/6</f>
        <v>141753.304</v>
      </c>
      <c r="D4" s="35">
        <f t="shared" ref="D4:D8" si="2">D$42+$B20*ABS(E$42-D$42)/6</f>
        <v>141753.304</v>
      </c>
      <c r="E4" s="35">
        <f t="shared" ref="E4:E8" si="3">D$43+$B20*ABS(D$43-E$43)/6</f>
        <v>141753.304</v>
      </c>
      <c r="F4" s="35">
        <f t="shared" ref="F4:F8" si="4">D$44+$B20*ABS(E$44-D$44)/6</f>
        <v>141753.304</v>
      </c>
      <c r="G4" s="35">
        <f t="shared" ref="G4:G8" si="5">D$45+$B20*ABS(E$45-D$45)/6</f>
        <v>141753.304</v>
      </c>
    </row>
    <row r="5" spans="1:8" x14ac:dyDescent="0.2">
      <c r="A5" s="52">
        <f t="shared" si="0"/>
        <v>-395.1</v>
      </c>
      <c r="B5" s="52">
        <f t="shared" si="1"/>
        <v>-9928.8630000000012</v>
      </c>
      <c r="C5" s="35">
        <f t="shared" ref="C5:C8" si="6">D$41+$B21*ABS(E$41-D$41)/6</f>
        <v>212629.95600000001</v>
      </c>
      <c r="D5" s="35">
        <f t="shared" si="2"/>
        <v>212629.95600000001</v>
      </c>
      <c r="E5" s="35">
        <f t="shared" si="3"/>
        <v>212629.95600000001</v>
      </c>
      <c r="F5" s="35">
        <f t="shared" si="4"/>
        <v>212629.95600000001</v>
      </c>
      <c r="G5" s="35">
        <f t="shared" si="5"/>
        <v>212629.95600000001</v>
      </c>
    </row>
    <row r="6" spans="1:8" x14ac:dyDescent="0.2">
      <c r="A6" s="52">
        <f t="shared" si="0"/>
        <v>-291.76666666666671</v>
      </c>
      <c r="B6" s="52">
        <f t="shared" si="1"/>
        <v>-7332.096333333333</v>
      </c>
      <c r="C6" s="35">
        <f t="shared" si="6"/>
        <v>283506.60800000001</v>
      </c>
      <c r="D6" s="35">
        <f t="shared" si="2"/>
        <v>283506.60800000001</v>
      </c>
      <c r="E6" s="35">
        <f t="shared" si="3"/>
        <v>283506.60800000001</v>
      </c>
      <c r="F6" s="35">
        <f t="shared" si="4"/>
        <v>283506.60800000001</v>
      </c>
      <c r="G6" s="35">
        <f t="shared" si="5"/>
        <v>283506.60800000001</v>
      </c>
    </row>
    <row r="7" spans="1:8" x14ac:dyDescent="0.2">
      <c r="A7" s="52">
        <f t="shared" si="0"/>
        <v>-188.43333333333339</v>
      </c>
      <c r="B7" s="52">
        <f t="shared" si="1"/>
        <v>-4735.3296666666665</v>
      </c>
      <c r="C7" s="35">
        <f t="shared" si="6"/>
        <v>354383.26</v>
      </c>
      <c r="D7" s="35">
        <f t="shared" si="2"/>
        <v>354383.26</v>
      </c>
      <c r="E7" s="35">
        <f t="shared" si="3"/>
        <v>354383.26</v>
      </c>
      <c r="F7" s="35">
        <f t="shared" si="4"/>
        <v>354383.26</v>
      </c>
      <c r="G7" s="35">
        <f t="shared" si="5"/>
        <v>354383.26</v>
      </c>
    </row>
    <row r="8" spans="1:8" x14ac:dyDescent="0.2">
      <c r="A8" s="52">
        <f t="shared" si="0"/>
        <v>-85.100000000000023</v>
      </c>
      <c r="B8" s="52">
        <f t="shared" si="1"/>
        <v>-2138.5630000000001</v>
      </c>
      <c r="C8" s="35">
        <f t="shared" si="6"/>
        <v>425259.91200000001</v>
      </c>
      <c r="D8" s="35">
        <f t="shared" si="2"/>
        <v>425259.91200000001</v>
      </c>
      <c r="E8" s="35">
        <f t="shared" si="3"/>
        <v>425259.91200000001</v>
      </c>
      <c r="F8" s="35">
        <f t="shared" si="4"/>
        <v>425259.91200000001</v>
      </c>
      <c r="G8" s="35">
        <f t="shared" si="5"/>
        <v>425259.91200000001</v>
      </c>
    </row>
    <row r="9" spans="1:8" x14ac:dyDescent="0.2">
      <c r="A9" s="52"/>
      <c r="B9" s="52"/>
      <c r="C9" s="35"/>
      <c r="D9" s="35"/>
      <c r="E9" s="35"/>
      <c r="F9" s="35"/>
      <c r="G9" s="35"/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MAX(-B14+Boundaries!$B$5, -1000+Boundaries!$B$5)</f>
        <v>-705.1</v>
      </c>
      <c r="D14">
        <f>-100+Boundaries!$B$5</f>
        <v>-85.1</v>
      </c>
      <c r="E14">
        <f>C14*25.13</f>
        <v>-17719.163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C$14+$B18*ABS(C$14-D$14)/6</f>
        <v>-705.1</v>
      </c>
    </row>
    <row r="19" spans="1:11" x14ac:dyDescent="0.2">
      <c r="A19" t="str">
        <f>A14</f>
        <v>Ref</v>
      </c>
      <c r="B19">
        <v>1</v>
      </c>
      <c r="C19">
        <f t="shared" ref="C19:C24" si="7">C$14+$B19*ABS(C$14-D$14)/6</f>
        <v>-601.76666666666665</v>
      </c>
    </row>
    <row r="20" spans="1:11" x14ac:dyDescent="0.2">
      <c r="B20">
        <v>2</v>
      </c>
      <c r="C20">
        <f t="shared" si="7"/>
        <v>-498.43333333333339</v>
      </c>
    </row>
    <row r="21" spans="1:11" x14ac:dyDescent="0.2">
      <c r="B21">
        <v>3</v>
      </c>
      <c r="C21">
        <f t="shared" si="7"/>
        <v>-395.1</v>
      </c>
    </row>
    <row r="22" spans="1:11" x14ac:dyDescent="0.2">
      <c r="B22">
        <v>4</v>
      </c>
      <c r="C22">
        <f t="shared" si="7"/>
        <v>-291.76666666666671</v>
      </c>
    </row>
    <row r="23" spans="1:11" x14ac:dyDescent="0.2">
      <c r="B23">
        <v>5</v>
      </c>
      <c r="C23">
        <f t="shared" si="7"/>
        <v>-188.43333333333339</v>
      </c>
    </row>
    <row r="24" spans="1:11" x14ac:dyDescent="0.2">
      <c r="B24">
        <v>6</v>
      </c>
      <c r="C24">
        <f t="shared" si="7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E$14+$B28*ABS(E$14-F$14)/6</f>
        <v>-17719.163</v>
      </c>
    </row>
    <row r="29" spans="1:11" x14ac:dyDescent="0.2">
      <c r="A29" s="13" t="str">
        <f>A14</f>
        <v>Ref</v>
      </c>
      <c r="B29">
        <v>1</v>
      </c>
      <c r="C29">
        <f t="shared" ref="C29:C34" si="8">E$14+$B29*ABS(E$14-F$14)/6</f>
        <v>-15122.396333333334</v>
      </c>
      <c r="K29" s="35"/>
    </row>
    <row r="30" spans="1:11" x14ac:dyDescent="0.2">
      <c r="B30">
        <v>2</v>
      </c>
      <c r="C30">
        <f t="shared" si="8"/>
        <v>-12525.629666666668</v>
      </c>
      <c r="K30" s="35"/>
    </row>
    <row r="31" spans="1:11" x14ac:dyDescent="0.2">
      <c r="B31">
        <v>3</v>
      </c>
      <c r="C31">
        <f t="shared" si="8"/>
        <v>-9928.8630000000012</v>
      </c>
      <c r="K31" s="35"/>
    </row>
    <row r="32" spans="1:11" x14ac:dyDescent="0.2">
      <c r="B32">
        <v>4</v>
      </c>
      <c r="C32">
        <f t="shared" si="8"/>
        <v>-7332.096333333333</v>
      </c>
      <c r="K32" s="35"/>
    </row>
    <row r="33" spans="1:13" x14ac:dyDescent="0.2">
      <c r="B33">
        <v>5</v>
      </c>
      <c r="C33">
        <f t="shared" si="8"/>
        <v>-4735.3296666666665</v>
      </c>
      <c r="K33" s="35"/>
    </row>
    <row r="34" spans="1:13" x14ac:dyDescent="0.2">
      <c r="B34">
        <v>6</v>
      </c>
      <c r="C34">
        <f t="shared" si="8"/>
        <v>-2138.5630000000001</v>
      </c>
      <c r="K34" s="35"/>
    </row>
    <row r="35" spans="1:13" x14ac:dyDescent="0.2"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30"/>
      <c r="C39" s="30"/>
      <c r="D39" s="60" t="str">
        <f>A14</f>
        <v>Ref</v>
      </c>
      <c r="E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24" t="s">
        <v>190</v>
      </c>
    </row>
    <row r="41" spans="1:13" x14ac:dyDescent="0.2">
      <c r="A41" s="13" t="s">
        <v>178</v>
      </c>
      <c r="B41" s="41">
        <f t="shared" ref="B41:B43" si="9">ROUNDUP(C41*$B$45/$C$45,0)</f>
        <v>2</v>
      </c>
      <c r="C41" s="41">
        <v>934</v>
      </c>
      <c r="D41">
        <v>0</v>
      </c>
      <c r="E41" s="35">
        <f>ABS($E$14)*24</f>
        <v>425259.91200000001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 t="s">
        <v>183</v>
      </c>
      <c r="B42" s="41">
        <f t="shared" si="9"/>
        <v>7</v>
      </c>
      <c r="C42" s="41">
        <v>4231</v>
      </c>
      <c r="D42">
        <v>0</v>
      </c>
      <c r="E42" s="35">
        <f t="shared" ref="E42:E45" si="10">ABS($E$14)*24</f>
        <v>425259.91200000001</v>
      </c>
      <c r="F42" s="35"/>
      <c r="G42" s="35"/>
      <c r="H42" s="35"/>
      <c r="I42" s="35"/>
      <c r="J42" s="35"/>
      <c r="K42" s="35"/>
      <c r="M42" s="35"/>
    </row>
    <row r="43" spans="1:13" x14ac:dyDescent="0.2">
      <c r="A43" s="13" t="s">
        <v>179</v>
      </c>
      <c r="B43" s="41">
        <f t="shared" si="9"/>
        <v>2</v>
      </c>
      <c r="C43" s="41">
        <v>934</v>
      </c>
      <c r="D43">
        <v>0</v>
      </c>
      <c r="E43" s="35">
        <f t="shared" si="10"/>
        <v>425259.91200000001</v>
      </c>
      <c r="F43" s="35"/>
      <c r="G43" s="35"/>
      <c r="H43" s="35"/>
      <c r="I43" s="35"/>
      <c r="J43" s="35"/>
      <c r="K43" s="35"/>
      <c r="M43" s="35"/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 t="shared" si="10"/>
        <v>425259.91200000001</v>
      </c>
      <c r="F44" s="35"/>
      <c r="G44" s="35"/>
      <c r="H44" s="35"/>
      <c r="I44" s="35"/>
      <c r="J44" s="35"/>
      <c r="K44" s="35"/>
      <c r="M44" s="35"/>
    </row>
    <row r="45" spans="1:13" x14ac:dyDescent="0.2">
      <c r="A45" s="13" t="s">
        <v>180</v>
      </c>
      <c r="B45" s="41">
        <v>14</v>
      </c>
      <c r="C45" s="41">
        <v>8997</v>
      </c>
      <c r="D45">
        <v>0</v>
      </c>
      <c r="E45" s="35">
        <f t="shared" si="10"/>
        <v>425259.91200000001</v>
      </c>
      <c r="F45" s="35"/>
      <c r="G45" s="35"/>
      <c r="H45" s="35"/>
      <c r="I45" s="35"/>
      <c r="J45" s="35"/>
      <c r="K45" s="35"/>
      <c r="M45" s="35"/>
    </row>
    <row r="47" spans="1:13" x14ac:dyDescent="0.2">
      <c r="K47" s="41"/>
    </row>
    <row r="48" spans="1:13" x14ac:dyDescent="0.2">
      <c r="K48" s="35"/>
    </row>
    <row r="49" spans="1:11" x14ac:dyDescent="0.2">
      <c r="K49" s="35"/>
    </row>
    <row r="50" spans="1:11" x14ac:dyDescent="0.2">
      <c r="K50" s="35"/>
    </row>
    <row r="51" spans="1:11" x14ac:dyDescent="0.2">
      <c r="K51" s="35"/>
    </row>
    <row r="52" spans="1:11" x14ac:dyDescent="0.2">
      <c r="K52" s="35"/>
    </row>
    <row r="54" spans="1:11" x14ac:dyDescent="0.2">
      <c r="K54" s="41"/>
    </row>
    <row r="55" spans="1:11" x14ac:dyDescent="0.2">
      <c r="K55" s="35"/>
    </row>
    <row r="56" spans="1:11" ht="16" x14ac:dyDescent="0.2">
      <c r="B56" s="50"/>
      <c r="C56" s="35"/>
      <c r="D56" s="50"/>
      <c r="E56" s="35"/>
      <c r="F56" s="50"/>
      <c r="G56" s="35"/>
      <c r="H56" s="50"/>
      <c r="I56" s="35"/>
      <c r="J56" s="50"/>
      <c r="K56" s="35"/>
    </row>
    <row r="57" spans="1:11" ht="16" x14ac:dyDescent="0.2">
      <c r="B57" s="50"/>
      <c r="C57" s="35"/>
      <c r="D57" s="50"/>
      <c r="E57" s="35"/>
      <c r="F57" s="50"/>
      <c r="G57" s="35"/>
      <c r="H57" s="50"/>
      <c r="I57" s="35"/>
      <c r="J57" s="50"/>
      <c r="K57" s="35"/>
    </row>
    <row r="58" spans="1:11" ht="16" x14ac:dyDescent="0.2">
      <c r="B58" s="50"/>
      <c r="C58" s="35"/>
      <c r="D58" s="50"/>
      <c r="E58" s="35"/>
      <c r="F58" s="50"/>
      <c r="G58" s="35"/>
      <c r="H58" s="50"/>
      <c r="I58" s="35"/>
      <c r="J58" s="50"/>
      <c r="K58" s="35"/>
    </row>
    <row r="59" spans="1:11" ht="16" x14ac:dyDescent="0.2">
      <c r="B59" s="50"/>
      <c r="C59" s="35"/>
      <c r="D59" s="50"/>
      <c r="E59" s="35"/>
      <c r="F59" s="50"/>
      <c r="G59" s="35"/>
      <c r="H59" s="50"/>
      <c r="I59" s="35"/>
      <c r="J59" s="50"/>
      <c r="K59" s="35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J39:K39"/>
    <mergeCell ref="L39:M39"/>
    <mergeCell ref="A12:A13"/>
    <mergeCell ref="B12:B13"/>
    <mergeCell ref="C12:D12"/>
    <mergeCell ref="E12:F12"/>
    <mergeCell ref="G12:H12"/>
    <mergeCell ref="D39:E39"/>
    <mergeCell ref="F39:G39"/>
    <mergeCell ref="H39:I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9FAF-7CEF-3A49-BF72-05164FFAB52C}">
  <dimension ref="A1:M81"/>
  <sheetViews>
    <sheetView zoomScale="120" zoomScaleNormal="120" workbookViewId="0">
      <selection activeCell="H25" sqref="H25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178</v>
      </c>
      <c r="D1" t="s">
        <v>183</v>
      </c>
      <c r="E1" t="s">
        <v>179</v>
      </c>
      <c r="F1" t="s">
        <v>182</v>
      </c>
      <c r="G1" t="s">
        <v>180</v>
      </c>
    </row>
    <row r="2" spans="1:8" x14ac:dyDescent="0.2">
      <c r="A2" s="52">
        <f>C18</f>
        <v>-705.1</v>
      </c>
      <c r="B2" s="52">
        <f>C28</f>
        <v>-17719.163</v>
      </c>
      <c r="C2" s="35">
        <v>10</v>
      </c>
      <c r="D2" s="35">
        <v>10</v>
      </c>
      <c r="E2" s="35">
        <v>10</v>
      </c>
      <c r="F2" s="35">
        <v>10</v>
      </c>
      <c r="G2" s="35">
        <v>10</v>
      </c>
    </row>
    <row r="3" spans="1:8" x14ac:dyDescent="0.2">
      <c r="A3" s="52">
        <f t="shared" ref="A3:A9" si="0">C19</f>
        <v>-616.52857142857147</v>
      </c>
      <c r="B3" s="52">
        <f t="shared" ref="B3:B9" si="1">C29</f>
        <v>-15493.363000000001</v>
      </c>
      <c r="C3" s="35">
        <f>D$41+$B19*ABS(E$41-D$41)/7</f>
        <v>60751.416000000005</v>
      </c>
      <c r="D3" s="35">
        <f>$D42+C$47*ABS($E42-$D42)/7</f>
        <v>60751.416000000005</v>
      </c>
      <c r="E3" s="35">
        <f>$D43+C$47*ABS($E43-$D43)/7</f>
        <v>60751.416000000005</v>
      </c>
      <c r="F3" s="35">
        <f>$D44+C$47*ABS($E44-$D44)/7</f>
        <v>60751.416000000005</v>
      </c>
      <c r="G3" s="35">
        <f>$D45+C$47*ABS($E45-$D45)/7</f>
        <v>60751.416000000005</v>
      </c>
    </row>
    <row r="4" spans="1:8" x14ac:dyDescent="0.2">
      <c r="A4" s="52">
        <f t="shared" si="0"/>
        <v>-527.95714285714291</v>
      </c>
      <c r="B4" s="52">
        <f t="shared" si="1"/>
        <v>-13267.563</v>
      </c>
      <c r="C4" s="35">
        <f t="shared" ref="C4:C9" si="2">D$41+$B20*ABS(E$41-D$41)/7</f>
        <v>121502.83200000001</v>
      </c>
      <c r="D4" s="35">
        <f>$D42+D$47*ABS($E42-$D42)/7</f>
        <v>121502.83200000001</v>
      </c>
      <c r="E4" s="35">
        <f>$D43+D$47*ABS($E43-$D43)/7</f>
        <v>121502.83200000001</v>
      </c>
      <c r="F4" s="35">
        <f>$D44+D$47*ABS($E44-$D44)/7</f>
        <v>121502.83200000001</v>
      </c>
      <c r="G4" s="35">
        <f>$D45+D$47*ABS($E45-$D45)/7</f>
        <v>121502.83200000001</v>
      </c>
    </row>
    <row r="5" spans="1:8" x14ac:dyDescent="0.2">
      <c r="A5" s="52">
        <f t="shared" si="0"/>
        <v>-439.3857142857143</v>
      </c>
      <c r="B5" s="52">
        <f t="shared" si="1"/>
        <v>-11041.762999999999</v>
      </c>
      <c r="C5" s="35">
        <f t="shared" si="2"/>
        <v>182254.24799999999</v>
      </c>
      <c r="D5" s="35">
        <f>$D42+E$47*ABS($E42-$D42)/7</f>
        <v>182254.24799999999</v>
      </c>
      <c r="E5" s="35">
        <f>$D43+E$47*ABS($E43-$D43)/7</f>
        <v>182254.24799999999</v>
      </c>
      <c r="F5" s="35">
        <f>$D44+E$47*ABS($E44-$D44)/7</f>
        <v>182254.24799999999</v>
      </c>
      <c r="G5" s="35">
        <f>$D45+E$47*ABS($E45-$D45)/7</f>
        <v>182254.24799999999</v>
      </c>
    </row>
    <row r="6" spans="1:8" x14ac:dyDescent="0.2">
      <c r="A6" s="52">
        <f t="shared" si="0"/>
        <v>-350.81428571428575</v>
      </c>
      <c r="B6" s="52">
        <f t="shared" si="1"/>
        <v>-8815.9629999999997</v>
      </c>
      <c r="C6" s="35">
        <f t="shared" si="2"/>
        <v>243005.66400000002</v>
      </c>
      <c r="D6" s="35">
        <f>$D42+F$47*ABS($E42-$D42)/7</f>
        <v>243005.66400000002</v>
      </c>
      <c r="E6" s="35">
        <f>$D43+F$47*ABS($E43-$D43)/7</f>
        <v>243005.66400000002</v>
      </c>
      <c r="F6" s="35">
        <f>$D44+F$47*ABS($E44-$D44)/7</f>
        <v>243005.66400000002</v>
      </c>
      <c r="G6" s="35">
        <f>$D45+F$47*ABS($E45-$D45)/7</f>
        <v>243005.66400000002</v>
      </c>
    </row>
    <row r="7" spans="1:8" x14ac:dyDescent="0.2">
      <c r="A7" s="52">
        <f t="shared" si="0"/>
        <v>-262.24285714285719</v>
      </c>
      <c r="B7" s="52">
        <f t="shared" si="1"/>
        <v>-6590.1630000000005</v>
      </c>
      <c r="C7" s="35">
        <f t="shared" si="2"/>
        <v>303757.08</v>
      </c>
      <c r="D7" s="35">
        <f>$D42+G$47*ABS($E42-$D42)/7</f>
        <v>303757.08</v>
      </c>
      <c r="E7" s="35">
        <f>$D43+G$47*ABS($E43-$D43)/7</f>
        <v>303757.08</v>
      </c>
      <c r="F7" s="35">
        <f>$D44+G$47*ABS($E44-$D44)/7</f>
        <v>303757.08</v>
      </c>
      <c r="G7" s="35">
        <f>$D45+G$47*ABS($E45-$D45)/7</f>
        <v>303757.08</v>
      </c>
    </row>
    <row r="8" spans="1:8" x14ac:dyDescent="0.2">
      <c r="A8" s="52">
        <f t="shared" si="0"/>
        <v>-173.67142857142858</v>
      </c>
      <c r="B8" s="52">
        <f t="shared" si="1"/>
        <v>-4364.3629999999994</v>
      </c>
      <c r="C8" s="35">
        <f t="shared" si="2"/>
        <v>364508.49599999998</v>
      </c>
      <c r="D8" s="35">
        <f>$D42+H$47*ABS($E42-$D42)/7</f>
        <v>364508.49599999998</v>
      </c>
      <c r="E8" s="35">
        <f>$D43+H$47*ABS($E43-$D43)/7</f>
        <v>364508.49599999998</v>
      </c>
      <c r="F8" s="35">
        <f>$D44+H$47*ABS($E44-$D44)/7</f>
        <v>364508.49599999998</v>
      </c>
      <c r="G8" s="35">
        <f>$D45+H$47*ABS($E45-$D45)/7</f>
        <v>364508.49599999998</v>
      </c>
    </row>
    <row r="9" spans="1:8" x14ac:dyDescent="0.2">
      <c r="A9" s="52">
        <f t="shared" si="0"/>
        <v>-85.100000000000023</v>
      </c>
      <c r="B9" s="52">
        <f t="shared" si="1"/>
        <v>-2138.5630000000001</v>
      </c>
      <c r="C9" s="35">
        <f t="shared" si="2"/>
        <v>425259.91200000001</v>
      </c>
      <c r="D9" s="35">
        <f>$D42+I$47*ABS($E42-$D42)/7</f>
        <v>425259.91200000001</v>
      </c>
      <c r="E9" s="35">
        <f>$D43+I$47*ABS($E43-$D43)/7</f>
        <v>425259.91200000001</v>
      </c>
      <c r="F9" s="35">
        <f>$D44+I$47*ABS($E44-$D44)/7</f>
        <v>425259.91200000001</v>
      </c>
      <c r="G9" s="35">
        <f>$D45+I$47*ABS($E45-$D45)/7</f>
        <v>425259.91200000001</v>
      </c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MAX(-B14+Boundaries!$B$5, -1000+Boundaries!$B$5)</f>
        <v>-705.1</v>
      </c>
      <c r="D14">
        <f>-100+Boundaries!$B$5</f>
        <v>-85.1</v>
      </c>
      <c r="E14">
        <f>C14*25.13</f>
        <v>-17719.163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C$14+$B18*ABS(C$14-D$14)/7</f>
        <v>-705.1</v>
      </c>
    </row>
    <row r="19" spans="1:11" x14ac:dyDescent="0.2">
      <c r="A19" t="str">
        <f>A14</f>
        <v>Ref</v>
      </c>
      <c r="B19">
        <v>1</v>
      </c>
      <c r="C19">
        <f t="shared" ref="C19:C25" si="3">C$14+$B19*ABS(C$14-D$14)/7</f>
        <v>-616.52857142857147</v>
      </c>
    </row>
    <row r="20" spans="1:11" x14ac:dyDescent="0.2">
      <c r="B20">
        <v>2</v>
      </c>
      <c r="C20">
        <f t="shared" si="3"/>
        <v>-527.95714285714291</v>
      </c>
    </row>
    <row r="21" spans="1:11" x14ac:dyDescent="0.2">
      <c r="B21">
        <v>3</v>
      </c>
      <c r="C21">
        <f t="shared" si="3"/>
        <v>-439.3857142857143</v>
      </c>
    </row>
    <row r="22" spans="1:11" x14ac:dyDescent="0.2">
      <c r="B22">
        <v>4</v>
      </c>
      <c r="C22">
        <f t="shared" si="3"/>
        <v>-350.81428571428575</v>
      </c>
    </row>
    <row r="23" spans="1:11" x14ac:dyDescent="0.2">
      <c r="B23">
        <v>5</v>
      </c>
      <c r="C23">
        <f t="shared" si="3"/>
        <v>-262.24285714285719</v>
      </c>
    </row>
    <row r="24" spans="1:11" x14ac:dyDescent="0.2">
      <c r="B24">
        <v>6</v>
      </c>
      <c r="C24">
        <f t="shared" si="3"/>
        <v>-173.67142857142858</v>
      </c>
    </row>
    <row r="25" spans="1:11" x14ac:dyDescent="0.2">
      <c r="B25">
        <v>7</v>
      </c>
      <c r="C25">
        <f t="shared" si="3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E$14+$B28*ABS(E$14-F$14)/7</f>
        <v>-17719.163</v>
      </c>
    </row>
    <row r="29" spans="1:11" x14ac:dyDescent="0.2">
      <c r="A29" s="13" t="str">
        <f>A14</f>
        <v>Ref</v>
      </c>
      <c r="B29">
        <v>1</v>
      </c>
      <c r="C29">
        <f t="shared" ref="C29:C35" si="4">E$14+$B29*ABS(E$14-F$14)/7</f>
        <v>-15493.363000000001</v>
      </c>
      <c r="K29" s="35"/>
    </row>
    <row r="30" spans="1:11" x14ac:dyDescent="0.2">
      <c r="B30">
        <v>2</v>
      </c>
      <c r="C30">
        <f t="shared" si="4"/>
        <v>-13267.563</v>
      </c>
      <c r="K30" s="35"/>
    </row>
    <row r="31" spans="1:11" x14ac:dyDescent="0.2">
      <c r="B31">
        <v>3</v>
      </c>
      <c r="C31">
        <f t="shared" si="4"/>
        <v>-11041.762999999999</v>
      </c>
      <c r="K31" s="35"/>
    </row>
    <row r="32" spans="1:11" x14ac:dyDescent="0.2">
      <c r="B32">
        <v>4</v>
      </c>
      <c r="C32">
        <f t="shared" si="4"/>
        <v>-8815.9629999999997</v>
      </c>
      <c r="K32" s="35"/>
    </row>
    <row r="33" spans="1:13" x14ac:dyDescent="0.2">
      <c r="B33">
        <v>5</v>
      </c>
      <c r="C33">
        <f t="shared" si="4"/>
        <v>-6590.1630000000005</v>
      </c>
      <c r="K33" s="35"/>
    </row>
    <row r="34" spans="1:13" x14ac:dyDescent="0.2">
      <c r="B34">
        <v>6</v>
      </c>
      <c r="C34">
        <f t="shared" si="4"/>
        <v>-4364.3629999999994</v>
      </c>
      <c r="K34" s="35"/>
    </row>
    <row r="35" spans="1:13" x14ac:dyDescent="0.2">
      <c r="B35">
        <v>7</v>
      </c>
      <c r="C35">
        <f t="shared" si="4"/>
        <v>-2138.5630000000001</v>
      </c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30"/>
      <c r="C39" s="30"/>
      <c r="D39" s="60" t="str">
        <f>A14</f>
        <v>Ref</v>
      </c>
      <c r="E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24" t="s">
        <v>190</v>
      </c>
    </row>
    <row r="41" spans="1:13" x14ac:dyDescent="0.2">
      <c r="A41" s="13" t="s">
        <v>178</v>
      </c>
      <c r="B41" s="41">
        <f t="shared" ref="B41:B43" si="5">ROUNDUP(C41*$B$45/$C$45,0)</f>
        <v>2</v>
      </c>
      <c r="C41" s="41">
        <v>934</v>
      </c>
      <c r="D41">
        <v>0</v>
      </c>
      <c r="E41" s="35">
        <f>ABS($E$14)*24</f>
        <v>425259.91200000001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 t="s">
        <v>183</v>
      </c>
      <c r="B42" s="41">
        <f t="shared" si="5"/>
        <v>7</v>
      </c>
      <c r="C42" s="41">
        <v>4231</v>
      </c>
      <c r="D42">
        <v>0</v>
      </c>
      <c r="E42" s="35">
        <f t="shared" ref="E42:E45" si="6">ABS($E$14)*24</f>
        <v>425259.91200000001</v>
      </c>
      <c r="F42" s="35"/>
      <c r="G42" s="35"/>
      <c r="H42" s="35"/>
      <c r="I42" s="35"/>
      <c r="J42" s="35"/>
      <c r="K42" s="35"/>
      <c r="M42" s="35"/>
    </row>
    <row r="43" spans="1:13" x14ac:dyDescent="0.2">
      <c r="A43" s="13" t="s">
        <v>179</v>
      </c>
      <c r="B43" s="41">
        <f t="shared" si="5"/>
        <v>2</v>
      </c>
      <c r="C43" s="41">
        <v>934</v>
      </c>
      <c r="D43">
        <v>0</v>
      </c>
      <c r="E43" s="35">
        <f t="shared" si="6"/>
        <v>425259.91200000001</v>
      </c>
      <c r="F43" s="35"/>
      <c r="G43" s="35"/>
      <c r="H43" s="35"/>
      <c r="I43" s="35"/>
      <c r="J43" s="35"/>
      <c r="K43" s="35"/>
      <c r="M43" s="35"/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 t="shared" si="6"/>
        <v>425259.91200000001</v>
      </c>
      <c r="F44" s="35"/>
      <c r="G44" s="35"/>
      <c r="H44" s="35"/>
      <c r="I44" s="35"/>
      <c r="J44" s="35"/>
      <c r="K44" s="35"/>
      <c r="M44" s="35"/>
    </row>
    <row r="45" spans="1:13" ht="16" thickBot="1" x14ac:dyDescent="0.25">
      <c r="A45" s="15" t="s">
        <v>180</v>
      </c>
      <c r="B45" s="42">
        <v>14</v>
      </c>
      <c r="C45" s="42">
        <v>8997</v>
      </c>
      <c r="D45" s="24">
        <v>0</v>
      </c>
      <c r="E45" s="35">
        <f t="shared" si="6"/>
        <v>425259.91200000001</v>
      </c>
      <c r="F45" s="35"/>
      <c r="G45" s="35"/>
      <c r="H45" s="35"/>
      <c r="I45" s="35"/>
      <c r="J45" s="35"/>
      <c r="K45" s="35"/>
      <c r="M45" s="35"/>
    </row>
    <row r="46" spans="1:13" ht="16" thickBot="1" x14ac:dyDescent="0.25"/>
    <row r="47" spans="1:13" x14ac:dyDescent="0.2">
      <c r="A47" s="44" t="s">
        <v>211</v>
      </c>
      <c r="B47" s="30">
        <v>0</v>
      </c>
      <c r="C47" s="36">
        <v>1</v>
      </c>
      <c r="D47" s="30">
        <v>2</v>
      </c>
      <c r="E47" s="36">
        <v>3</v>
      </c>
      <c r="F47" s="30">
        <v>4</v>
      </c>
      <c r="G47" s="36">
        <v>5</v>
      </c>
      <c r="H47" s="30">
        <v>6</v>
      </c>
      <c r="I47" s="37">
        <v>7</v>
      </c>
      <c r="J47" s="30"/>
      <c r="K47" s="41"/>
    </row>
    <row r="48" spans="1:13" x14ac:dyDescent="0.2">
      <c r="A48" s="13" t="str">
        <f>A41</f>
        <v>illinois</v>
      </c>
      <c r="B48" s="35">
        <v>10</v>
      </c>
      <c r="C48" s="35">
        <f>$D41+C$47*ABS($E41-$D41)/7</f>
        <v>60751.416000000005</v>
      </c>
      <c r="D48" s="35">
        <f t="shared" ref="D48:I48" si="7">$D41+D$47*ABS($E41-$D41)/7</f>
        <v>121502.83200000001</v>
      </c>
      <c r="E48" s="35">
        <f t="shared" si="7"/>
        <v>182254.24799999999</v>
      </c>
      <c r="F48" s="35">
        <f t="shared" si="7"/>
        <v>243005.66400000002</v>
      </c>
      <c r="G48" s="35">
        <f t="shared" si="7"/>
        <v>303757.08</v>
      </c>
      <c r="H48" s="35">
        <f t="shared" si="7"/>
        <v>364508.49599999998</v>
      </c>
      <c r="I48" s="38">
        <f t="shared" si="7"/>
        <v>425259.91200000001</v>
      </c>
      <c r="J48" s="35"/>
      <c r="K48" s="35"/>
    </row>
    <row r="49" spans="1:11" x14ac:dyDescent="0.2">
      <c r="A49" s="13" t="str">
        <f t="shared" ref="A49:A52" si="8">A42</f>
        <v>nebraska</v>
      </c>
      <c r="B49" s="35">
        <v>10</v>
      </c>
      <c r="C49" s="35">
        <f t="shared" ref="C49:I49" si="9">$D42+C$47*ABS($E42-$D42)/7</f>
        <v>60751.416000000005</v>
      </c>
      <c r="D49" s="35">
        <f t="shared" si="9"/>
        <v>121502.83200000001</v>
      </c>
      <c r="E49" s="35">
        <f t="shared" si="9"/>
        <v>182254.24799999999</v>
      </c>
      <c r="F49" s="35">
        <f t="shared" si="9"/>
        <v>243005.66400000002</v>
      </c>
      <c r="G49" s="35">
        <f t="shared" si="9"/>
        <v>303757.08</v>
      </c>
      <c r="H49" s="35">
        <f t="shared" si="9"/>
        <v>364508.49599999998</v>
      </c>
      <c r="I49" s="38">
        <f t="shared" si="9"/>
        <v>425259.91200000001</v>
      </c>
      <c r="J49" s="35"/>
      <c r="K49" s="35"/>
    </row>
    <row r="50" spans="1:11" x14ac:dyDescent="0.2">
      <c r="A50" s="13" t="str">
        <f t="shared" si="8"/>
        <v>ohio</v>
      </c>
      <c r="B50" s="35">
        <v>10</v>
      </c>
      <c r="C50" s="35">
        <f t="shared" ref="C50:I50" si="10">$D43+C$47*ABS($E43-$D43)/7</f>
        <v>60751.416000000005</v>
      </c>
      <c r="D50" s="35">
        <f t="shared" si="10"/>
        <v>121502.83200000001</v>
      </c>
      <c r="E50" s="35">
        <f t="shared" si="10"/>
        <v>182254.24799999999</v>
      </c>
      <c r="F50" s="35">
        <f t="shared" si="10"/>
        <v>243005.66400000002</v>
      </c>
      <c r="G50" s="35">
        <f t="shared" si="10"/>
        <v>303757.08</v>
      </c>
      <c r="H50" s="35">
        <f t="shared" si="10"/>
        <v>364508.49599999998</v>
      </c>
      <c r="I50" s="38">
        <f t="shared" si="10"/>
        <v>425259.91200000001</v>
      </c>
      <c r="J50" s="35"/>
      <c r="K50" s="35"/>
    </row>
    <row r="51" spans="1:11" x14ac:dyDescent="0.2">
      <c r="A51" s="13" t="str">
        <f t="shared" si="8"/>
        <v>minnesota</v>
      </c>
      <c r="B51" s="35">
        <v>10</v>
      </c>
      <c r="C51" s="35">
        <f t="shared" ref="C51:I51" si="11">$D44+C$47*ABS($E44-$D44)/7</f>
        <v>60751.416000000005</v>
      </c>
      <c r="D51" s="35">
        <f t="shared" si="11"/>
        <v>121502.83200000001</v>
      </c>
      <c r="E51" s="35">
        <f t="shared" si="11"/>
        <v>182254.24799999999</v>
      </c>
      <c r="F51" s="35">
        <f t="shared" si="11"/>
        <v>243005.66400000002</v>
      </c>
      <c r="G51" s="35">
        <f t="shared" si="11"/>
        <v>303757.08</v>
      </c>
      <c r="H51" s="35">
        <f t="shared" si="11"/>
        <v>364508.49599999998</v>
      </c>
      <c r="I51" s="38">
        <f t="shared" si="11"/>
        <v>425259.91200000001</v>
      </c>
      <c r="J51" s="35"/>
      <c r="K51" s="35"/>
    </row>
    <row r="52" spans="1:11" ht="16" thickBot="1" x14ac:dyDescent="0.25">
      <c r="A52" s="15" t="str">
        <f t="shared" si="8"/>
        <v>texas</v>
      </c>
      <c r="B52" s="35">
        <v>10</v>
      </c>
      <c r="C52" s="39">
        <f t="shared" ref="C52:I52" si="12">$D45+C$47*ABS($E45-$D45)/7</f>
        <v>60751.416000000005</v>
      </c>
      <c r="D52" s="39">
        <f t="shared" si="12"/>
        <v>121502.83200000001</v>
      </c>
      <c r="E52" s="39">
        <f t="shared" si="12"/>
        <v>182254.24799999999</v>
      </c>
      <c r="F52" s="39">
        <f t="shared" si="12"/>
        <v>243005.66400000002</v>
      </c>
      <c r="G52" s="39">
        <f t="shared" si="12"/>
        <v>303757.08</v>
      </c>
      <c r="H52" s="39">
        <f t="shared" si="12"/>
        <v>364508.49599999998</v>
      </c>
      <c r="I52" s="40">
        <f t="shared" si="12"/>
        <v>425259.91200000001</v>
      </c>
      <c r="J52" s="39"/>
      <c r="K52" s="35"/>
    </row>
    <row r="54" spans="1:11" x14ac:dyDescent="0.2">
      <c r="A54" s="6"/>
      <c r="C54" s="41"/>
      <c r="E54" s="41"/>
      <c r="G54" s="41"/>
      <c r="I54" s="41"/>
      <c r="K54" s="41"/>
    </row>
    <row r="55" spans="1:11" ht="16" x14ac:dyDescent="0.2">
      <c r="B55" s="50"/>
      <c r="C55" s="35"/>
      <c r="D55" s="50"/>
      <c r="E55" s="35"/>
      <c r="F55" s="50"/>
      <c r="G55" s="35"/>
      <c r="H55" s="50"/>
      <c r="I55" s="35"/>
      <c r="J55" s="50"/>
      <c r="K55" s="35"/>
    </row>
    <row r="56" spans="1:11" ht="16" x14ac:dyDescent="0.2">
      <c r="B56" s="50"/>
      <c r="C56" s="35"/>
      <c r="D56" s="50"/>
      <c r="E56" s="35"/>
      <c r="F56" s="50"/>
      <c r="G56" s="35"/>
      <c r="H56" s="50"/>
      <c r="I56" s="35"/>
      <c r="J56" s="50"/>
      <c r="K56" s="35"/>
    </row>
    <row r="57" spans="1:11" ht="16" x14ac:dyDescent="0.2">
      <c r="B57" s="50"/>
      <c r="C57" s="35"/>
      <c r="D57" s="50"/>
      <c r="E57" s="35"/>
      <c r="F57" s="50"/>
      <c r="G57" s="35"/>
      <c r="H57" s="50"/>
      <c r="I57" s="35"/>
      <c r="J57" s="50"/>
      <c r="K57" s="35"/>
    </row>
    <row r="58" spans="1:11" ht="16" x14ac:dyDescent="0.2">
      <c r="B58" s="50"/>
      <c r="C58" s="35"/>
      <c r="D58" s="50"/>
      <c r="E58" s="35"/>
      <c r="F58" s="50"/>
      <c r="G58" s="35"/>
      <c r="H58" s="50"/>
      <c r="I58" s="35"/>
      <c r="J58" s="50"/>
      <c r="K58" s="35"/>
    </row>
    <row r="59" spans="1:11" ht="16" x14ac:dyDescent="0.2">
      <c r="B59" s="50"/>
      <c r="C59" s="35"/>
      <c r="D59" s="50"/>
      <c r="E59" s="35"/>
      <c r="F59" s="50"/>
      <c r="G59" s="35"/>
      <c r="H59" s="50"/>
      <c r="I59" s="35"/>
      <c r="J59" s="50"/>
      <c r="K59" s="35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L39:M39"/>
    <mergeCell ref="A12:A13"/>
    <mergeCell ref="B12:B13"/>
    <mergeCell ref="C12:D12"/>
    <mergeCell ref="E12:F12"/>
    <mergeCell ref="G12:H12"/>
    <mergeCell ref="D39:E39"/>
    <mergeCell ref="F39:G39"/>
    <mergeCell ref="H39:I39"/>
    <mergeCell ref="J39:K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E3FF-E49E-3B4F-95D7-6F782EDE5A64}">
  <dimension ref="A1:M81"/>
  <sheetViews>
    <sheetView tabSelected="1" zoomScale="120" zoomScaleNormal="120" workbookViewId="0">
      <selection activeCell="B15" sqref="B15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227</v>
      </c>
    </row>
    <row r="2" spans="1:8" x14ac:dyDescent="0.2">
      <c r="A2" s="52">
        <f>C18</f>
        <v>-465.1</v>
      </c>
      <c r="B2" s="52">
        <f>C28</f>
        <v>-11687.963</v>
      </c>
      <c r="C2" s="35">
        <v>10</v>
      </c>
      <c r="D2" s="35"/>
      <c r="E2" s="35"/>
      <c r="F2" s="35"/>
      <c r="G2" s="35"/>
    </row>
    <row r="3" spans="1:8" x14ac:dyDescent="0.2">
      <c r="A3" s="52">
        <f t="shared" ref="A3:A9" si="0">C19</f>
        <v>-410.81428571428575</v>
      </c>
      <c r="B3" s="52">
        <f t="shared" ref="B3:B9" si="1">C29</f>
        <v>-10323.762999999999</v>
      </c>
      <c r="C3" s="35">
        <f>B$41+$B19*ABS(C$41-B$41)/7</f>
        <v>40073.015999999996</v>
      </c>
      <c r="D3" s="35"/>
      <c r="E3" s="35"/>
      <c r="F3" s="35"/>
      <c r="G3" s="35"/>
    </row>
    <row r="4" spans="1:8" x14ac:dyDescent="0.2">
      <c r="A4" s="52">
        <f t="shared" si="0"/>
        <v>-356.52857142857147</v>
      </c>
      <c r="B4" s="52">
        <f t="shared" si="1"/>
        <v>-8959.5630000000001</v>
      </c>
      <c r="C4" s="35">
        <f>B$41+$B20*ABS(C$41-B$41)/7</f>
        <v>80146.031999999992</v>
      </c>
      <c r="D4" s="35"/>
      <c r="E4" s="35"/>
      <c r="F4" s="35"/>
      <c r="G4" s="35"/>
    </row>
    <row r="5" spans="1:8" x14ac:dyDescent="0.2">
      <c r="A5" s="52">
        <f t="shared" si="0"/>
        <v>-302.24285714285713</v>
      </c>
      <c r="B5" s="52">
        <f t="shared" si="1"/>
        <v>-7595.3630000000003</v>
      </c>
      <c r="C5" s="35">
        <f>B$41+$B21*ABS(C$41-B$41)/7</f>
        <v>120219.04799999998</v>
      </c>
      <c r="D5" s="35"/>
      <c r="E5" s="35"/>
      <c r="F5" s="35"/>
      <c r="G5" s="35"/>
    </row>
    <row r="6" spans="1:8" x14ac:dyDescent="0.2">
      <c r="A6" s="52">
        <f t="shared" si="0"/>
        <v>-247.95714285714288</v>
      </c>
      <c r="B6" s="52">
        <f t="shared" si="1"/>
        <v>-6231.1629999999996</v>
      </c>
      <c r="C6" s="35">
        <f>B$41+$B22*ABS(C$41-B$41)/7</f>
        <v>160292.06399999998</v>
      </c>
      <c r="D6" s="35"/>
      <c r="E6" s="35"/>
      <c r="F6" s="35"/>
      <c r="G6" s="35"/>
    </row>
    <row r="7" spans="1:8" x14ac:dyDescent="0.2">
      <c r="A7" s="52">
        <f t="shared" si="0"/>
        <v>-193.67142857142858</v>
      </c>
      <c r="B7" s="52">
        <f t="shared" si="1"/>
        <v>-4866.9629999999997</v>
      </c>
      <c r="C7" s="35">
        <f>B$41+$B23*ABS(C$41-B$41)/7</f>
        <v>200365.08</v>
      </c>
      <c r="D7" s="35"/>
      <c r="E7" s="35"/>
      <c r="F7" s="35"/>
      <c r="G7" s="35"/>
    </row>
    <row r="8" spans="1:8" x14ac:dyDescent="0.2">
      <c r="A8" s="52">
        <f t="shared" si="0"/>
        <v>-139.3857142857143</v>
      </c>
      <c r="B8" s="52">
        <f t="shared" si="1"/>
        <v>-3502.7630000000008</v>
      </c>
      <c r="C8" s="35">
        <f>B$41+$B24*ABS(C$41-B$41)/7</f>
        <v>240438.09599999996</v>
      </c>
      <c r="D8" s="35"/>
      <c r="E8" s="35"/>
      <c r="F8" s="35"/>
      <c r="G8" s="35"/>
    </row>
    <row r="9" spans="1:8" x14ac:dyDescent="0.2">
      <c r="A9" s="52">
        <f t="shared" si="0"/>
        <v>-85.100000000000023</v>
      </c>
      <c r="B9" s="52">
        <f t="shared" si="1"/>
        <v>-2138.5630000000001</v>
      </c>
      <c r="C9" s="35">
        <f>B$41+$B25*ABS(C$41-B$41)/7</f>
        <v>280511.11199999996</v>
      </c>
      <c r="D9" s="35"/>
      <c r="E9" s="35"/>
      <c r="F9" s="35"/>
      <c r="G9" s="35"/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f>40*12</f>
        <v>480</v>
      </c>
      <c r="C14">
        <f>MAX(-B14+Boundaries!$B$5, -1000+Boundaries!$B$5)</f>
        <v>-465.1</v>
      </c>
      <c r="D14">
        <f>-100+Boundaries!$B$5</f>
        <v>-85.1</v>
      </c>
      <c r="E14">
        <f>C14*25.13</f>
        <v>-11687.963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C$14+$B18*ABS(C$14-D$14)/7</f>
        <v>-465.1</v>
      </c>
    </row>
    <row r="19" spans="1:11" x14ac:dyDescent="0.2">
      <c r="A19" t="str">
        <f>A14</f>
        <v>Ref</v>
      </c>
      <c r="B19">
        <v>1</v>
      </c>
      <c r="C19">
        <f t="shared" ref="C19:C25" si="2">C$14+$B19*ABS(C$14-D$14)/7</f>
        <v>-410.81428571428575</v>
      </c>
    </row>
    <row r="20" spans="1:11" x14ac:dyDescent="0.2">
      <c r="B20">
        <v>2</v>
      </c>
      <c r="C20">
        <f t="shared" si="2"/>
        <v>-356.52857142857147</v>
      </c>
    </row>
    <row r="21" spans="1:11" x14ac:dyDescent="0.2">
      <c r="B21">
        <v>3</v>
      </c>
      <c r="C21">
        <f t="shared" si="2"/>
        <v>-302.24285714285713</v>
      </c>
    </row>
    <row r="22" spans="1:11" x14ac:dyDescent="0.2">
      <c r="B22">
        <v>4</v>
      </c>
      <c r="C22">
        <f t="shared" si="2"/>
        <v>-247.95714285714288</v>
      </c>
    </row>
    <row r="23" spans="1:11" x14ac:dyDescent="0.2">
      <c r="B23">
        <v>5</v>
      </c>
      <c r="C23">
        <f t="shared" si="2"/>
        <v>-193.67142857142858</v>
      </c>
    </row>
    <row r="24" spans="1:11" x14ac:dyDescent="0.2">
      <c r="B24">
        <v>6</v>
      </c>
      <c r="C24">
        <f t="shared" si="2"/>
        <v>-139.3857142857143</v>
      </c>
    </row>
    <row r="25" spans="1:11" x14ac:dyDescent="0.2">
      <c r="B25">
        <v>7</v>
      </c>
      <c r="C25">
        <f t="shared" si="2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E$14+$B28*ABS(E$14-F$14)/7</f>
        <v>-11687.963</v>
      </c>
    </row>
    <row r="29" spans="1:11" x14ac:dyDescent="0.2">
      <c r="A29" s="13" t="str">
        <f>A14</f>
        <v>Ref</v>
      </c>
      <c r="B29">
        <v>1</v>
      </c>
      <c r="C29">
        <f t="shared" ref="C29:C35" si="3">E$14+$B29*ABS(E$14-F$14)/7</f>
        <v>-10323.762999999999</v>
      </c>
      <c r="K29" s="35"/>
    </row>
    <row r="30" spans="1:11" x14ac:dyDescent="0.2">
      <c r="B30">
        <v>2</v>
      </c>
      <c r="C30">
        <f t="shared" si="3"/>
        <v>-8959.5630000000001</v>
      </c>
      <c r="K30" s="35"/>
    </row>
    <row r="31" spans="1:11" x14ac:dyDescent="0.2">
      <c r="B31">
        <v>3</v>
      </c>
      <c r="C31">
        <f t="shared" si="3"/>
        <v>-7595.3630000000003</v>
      </c>
      <c r="K31" s="35"/>
    </row>
    <row r="32" spans="1:11" x14ac:dyDescent="0.2">
      <c r="B32">
        <v>4</v>
      </c>
      <c r="C32">
        <f t="shared" si="3"/>
        <v>-6231.1629999999996</v>
      </c>
      <c r="K32" s="35"/>
    </row>
    <row r="33" spans="1:13" x14ac:dyDescent="0.2">
      <c r="B33">
        <v>5</v>
      </c>
      <c r="C33">
        <f t="shared" si="3"/>
        <v>-4866.9629999999997</v>
      </c>
      <c r="K33" s="35"/>
    </row>
    <row r="34" spans="1:13" x14ac:dyDescent="0.2">
      <c r="B34">
        <v>6</v>
      </c>
      <c r="C34">
        <f t="shared" si="3"/>
        <v>-3502.7630000000008</v>
      </c>
      <c r="K34" s="35"/>
    </row>
    <row r="35" spans="1:13" x14ac:dyDescent="0.2">
      <c r="B35">
        <v>7</v>
      </c>
      <c r="C35">
        <f t="shared" si="3"/>
        <v>-2138.5630000000001</v>
      </c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60" t="str">
        <f>A14</f>
        <v>Ref</v>
      </c>
      <c r="C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/>
      <c r="B40" s="15" t="s">
        <v>189</v>
      </c>
      <c r="C40" s="24" t="s">
        <v>190</v>
      </c>
    </row>
    <row r="41" spans="1:13" x14ac:dyDescent="0.2">
      <c r="A41" s="13"/>
      <c r="B41">
        <v>0</v>
      </c>
      <c r="C41" s="35">
        <f>ABS($E$14)*24</f>
        <v>280511.11199999996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/>
      <c r="C42" s="35"/>
      <c r="F42" s="35"/>
      <c r="G42" s="35"/>
      <c r="H42" s="35"/>
      <c r="I42" s="35"/>
      <c r="J42" s="35"/>
      <c r="K42" s="35"/>
      <c r="M42" s="35"/>
    </row>
    <row r="43" spans="1:13" x14ac:dyDescent="0.2">
      <c r="A43" s="13"/>
      <c r="C43" s="35"/>
      <c r="F43" s="35"/>
      <c r="G43" s="35"/>
      <c r="H43" s="35"/>
      <c r="I43" s="35"/>
      <c r="J43" s="35"/>
      <c r="K43" s="35"/>
      <c r="M43" s="35"/>
    </row>
    <row r="44" spans="1:13" x14ac:dyDescent="0.2">
      <c r="A44" s="13"/>
      <c r="C44" s="35"/>
      <c r="F44" s="35"/>
      <c r="G44" s="35"/>
      <c r="H44" s="35"/>
      <c r="I44" s="35"/>
      <c r="J44" s="35"/>
      <c r="K44" s="35"/>
      <c r="M44" s="35"/>
    </row>
    <row r="45" spans="1:13" x14ac:dyDescent="0.2">
      <c r="A45" s="66"/>
      <c r="B45" s="66"/>
      <c r="C45" s="64"/>
      <c r="D45" s="66"/>
      <c r="E45" s="66"/>
      <c r="F45" s="64"/>
      <c r="G45" s="64"/>
      <c r="H45" s="64"/>
      <c r="I45" s="64"/>
      <c r="J45" s="64"/>
      <c r="K45" s="64"/>
      <c r="M45" s="35"/>
    </row>
    <row r="46" spans="1:13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13" x14ac:dyDescent="0.2">
      <c r="A47" s="67"/>
      <c r="B47" s="66"/>
      <c r="C47" s="68"/>
      <c r="D47" s="66"/>
      <c r="E47" s="68"/>
      <c r="F47" s="66"/>
      <c r="G47" s="68"/>
      <c r="H47" s="66"/>
      <c r="I47" s="68"/>
      <c r="J47" s="66"/>
      <c r="K47" s="68"/>
    </row>
    <row r="48" spans="1:13" x14ac:dyDescent="0.2">
      <c r="A48" s="66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11" x14ac:dyDescent="0.2">
      <c r="A49" s="66"/>
      <c r="B49" s="64"/>
      <c r="C49" s="64"/>
      <c r="D49" s="64"/>
      <c r="E49" s="64"/>
      <c r="F49" s="64"/>
      <c r="G49" s="64"/>
      <c r="H49" s="64"/>
      <c r="I49" s="64"/>
      <c r="J49" s="64"/>
      <c r="K49" s="64"/>
    </row>
    <row r="50" spans="1:11" x14ac:dyDescent="0.2">
      <c r="A50" s="66"/>
      <c r="B50" s="64"/>
      <c r="C50" s="64"/>
      <c r="D50" s="64"/>
      <c r="E50" s="64"/>
      <c r="F50" s="64"/>
      <c r="G50" s="64"/>
      <c r="H50" s="64"/>
      <c r="I50" s="64"/>
      <c r="J50" s="64"/>
      <c r="K50" s="64"/>
    </row>
    <row r="51" spans="1:11" x14ac:dyDescent="0.2">
      <c r="A51" s="66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x14ac:dyDescent="0.2">
      <c r="A52" s="66"/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1:11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</row>
    <row r="54" spans="1:11" x14ac:dyDescent="0.2">
      <c r="A54" s="67"/>
      <c r="B54" s="66"/>
      <c r="C54" s="68"/>
      <c r="D54" s="66"/>
      <c r="E54" s="68"/>
      <c r="F54" s="66"/>
      <c r="G54" s="68"/>
      <c r="H54" s="66"/>
      <c r="I54" s="68"/>
      <c r="J54" s="66"/>
      <c r="K54" s="68"/>
    </row>
    <row r="55" spans="1:11" ht="16" x14ac:dyDescent="0.2">
      <c r="A55" s="66"/>
      <c r="B55" s="50"/>
      <c r="C55" s="64"/>
      <c r="D55" s="50"/>
      <c r="E55" s="64"/>
      <c r="F55" s="50"/>
      <c r="G55" s="64"/>
      <c r="H55" s="50"/>
      <c r="I55" s="64"/>
      <c r="J55" s="50"/>
      <c r="K55" s="64"/>
    </row>
    <row r="56" spans="1:11" ht="16" x14ac:dyDescent="0.2">
      <c r="A56" s="66"/>
      <c r="B56" s="50"/>
      <c r="C56" s="64"/>
      <c r="D56" s="50"/>
      <c r="E56" s="64"/>
      <c r="F56" s="50"/>
      <c r="G56" s="64"/>
      <c r="H56" s="50"/>
      <c r="I56" s="64"/>
      <c r="J56" s="50"/>
      <c r="K56" s="64"/>
    </row>
    <row r="57" spans="1:11" ht="16" x14ac:dyDescent="0.2">
      <c r="A57" s="66"/>
      <c r="B57" s="50"/>
      <c r="C57" s="64"/>
      <c r="D57" s="50"/>
      <c r="E57" s="64"/>
      <c r="F57" s="50"/>
      <c r="G57" s="64"/>
      <c r="H57" s="50"/>
      <c r="I57" s="64"/>
      <c r="J57" s="50"/>
      <c r="K57" s="64"/>
    </row>
    <row r="58" spans="1:11" ht="16" x14ac:dyDescent="0.2">
      <c r="A58" s="66"/>
      <c r="B58" s="50"/>
      <c r="C58" s="64"/>
      <c r="D58" s="50"/>
      <c r="E58" s="64"/>
      <c r="F58" s="50"/>
      <c r="G58" s="64"/>
      <c r="H58" s="50"/>
      <c r="I58" s="64"/>
      <c r="J58" s="50"/>
      <c r="K58" s="64"/>
    </row>
    <row r="59" spans="1:11" ht="16" x14ac:dyDescent="0.2">
      <c r="A59" s="66"/>
      <c r="B59" s="50"/>
      <c r="C59" s="64"/>
      <c r="D59" s="50"/>
      <c r="E59" s="64"/>
      <c r="F59" s="50"/>
      <c r="G59" s="64"/>
      <c r="H59" s="50"/>
      <c r="I59" s="64"/>
      <c r="J59" s="50"/>
      <c r="K59" s="64"/>
    </row>
    <row r="60" spans="1:1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J39:K39"/>
    <mergeCell ref="L39:M39"/>
    <mergeCell ref="A12:A13"/>
    <mergeCell ref="B12:B13"/>
    <mergeCell ref="C12:D12"/>
    <mergeCell ref="E12:F12"/>
    <mergeCell ref="G12:H12"/>
    <mergeCell ref="B39:C39"/>
    <mergeCell ref="F39:G39"/>
    <mergeCell ref="H39:I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AC02-C2AC-7E49-BE45-5CA8840878C5}">
  <dimension ref="A1:M81"/>
  <sheetViews>
    <sheetView zoomScale="120" zoomScaleNormal="120" workbookViewId="0">
      <selection activeCell="B15" sqref="B15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224</v>
      </c>
      <c r="B1" t="s">
        <v>225</v>
      </c>
      <c r="C1" t="s">
        <v>227</v>
      </c>
    </row>
    <row r="2" spans="1:8" x14ac:dyDescent="0.2">
      <c r="A2" s="52">
        <f>C18</f>
        <v>-945.1</v>
      </c>
      <c r="B2" s="52">
        <f>C28</f>
        <v>-23750.363000000001</v>
      </c>
      <c r="C2" s="35">
        <v>10</v>
      </c>
      <c r="D2" s="35"/>
      <c r="E2" s="35"/>
      <c r="F2" s="35"/>
      <c r="G2" s="35"/>
    </row>
    <row r="3" spans="1:8" x14ac:dyDescent="0.2">
      <c r="A3" s="52">
        <f t="shared" ref="A3:A9" si="0">C19</f>
        <v>-822.24285714285713</v>
      </c>
      <c r="B3" s="52">
        <f t="shared" ref="B3:B9" si="1">C29</f>
        <v>-20662.963</v>
      </c>
      <c r="C3" s="35">
        <f>B$41+$B19*ABS(C$41-B$41)/7</f>
        <v>81429.816000000006</v>
      </c>
      <c r="D3" s="35"/>
      <c r="E3" s="35"/>
      <c r="F3" s="35"/>
      <c r="G3" s="35"/>
    </row>
    <row r="4" spans="1:8" x14ac:dyDescent="0.2">
      <c r="A4" s="52">
        <f t="shared" si="0"/>
        <v>-699.38571428571436</v>
      </c>
      <c r="B4" s="52">
        <f t="shared" si="1"/>
        <v>-17575.563000000002</v>
      </c>
      <c r="C4" s="35">
        <f>B$41+$B20*ABS(C$41-B$41)/7</f>
        <v>162859.63200000001</v>
      </c>
      <c r="D4" s="35"/>
      <c r="E4" s="35"/>
      <c r="F4" s="35"/>
      <c r="G4" s="35"/>
    </row>
    <row r="5" spans="1:8" x14ac:dyDescent="0.2">
      <c r="A5" s="52">
        <f t="shared" si="0"/>
        <v>-576.52857142857147</v>
      </c>
      <c r="B5" s="52">
        <f t="shared" si="1"/>
        <v>-14488.163</v>
      </c>
      <c r="C5" s="35">
        <f>B$41+$B21*ABS(C$41-B$41)/7</f>
        <v>244289.44800000003</v>
      </c>
      <c r="D5" s="35"/>
      <c r="E5" s="35"/>
      <c r="F5" s="35"/>
      <c r="G5" s="35"/>
    </row>
    <row r="6" spans="1:8" x14ac:dyDescent="0.2">
      <c r="A6" s="52">
        <f t="shared" si="0"/>
        <v>-453.67142857142858</v>
      </c>
      <c r="B6" s="52">
        <f t="shared" si="1"/>
        <v>-11400.762999999999</v>
      </c>
      <c r="C6" s="35">
        <f>B$41+$B22*ABS(C$41-B$41)/7</f>
        <v>325719.26400000002</v>
      </c>
      <c r="D6" s="35"/>
      <c r="E6" s="35"/>
      <c r="F6" s="35"/>
      <c r="G6" s="35"/>
    </row>
    <row r="7" spans="1:8" x14ac:dyDescent="0.2">
      <c r="A7" s="52">
        <f t="shared" si="0"/>
        <v>-330.81428571428569</v>
      </c>
      <c r="B7" s="52">
        <f t="shared" si="1"/>
        <v>-8313.3629999999994</v>
      </c>
      <c r="C7" s="35">
        <f>B$41+$B23*ABS(C$41-B$41)/7</f>
        <v>407149.08000000007</v>
      </c>
      <c r="D7" s="35"/>
      <c r="E7" s="35"/>
      <c r="F7" s="35"/>
      <c r="G7" s="35"/>
    </row>
    <row r="8" spans="1:8" x14ac:dyDescent="0.2">
      <c r="A8" s="52">
        <f t="shared" si="0"/>
        <v>-207.95714285714291</v>
      </c>
      <c r="B8" s="52">
        <f t="shared" si="1"/>
        <v>-5225.9629999999997</v>
      </c>
      <c r="C8" s="35">
        <f>B$41+$B24*ABS(C$41-B$41)/7</f>
        <v>488578.89600000007</v>
      </c>
      <c r="D8" s="35"/>
      <c r="E8" s="35"/>
      <c r="F8" s="35"/>
      <c r="G8" s="35"/>
    </row>
    <row r="9" spans="1:8" x14ac:dyDescent="0.2">
      <c r="A9" s="52">
        <f t="shared" si="0"/>
        <v>-85.100000000000023</v>
      </c>
      <c r="B9" s="52">
        <f t="shared" si="1"/>
        <v>-2138.5629999999946</v>
      </c>
      <c r="C9" s="35">
        <f>B$41+$B25*ABS(C$41-B$41)/7</f>
        <v>570008.71200000006</v>
      </c>
      <c r="D9" s="35"/>
      <c r="E9" s="35"/>
      <c r="F9" s="35"/>
      <c r="G9" s="35"/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f>80*12</f>
        <v>960</v>
      </c>
      <c r="C14">
        <f>MAX(-B14+Boundaries!$B$5, -1000+Boundaries!$B$5)</f>
        <v>-945.1</v>
      </c>
      <c r="D14">
        <f>-100+Boundaries!$B$5</f>
        <v>-85.1</v>
      </c>
      <c r="E14">
        <f>C14*25.13</f>
        <v>-23750.363000000001</v>
      </c>
      <c r="F14" s="14">
        <f>D14*25.13</f>
        <v>-2138.5629999999996</v>
      </c>
    </row>
    <row r="17" spans="1:11" x14ac:dyDescent="0.2">
      <c r="A17" s="6" t="s">
        <v>193</v>
      </c>
      <c r="B17" s="6"/>
      <c r="C17" s="6"/>
    </row>
    <row r="18" spans="1:11" x14ac:dyDescent="0.2">
      <c r="A18" s="6" t="s">
        <v>185</v>
      </c>
      <c r="B18">
        <v>0</v>
      </c>
      <c r="C18">
        <f>C$14+$B18*ABS(C$14-D$14)/7</f>
        <v>-945.1</v>
      </c>
    </row>
    <row r="19" spans="1:11" x14ac:dyDescent="0.2">
      <c r="A19" t="str">
        <f>A14</f>
        <v>Ref</v>
      </c>
      <c r="B19">
        <v>1</v>
      </c>
      <c r="C19">
        <f t="shared" ref="C19:C25" si="2">C$14+$B19*ABS(C$14-D$14)/7</f>
        <v>-822.24285714285713</v>
      </c>
    </row>
    <row r="20" spans="1:11" x14ac:dyDescent="0.2">
      <c r="B20">
        <v>2</v>
      </c>
      <c r="C20">
        <f t="shared" si="2"/>
        <v>-699.38571428571436</v>
      </c>
    </row>
    <row r="21" spans="1:11" x14ac:dyDescent="0.2">
      <c r="B21">
        <v>3</v>
      </c>
      <c r="C21">
        <f t="shared" si="2"/>
        <v>-576.52857142857147</v>
      </c>
    </row>
    <row r="22" spans="1:11" x14ac:dyDescent="0.2">
      <c r="B22">
        <v>4</v>
      </c>
      <c r="C22">
        <f t="shared" si="2"/>
        <v>-453.67142857142858</v>
      </c>
    </row>
    <row r="23" spans="1:11" x14ac:dyDescent="0.2">
      <c r="B23">
        <v>5</v>
      </c>
      <c r="C23">
        <f t="shared" si="2"/>
        <v>-330.81428571428569</v>
      </c>
    </row>
    <row r="24" spans="1:11" x14ac:dyDescent="0.2">
      <c r="B24">
        <v>6</v>
      </c>
      <c r="C24">
        <f t="shared" si="2"/>
        <v>-207.95714285714291</v>
      </c>
    </row>
    <row r="25" spans="1:11" x14ac:dyDescent="0.2">
      <c r="B25">
        <v>7</v>
      </c>
      <c r="C25">
        <f t="shared" si="2"/>
        <v>-85.100000000000023</v>
      </c>
    </row>
    <row r="27" spans="1:11" x14ac:dyDescent="0.2">
      <c r="A27" s="6" t="s">
        <v>194</v>
      </c>
    </row>
    <row r="28" spans="1:11" x14ac:dyDescent="0.2">
      <c r="A28" s="43" t="s">
        <v>185</v>
      </c>
      <c r="B28">
        <v>0</v>
      </c>
      <c r="C28">
        <f>E$14+$B28*ABS(E$14-F$14)/7</f>
        <v>-23750.363000000001</v>
      </c>
    </row>
    <row r="29" spans="1:11" x14ac:dyDescent="0.2">
      <c r="A29" s="13" t="str">
        <f>A14</f>
        <v>Ref</v>
      </c>
      <c r="B29">
        <v>1</v>
      </c>
      <c r="C29">
        <f t="shared" ref="C29:C35" si="3">E$14+$B29*ABS(E$14-F$14)/7</f>
        <v>-20662.963</v>
      </c>
      <c r="K29" s="35"/>
    </row>
    <row r="30" spans="1:11" x14ac:dyDescent="0.2">
      <c r="B30">
        <v>2</v>
      </c>
      <c r="C30">
        <f t="shared" si="3"/>
        <v>-17575.563000000002</v>
      </c>
      <c r="K30" s="35"/>
    </row>
    <row r="31" spans="1:11" x14ac:dyDescent="0.2">
      <c r="B31">
        <v>3</v>
      </c>
      <c r="C31">
        <f t="shared" si="3"/>
        <v>-14488.163</v>
      </c>
      <c r="K31" s="35"/>
    </row>
    <row r="32" spans="1:11" x14ac:dyDescent="0.2">
      <c r="B32">
        <v>4</v>
      </c>
      <c r="C32">
        <f t="shared" si="3"/>
        <v>-11400.762999999999</v>
      </c>
      <c r="K32" s="35"/>
    </row>
    <row r="33" spans="1:13" x14ac:dyDescent="0.2">
      <c r="B33">
        <v>5</v>
      </c>
      <c r="C33">
        <f t="shared" si="3"/>
        <v>-8313.3629999999994</v>
      </c>
      <c r="K33" s="35"/>
    </row>
    <row r="34" spans="1:13" x14ac:dyDescent="0.2">
      <c r="B34">
        <v>6</v>
      </c>
      <c r="C34">
        <f t="shared" si="3"/>
        <v>-5225.9629999999997</v>
      </c>
      <c r="K34" s="35"/>
    </row>
    <row r="35" spans="1:13" x14ac:dyDescent="0.2">
      <c r="B35">
        <v>7</v>
      </c>
      <c r="C35">
        <f t="shared" si="3"/>
        <v>-2138.5629999999946</v>
      </c>
      <c r="K35" s="35"/>
    </row>
    <row r="36" spans="1:13" x14ac:dyDescent="0.2">
      <c r="B36" s="35"/>
      <c r="C36" s="35"/>
      <c r="K36" s="35"/>
    </row>
    <row r="37" spans="1:13" x14ac:dyDescent="0.2">
      <c r="B37" s="35"/>
      <c r="C37" s="35"/>
      <c r="K37" s="35"/>
    </row>
    <row r="38" spans="1:13" ht="16" thickBot="1" x14ac:dyDescent="0.25"/>
    <row r="39" spans="1:13" ht="16" thickBot="1" x14ac:dyDescent="0.25">
      <c r="A39" s="45" t="s">
        <v>198</v>
      </c>
      <c r="B39" s="60" t="str">
        <f>A14</f>
        <v>Ref</v>
      </c>
      <c r="C39" s="58"/>
      <c r="F39" s="53"/>
      <c r="G39" s="53"/>
      <c r="H39" s="53"/>
      <c r="I39" s="53"/>
      <c r="J39" s="53"/>
      <c r="K39" s="53"/>
      <c r="L39" s="53"/>
      <c r="M39" s="53"/>
    </row>
    <row r="40" spans="1:13" ht="16" thickBot="1" x14ac:dyDescent="0.25">
      <c r="A40" s="15"/>
      <c r="B40" s="15" t="s">
        <v>189</v>
      </c>
      <c r="C40" s="24" t="s">
        <v>190</v>
      </c>
    </row>
    <row r="41" spans="1:13" x14ac:dyDescent="0.2">
      <c r="A41" s="13"/>
      <c r="B41">
        <v>0</v>
      </c>
      <c r="C41" s="35">
        <f>ABS($E$14)*24</f>
        <v>570008.71200000006</v>
      </c>
      <c r="F41" s="35"/>
      <c r="G41" s="35"/>
      <c r="H41" s="35"/>
      <c r="I41" s="35"/>
      <c r="J41" s="35"/>
      <c r="K41" s="35"/>
      <c r="M41" s="35"/>
    </row>
    <row r="42" spans="1:13" x14ac:dyDescent="0.2">
      <c r="A42" s="13"/>
      <c r="C42" s="35"/>
      <c r="F42" s="35"/>
      <c r="G42" s="35"/>
      <c r="H42" s="35"/>
      <c r="I42" s="35"/>
      <c r="J42" s="35"/>
      <c r="K42" s="35"/>
      <c r="M42" s="35"/>
    </row>
    <row r="43" spans="1:13" x14ac:dyDescent="0.2">
      <c r="A43" s="13"/>
      <c r="C43" s="35"/>
      <c r="F43" s="35"/>
      <c r="G43" s="35"/>
      <c r="H43" s="35"/>
      <c r="I43" s="35"/>
      <c r="J43" s="35"/>
      <c r="K43" s="35"/>
      <c r="M43" s="35"/>
    </row>
    <row r="44" spans="1:13" x14ac:dyDescent="0.2">
      <c r="A44" s="13"/>
      <c r="C44" s="35"/>
      <c r="F44" s="35"/>
      <c r="G44" s="35"/>
      <c r="H44" s="35"/>
      <c r="I44" s="35"/>
      <c r="J44" s="35"/>
      <c r="K44" s="35"/>
      <c r="M44" s="35"/>
    </row>
    <row r="45" spans="1:13" x14ac:dyDescent="0.2">
      <c r="A45" s="66"/>
      <c r="B45" s="66"/>
      <c r="C45" s="64"/>
      <c r="D45" s="66"/>
      <c r="E45" s="66"/>
      <c r="F45" s="64"/>
      <c r="G45" s="64"/>
      <c r="H45" s="64"/>
      <c r="I45" s="64"/>
      <c r="J45" s="64"/>
      <c r="K45" s="64"/>
      <c r="M45" s="35"/>
    </row>
    <row r="46" spans="1:13" x14ac:dyDescent="0.2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13" x14ac:dyDescent="0.2">
      <c r="A47" s="67"/>
      <c r="B47" s="66"/>
      <c r="C47" s="68"/>
      <c r="D47" s="66"/>
      <c r="E47" s="68"/>
      <c r="F47" s="66"/>
      <c r="G47" s="68"/>
      <c r="H47" s="66"/>
      <c r="I47" s="68"/>
      <c r="J47" s="66"/>
      <c r="K47" s="68"/>
    </row>
    <row r="48" spans="1:13" x14ac:dyDescent="0.2">
      <c r="A48" s="66"/>
      <c r="B48" s="64"/>
      <c r="C48" s="64"/>
      <c r="D48" s="64"/>
      <c r="E48" s="64"/>
      <c r="F48" s="64"/>
      <c r="G48" s="64"/>
      <c r="H48" s="64"/>
      <c r="I48" s="64"/>
      <c r="J48" s="64"/>
      <c r="K48" s="64"/>
    </row>
    <row r="49" spans="1:11" x14ac:dyDescent="0.2">
      <c r="A49" s="66"/>
      <c r="B49" s="64"/>
      <c r="C49" s="64"/>
      <c r="D49" s="64"/>
      <c r="E49" s="64"/>
      <c r="F49" s="64"/>
      <c r="G49" s="64"/>
      <c r="H49" s="64"/>
      <c r="I49" s="64"/>
      <c r="J49" s="64"/>
      <c r="K49" s="64"/>
    </row>
    <row r="50" spans="1:11" x14ac:dyDescent="0.2">
      <c r="A50" s="66"/>
      <c r="B50" s="64"/>
      <c r="C50" s="64"/>
      <c r="D50" s="64"/>
      <c r="E50" s="64"/>
      <c r="F50" s="64"/>
      <c r="G50" s="64"/>
      <c r="H50" s="64"/>
      <c r="I50" s="64"/>
      <c r="J50" s="64"/>
      <c r="K50" s="64"/>
    </row>
    <row r="51" spans="1:11" x14ac:dyDescent="0.2">
      <c r="A51" s="66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x14ac:dyDescent="0.2">
      <c r="A52" s="66"/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1:11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</row>
    <row r="54" spans="1:11" x14ac:dyDescent="0.2">
      <c r="A54" s="67"/>
      <c r="B54" s="66"/>
      <c r="C54" s="68"/>
      <c r="D54" s="66"/>
      <c r="E54" s="68"/>
      <c r="F54" s="66"/>
      <c r="G54" s="68"/>
      <c r="H54" s="66"/>
      <c r="I54" s="68"/>
      <c r="J54" s="66"/>
      <c r="K54" s="68"/>
    </row>
    <row r="55" spans="1:11" ht="16" x14ac:dyDescent="0.2">
      <c r="A55" s="66"/>
      <c r="B55" s="50"/>
      <c r="C55" s="64"/>
      <c r="D55" s="50"/>
      <c r="E55" s="64"/>
      <c r="F55" s="50"/>
      <c r="G55" s="64"/>
      <c r="H55" s="50"/>
      <c r="I55" s="64"/>
      <c r="J55" s="50"/>
      <c r="K55" s="64"/>
    </row>
    <row r="56" spans="1:11" ht="16" x14ac:dyDescent="0.2">
      <c r="A56" s="66"/>
      <c r="B56" s="50"/>
      <c r="C56" s="64"/>
      <c r="D56" s="50"/>
      <c r="E56" s="64"/>
      <c r="F56" s="50"/>
      <c r="G56" s="64"/>
      <c r="H56" s="50"/>
      <c r="I56" s="64"/>
      <c r="J56" s="50"/>
      <c r="K56" s="64"/>
    </row>
    <row r="57" spans="1:11" ht="16" x14ac:dyDescent="0.2">
      <c r="A57" s="66"/>
      <c r="B57" s="50"/>
      <c r="C57" s="64"/>
      <c r="D57" s="50"/>
      <c r="E57" s="64"/>
      <c r="F57" s="50"/>
      <c r="G57" s="64"/>
      <c r="H57" s="50"/>
      <c r="I57" s="64"/>
      <c r="J57" s="50"/>
      <c r="K57" s="64"/>
    </row>
    <row r="58" spans="1:11" ht="16" x14ac:dyDescent="0.2">
      <c r="A58" s="66"/>
      <c r="B58" s="50"/>
      <c r="C58" s="64"/>
      <c r="D58" s="50"/>
      <c r="E58" s="64"/>
      <c r="F58" s="50"/>
      <c r="G58" s="64"/>
      <c r="H58" s="50"/>
      <c r="I58" s="64"/>
      <c r="J58" s="50"/>
      <c r="K58" s="64"/>
    </row>
    <row r="59" spans="1:11" ht="16" x14ac:dyDescent="0.2">
      <c r="A59" s="66"/>
      <c r="B59" s="50"/>
      <c r="C59" s="64"/>
      <c r="D59" s="50"/>
      <c r="E59" s="64"/>
      <c r="F59" s="50"/>
      <c r="G59" s="64"/>
      <c r="H59" s="50"/>
      <c r="I59" s="64"/>
      <c r="J59" s="50"/>
      <c r="K59" s="64"/>
    </row>
    <row r="60" spans="1:1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</row>
    <row r="61" spans="1:11" x14ac:dyDescent="0.2">
      <c r="A61" s="6"/>
      <c r="C61" s="41"/>
      <c r="E61" s="41"/>
      <c r="G61" s="41"/>
      <c r="I61" s="41"/>
      <c r="K61" s="41"/>
    </row>
    <row r="62" spans="1:11" x14ac:dyDescent="0.2">
      <c r="B62" s="35"/>
      <c r="C62" s="35"/>
      <c r="D62" s="35"/>
      <c r="E62" s="35"/>
      <c r="F62" s="35"/>
      <c r="G62" s="35"/>
      <c r="H62" s="35"/>
      <c r="I62" s="35"/>
      <c r="J62" s="35"/>
      <c r="K62" s="35"/>
    </row>
    <row r="63" spans="1:11" x14ac:dyDescent="0.2">
      <c r="B63" s="35"/>
      <c r="C63" s="35"/>
      <c r="D63" s="35"/>
      <c r="E63" s="35"/>
      <c r="F63" s="35"/>
      <c r="G63" s="35"/>
      <c r="H63" s="35"/>
      <c r="I63" s="35"/>
      <c r="J63" s="35"/>
      <c r="K63" s="35"/>
    </row>
    <row r="64" spans="1:11" x14ac:dyDescent="0.2">
      <c r="B64" s="35"/>
      <c r="C64" s="35"/>
      <c r="D64" s="35"/>
      <c r="E64" s="35"/>
      <c r="F64" s="35"/>
      <c r="G64" s="35"/>
      <c r="H64" s="35"/>
      <c r="I64" s="35"/>
      <c r="J64" s="35"/>
      <c r="K64" s="35"/>
    </row>
    <row r="65" spans="1:11" x14ac:dyDescent="0.2">
      <c r="B65" s="35"/>
      <c r="C65" s="35"/>
      <c r="D65" s="35"/>
      <c r="E65" s="35"/>
      <c r="F65" s="35"/>
      <c r="G65" s="35"/>
      <c r="H65" s="35"/>
      <c r="I65" s="35"/>
      <c r="J65" s="35"/>
      <c r="K65" s="35"/>
    </row>
    <row r="66" spans="1:11" x14ac:dyDescent="0.2">
      <c r="B66" s="35"/>
      <c r="C66" s="35"/>
      <c r="D66" s="35"/>
      <c r="E66" s="35"/>
      <c r="F66" s="35"/>
      <c r="G66" s="35"/>
      <c r="H66" s="35"/>
      <c r="I66" s="35"/>
      <c r="J66" s="35"/>
      <c r="K66" s="35"/>
    </row>
    <row r="68" spans="1:11" x14ac:dyDescent="0.2">
      <c r="A68" s="6"/>
      <c r="B68" s="35"/>
      <c r="C68" s="35"/>
      <c r="D68" s="35"/>
      <c r="E68" s="35"/>
      <c r="F68" s="35"/>
      <c r="G68" s="35"/>
      <c r="H68" s="35"/>
      <c r="I68" s="35"/>
      <c r="J68" s="35"/>
      <c r="K68" s="35"/>
    </row>
    <row r="69" spans="1:11" x14ac:dyDescent="0.2">
      <c r="B69" s="35"/>
      <c r="C69" s="35"/>
      <c r="D69" s="35"/>
      <c r="E69" s="35"/>
      <c r="F69" s="35"/>
      <c r="G69" s="35"/>
      <c r="H69" s="35"/>
      <c r="I69" s="35"/>
      <c r="J69" s="35"/>
      <c r="K69" s="35"/>
    </row>
    <row r="70" spans="1:11" x14ac:dyDescent="0.2">
      <c r="B70" s="35"/>
      <c r="C70" s="35"/>
      <c r="D70" s="35"/>
      <c r="E70" s="35"/>
      <c r="F70" s="35"/>
      <c r="G70" s="35"/>
      <c r="H70" s="35"/>
      <c r="I70" s="35"/>
      <c r="J70" s="35"/>
      <c r="K70" s="35"/>
    </row>
    <row r="71" spans="1:11" x14ac:dyDescent="0.2">
      <c r="B71" s="35"/>
      <c r="C71" s="35"/>
      <c r="D71" s="35"/>
      <c r="E71" s="35"/>
      <c r="F71" s="35"/>
      <c r="G71" s="35"/>
      <c r="H71" s="35"/>
      <c r="I71" s="35"/>
      <c r="J71" s="35"/>
      <c r="K71" s="35"/>
    </row>
    <row r="72" spans="1:11" x14ac:dyDescent="0.2">
      <c r="B72" s="35"/>
      <c r="C72" s="35"/>
      <c r="D72" s="35"/>
      <c r="E72" s="35"/>
      <c r="F72" s="35"/>
      <c r="G72" s="35"/>
      <c r="H72" s="35"/>
      <c r="I72" s="35"/>
      <c r="J72" s="35"/>
      <c r="K72" s="35"/>
    </row>
    <row r="73" spans="1:11" x14ac:dyDescent="0.2">
      <c r="B73" s="35"/>
      <c r="C73" s="35"/>
      <c r="D73" s="35"/>
      <c r="E73" s="35"/>
      <c r="F73" s="35"/>
      <c r="G73" s="35"/>
      <c r="H73" s="35"/>
      <c r="I73" s="35"/>
      <c r="J73" s="35"/>
      <c r="K73" s="35"/>
    </row>
    <row r="75" spans="1:11" x14ac:dyDescent="0.2">
      <c r="A75" s="6"/>
      <c r="B75" s="35"/>
      <c r="C75" s="35"/>
      <c r="D75" s="35"/>
      <c r="E75" s="35"/>
      <c r="F75" s="35"/>
      <c r="G75" s="35"/>
      <c r="H75" s="35"/>
      <c r="I75" s="35"/>
      <c r="J75" s="35"/>
      <c r="K75" s="35"/>
    </row>
    <row r="76" spans="1:11" ht="16" x14ac:dyDescent="0.2">
      <c r="B76" s="50"/>
      <c r="C76" s="35"/>
      <c r="D76" s="50"/>
      <c r="E76" s="35"/>
      <c r="F76" s="50"/>
      <c r="G76" s="35"/>
      <c r="H76" s="50"/>
      <c r="I76" s="35"/>
      <c r="J76" s="50"/>
      <c r="K76" s="35"/>
    </row>
    <row r="77" spans="1:11" ht="16" x14ac:dyDescent="0.2">
      <c r="B77" s="50"/>
      <c r="C77" s="35"/>
      <c r="D77" s="50"/>
      <c r="E77" s="35"/>
      <c r="F77" s="50"/>
      <c r="G77" s="35"/>
      <c r="H77" s="50"/>
      <c r="I77" s="35"/>
      <c r="J77" s="50"/>
      <c r="K77" s="35"/>
    </row>
    <row r="78" spans="1:11" ht="16" x14ac:dyDescent="0.2">
      <c r="B78" s="50"/>
      <c r="C78" s="35"/>
      <c r="D78" s="50"/>
      <c r="E78" s="35"/>
      <c r="F78" s="50"/>
      <c r="G78" s="35"/>
      <c r="H78" s="50"/>
      <c r="I78" s="35"/>
      <c r="J78" s="50"/>
      <c r="K78" s="35"/>
    </row>
    <row r="79" spans="1:11" ht="16" x14ac:dyDescent="0.2">
      <c r="B79" s="50"/>
      <c r="C79" s="35"/>
      <c r="D79" s="50"/>
      <c r="E79" s="35"/>
      <c r="F79" s="50"/>
      <c r="G79" s="35"/>
      <c r="H79" s="50"/>
      <c r="I79" s="35"/>
      <c r="J79" s="50"/>
      <c r="K79" s="35"/>
    </row>
    <row r="80" spans="1:11" ht="16" x14ac:dyDescent="0.2">
      <c r="B80" s="50"/>
      <c r="C80" s="35"/>
      <c r="D80" s="50"/>
      <c r="E80" s="35"/>
      <c r="F80" s="50"/>
      <c r="G80" s="35"/>
      <c r="H80" s="50"/>
      <c r="I80" s="35"/>
      <c r="J80" s="50"/>
      <c r="K80" s="35"/>
    </row>
    <row r="81" spans="4:4" ht="16" x14ac:dyDescent="0.2">
      <c r="D81" s="51"/>
    </row>
  </sheetData>
  <mergeCells count="10">
    <mergeCell ref="J39:K39"/>
    <mergeCell ref="L39:M39"/>
    <mergeCell ref="A12:A13"/>
    <mergeCell ref="B12:B13"/>
    <mergeCell ref="C12:D12"/>
    <mergeCell ref="E12:F12"/>
    <mergeCell ref="G12:H12"/>
    <mergeCell ref="B39:C39"/>
    <mergeCell ref="F39:G39"/>
    <mergeCell ref="H39:I3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209A-BEA9-AB4B-86E6-9CDE887F0EBC}">
  <dimension ref="A1:L10"/>
  <sheetViews>
    <sheetView zoomScale="120" zoomScaleNormal="120" workbookViewId="0">
      <selection activeCell="N18" sqref="N18"/>
    </sheetView>
  </sheetViews>
  <sheetFormatPr baseColWidth="10" defaultRowHeight="15" x14ac:dyDescent="0.2"/>
  <sheetData>
    <row r="1" spans="1:12" x14ac:dyDescent="0.2">
      <c r="A1" t="s">
        <v>226</v>
      </c>
      <c r="B1" t="s">
        <v>228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2">
      <c r="A2" t="s">
        <v>224</v>
      </c>
      <c r="B2">
        <v>60</v>
      </c>
      <c r="C2" s="35">
        <f>Boundaries!B22</f>
        <v>-705.1</v>
      </c>
      <c r="D2" s="35">
        <f>Boundaries!C22</f>
        <v>-636.21111111111111</v>
      </c>
      <c r="E2" s="35">
        <f>Boundaries!D22</f>
        <v>-567.32222222222231</v>
      </c>
      <c r="F2" s="35">
        <f>Boundaries!E22</f>
        <v>-498.43333333333339</v>
      </c>
      <c r="G2" s="35">
        <f>Boundaries!F22</f>
        <v>-429.54444444444448</v>
      </c>
      <c r="H2" s="35">
        <f>Boundaries!G22</f>
        <v>-360.65555555555557</v>
      </c>
      <c r="I2" s="35">
        <f>Boundaries!H22</f>
        <v>-291.76666666666671</v>
      </c>
      <c r="J2" s="35">
        <f>Boundaries!I22</f>
        <v>-222.87777777777779</v>
      </c>
      <c r="K2" s="35">
        <f>Boundaries!J22</f>
        <v>-153.98888888888894</v>
      </c>
      <c r="L2" s="35">
        <f>Boundaries!K22</f>
        <v>-85.100000000000023</v>
      </c>
    </row>
    <row r="3" spans="1:12" x14ac:dyDescent="0.2">
      <c r="A3" t="s">
        <v>225</v>
      </c>
      <c r="B3">
        <v>60</v>
      </c>
      <c r="C3" s="35">
        <f>Boundaries!B28</f>
        <v>-17719.163</v>
      </c>
      <c r="D3" s="35">
        <f>Boundaries!C28</f>
        <v>-15987.985222222222</v>
      </c>
      <c r="E3" s="35">
        <f>Boundaries!D28</f>
        <v>-14256.807444444445</v>
      </c>
      <c r="F3" s="35">
        <f>Boundaries!E28</f>
        <v>-12525.629666666668</v>
      </c>
      <c r="G3" s="35">
        <f>Boundaries!F28</f>
        <v>-10794.451888888889</v>
      </c>
      <c r="H3" s="35">
        <f>Boundaries!G28</f>
        <v>-9063.2741111111118</v>
      </c>
      <c r="I3" s="35">
        <f>Boundaries!H28</f>
        <v>-7332.096333333333</v>
      </c>
      <c r="J3" s="35">
        <f>Boundaries!I28</f>
        <v>-5600.9185555555559</v>
      </c>
      <c r="K3" s="35">
        <f>Boundaries!J28</f>
        <v>-3869.7407777777771</v>
      </c>
      <c r="L3" s="35">
        <f>Boundaries!K28</f>
        <v>-2138.5630000000019</v>
      </c>
    </row>
    <row r="4" spans="1:12" x14ac:dyDescent="0.2">
      <c r="A4" t="s">
        <v>227</v>
      </c>
      <c r="B4">
        <v>60</v>
      </c>
      <c r="C4" s="35">
        <v>10</v>
      </c>
      <c r="D4" s="35">
        <f>Boundaries!C42</f>
        <v>47251.101333333332</v>
      </c>
      <c r="E4" s="35">
        <f>Boundaries!D42</f>
        <v>94502.202666666664</v>
      </c>
      <c r="F4" s="35">
        <f>Boundaries!E42</f>
        <v>141753.304</v>
      </c>
      <c r="G4" s="35">
        <f>Boundaries!F42</f>
        <v>189004.40533333333</v>
      </c>
      <c r="H4" s="35">
        <f>Boundaries!G42</f>
        <v>236255.50666666668</v>
      </c>
      <c r="I4" s="35">
        <f>Boundaries!H42</f>
        <v>283506.60800000001</v>
      </c>
      <c r="J4" s="35">
        <f>Boundaries!I42</f>
        <v>330757.70933333336</v>
      </c>
      <c r="K4" s="35">
        <f>Boundaries!J42</f>
        <v>378008.81066666666</v>
      </c>
      <c r="L4" s="35">
        <f>Boundaries!K42</f>
        <v>425259.91200000001</v>
      </c>
    </row>
    <row r="5" spans="1:12" x14ac:dyDescent="0.2">
      <c r="A5" t="s">
        <v>224</v>
      </c>
      <c r="B5">
        <v>40</v>
      </c>
      <c r="C5" s="35" t="e">
        <f>Boundaries!#REF!</f>
        <v>#REF!</v>
      </c>
      <c r="D5" s="35" t="e">
        <f>Boundaries!#REF!</f>
        <v>#REF!</v>
      </c>
      <c r="E5" s="35" t="e">
        <f>Boundaries!#REF!</f>
        <v>#REF!</v>
      </c>
      <c r="F5" s="35" t="e">
        <f>Boundaries!#REF!</f>
        <v>#REF!</v>
      </c>
      <c r="G5" s="35" t="e">
        <f>Boundaries!#REF!</f>
        <v>#REF!</v>
      </c>
      <c r="H5" s="35" t="e">
        <f>Boundaries!#REF!</f>
        <v>#REF!</v>
      </c>
      <c r="I5" s="35" t="e">
        <f>Boundaries!#REF!</f>
        <v>#REF!</v>
      </c>
      <c r="J5" s="35" t="e">
        <f>Boundaries!#REF!</f>
        <v>#REF!</v>
      </c>
      <c r="K5" s="35" t="e">
        <f>Boundaries!#REF!</f>
        <v>#REF!</v>
      </c>
      <c r="L5" s="35" t="e">
        <f>Boundaries!#REF!</f>
        <v>#REF!</v>
      </c>
    </row>
    <row r="6" spans="1:12" x14ac:dyDescent="0.2">
      <c r="A6" t="s">
        <v>225</v>
      </c>
      <c r="B6">
        <v>40</v>
      </c>
      <c r="C6" s="35" t="e">
        <f>Boundaries!#REF!</f>
        <v>#REF!</v>
      </c>
      <c r="D6" s="35" t="e">
        <f>Boundaries!#REF!</f>
        <v>#REF!</v>
      </c>
      <c r="E6" s="35" t="e">
        <f>Boundaries!#REF!</f>
        <v>#REF!</v>
      </c>
      <c r="F6" s="35" t="e">
        <f>Boundaries!#REF!</f>
        <v>#REF!</v>
      </c>
      <c r="G6" s="35" t="e">
        <f>Boundaries!#REF!</f>
        <v>#REF!</v>
      </c>
      <c r="H6" s="35" t="e">
        <f>Boundaries!#REF!</f>
        <v>#REF!</v>
      </c>
      <c r="I6" s="35" t="e">
        <f>Boundaries!#REF!</f>
        <v>#REF!</v>
      </c>
      <c r="J6" s="35" t="e">
        <f>Boundaries!#REF!</f>
        <v>#REF!</v>
      </c>
      <c r="K6" s="35" t="e">
        <f>Boundaries!#REF!</f>
        <v>#REF!</v>
      </c>
      <c r="L6" s="35" t="e">
        <f>Boundaries!#REF!</f>
        <v>#REF!</v>
      </c>
    </row>
    <row r="7" spans="1:12" x14ac:dyDescent="0.2">
      <c r="A7" t="s">
        <v>227</v>
      </c>
      <c r="B7">
        <v>40</v>
      </c>
      <c r="C7" s="69">
        <v>10</v>
      </c>
      <c r="D7" s="69">
        <f>Boundaries!C43</f>
        <v>31167.901333333328</v>
      </c>
      <c r="E7" s="69">
        <f>Boundaries!D43</f>
        <v>62335.802666666656</v>
      </c>
      <c r="F7" s="69">
        <f>Boundaries!E43</f>
        <v>93503.703999999983</v>
      </c>
      <c r="G7" s="69">
        <f>Boundaries!F43</f>
        <v>124671.60533333331</v>
      </c>
      <c r="H7" s="69">
        <f>Boundaries!G43</f>
        <v>155839.50666666665</v>
      </c>
      <c r="I7" s="69">
        <f>Boundaries!H43</f>
        <v>187007.40799999997</v>
      </c>
      <c r="J7" s="69">
        <f>Boundaries!I43</f>
        <v>218175.30933333331</v>
      </c>
      <c r="K7" s="69">
        <f>Boundaries!J43</f>
        <v>249343.21066666662</v>
      </c>
      <c r="L7" s="69">
        <f>Boundaries!K43</f>
        <v>280511.11199999996</v>
      </c>
    </row>
    <row r="8" spans="1:12" x14ac:dyDescent="0.2">
      <c r="A8" t="s">
        <v>224</v>
      </c>
      <c r="B8">
        <v>80</v>
      </c>
      <c r="C8" s="35">
        <f>Boundaries!B24</f>
        <v>-945.1</v>
      </c>
      <c r="D8" s="35">
        <f>Boundaries!C24</f>
        <v>-849.54444444444448</v>
      </c>
      <c r="E8" s="35">
        <f>Boundaries!D24</f>
        <v>-753.98888888888894</v>
      </c>
      <c r="F8" s="35">
        <f>Boundaries!E24</f>
        <v>-658.43333333333339</v>
      </c>
      <c r="G8" s="35">
        <f>Boundaries!F24</f>
        <v>-562.87777777777774</v>
      </c>
      <c r="H8" s="35">
        <f>Boundaries!G24</f>
        <v>-467.32222222222225</v>
      </c>
      <c r="I8" s="35">
        <f>Boundaries!H24</f>
        <v>-371.76666666666665</v>
      </c>
      <c r="J8" s="35">
        <f>Boundaries!I24</f>
        <v>-276.21111111111111</v>
      </c>
      <c r="K8" s="35">
        <f>Boundaries!J24</f>
        <v>-180.65555555555557</v>
      </c>
      <c r="L8" s="35">
        <f>Boundaries!K24</f>
        <v>-85.100000000000023</v>
      </c>
    </row>
    <row r="9" spans="1:12" x14ac:dyDescent="0.2">
      <c r="A9" t="s">
        <v>225</v>
      </c>
      <c r="B9">
        <v>80</v>
      </c>
      <c r="C9" s="35">
        <f>Boundaries!B30</f>
        <v>-23750.363000000001</v>
      </c>
      <c r="D9" s="35">
        <f>Boundaries!C30</f>
        <v>-21349.051888888891</v>
      </c>
      <c r="E9" s="35">
        <f>Boundaries!D30</f>
        <v>-18947.740777777777</v>
      </c>
      <c r="F9" s="35">
        <f>Boundaries!E30</f>
        <v>-16546.429666666667</v>
      </c>
      <c r="G9" s="35">
        <f>Boundaries!F30</f>
        <v>-14145.118555555555</v>
      </c>
      <c r="H9" s="35">
        <f>Boundaries!G30</f>
        <v>-11743.807444444445</v>
      </c>
      <c r="I9" s="35">
        <f>Boundaries!H30</f>
        <v>-9342.4963333333326</v>
      </c>
      <c r="J9" s="35">
        <f>Boundaries!I30</f>
        <v>-6941.1852222222187</v>
      </c>
      <c r="K9" s="35">
        <f>Boundaries!J30</f>
        <v>-4539.8741111111085</v>
      </c>
      <c r="L9" s="35">
        <f>Boundaries!K30</f>
        <v>-2138.5629999999983</v>
      </c>
    </row>
    <row r="10" spans="1:12" x14ac:dyDescent="0.2">
      <c r="A10" t="s">
        <v>227</v>
      </c>
      <c r="B10">
        <v>80</v>
      </c>
      <c r="C10" s="35">
        <v>10</v>
      </c>
      <c r="D10" s="35">
        <f>Boundaries!C44</f>
        <v>63334.301333333337</v>
      </c>
      <c r="E10" s="35">
        <f>Boundaries!D44</f>
        <v>126668.60266666667</v>
      </c>
      <c r="F10" s="35">
        <f>Boundaries!E44</f>
        <v>190002.90400000001</v>
      </c>
      <c r="G10" s="35">
        <f>Boundaries!F44</f>
        <v>253337.20533333335</v>
      </c>
      <c r="H10" s="35">
        <f>Boundaries!G44</f>
        <v>316671.50666666671</v>
      </c>
      <c r="I10" s="35">
        <f>Boundaries!H44</f>
        <v>380005.80800000002</v>
      </c>
      <c r="J10" s="35">
        <f>Boundaries!I44</f>
        <v>443340.10933333333</v>
      </c>
      <c r="K10" s="35">
        <f>Boundaries!J44</f>
        <v>506674.41066666669</v>
      </c>
      <c r="L10" s="35">
        <f>Boundaries!K44</f>
        <v>570008.71200000006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M62"/>
  <sheetViews>
    <sheetView topLeftCell="A7" zoomScale="120" zoomScaleNormal="120" workbookViewId="0">
      <selection activeCell="B44" sqref="B44:K44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8" t="s">
        <v>187</v>
      </c>
      <c r="D12" s="58"/>
      <c r="E12" s="58" t="s">
        <v>188</v>
      </c>
      <c r="F12" s="59"/>
      <c r="G12" s="53"/>
      <c r="H12" s="53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MAX(-B14+$B$5, -1000+$B$5)</f>
        <v>-705.1</v>
      </c>
      <c r="D14">
        <f>-100+$B$5</f>
        <v>-85.1</v>
      </c>
      <c r="E14">
        <f>C14*25.13</f>
        <v>-17719.163</v>
      </c>
      <c r="F14" s="14">
        <f>D14*25.13</f>
        <v>-2138.5629999999996</v>
      </c>
    </row>
    <row r="15" spans="1:8" x14ac:dyDescent="0.2">
      <c r="A15" s="13" t="s">
        <v>209</v>
      </c>
      <c r="B15">
        <v>480</v>
      </c>
      <c r="C15">
        <f t="shared" ref="C15:C16" si="0">MAX(-B15+$B$5, -1000+$B$5)</f>
        <v>-465.1</v>
      </c>
      <c r="D15">
        <f t="shared" ref="D15:D16" si="1">-100+$B$5</f>
        <v>-85.1</v>
      </c>
      <c r="E15">
        <f>C15*25.13</f>
        <v>-11687.963</v>
      </c>
      <c r="F15" s="14">
        <f>D15*25.13</f>
        <v>-2138.5629999999996</v>
      </c>
    </row>
    <row r="16" spans="1:8" x14ac:dyDescent="0.2">
      <c r="A16" s="13" t="s">
        <v>210</v>
      </c>
      <c r="B16">
        <v>960</v>
      </c>
      <c r="C16">
        <f t="shared" si="0"/>
        <v>-945.1</v>
      </c>
      <c r="D16">
        <f t="shared" si="1"/>
        <v>-85.1</v>
      </c>
      <c r="E16">
        <f t="shared" ref="E16" si="2">C16*25.13</f>
        <v>-23750.363000000001</v>
      </c>
      <c r="F16" s="14">
        <f t="shared" ref="F16" si="3">D16*25.13</f>
        <v>-2138.5629999999996</v>
      </c>
    </row>
    <row r="18" spans="1:13" ht="16" x14ac:dyDescent="0.2">
      <c r="A18" s="47" t="s">
        <v>212</v>
      </c>
    </row>
    <row r="19" spans="1:13" ht="16" thickBot="1" x14ac:dyDescent="0.25"/>
    <row r="20" spans="1:13" ht="16" thickBot="1" x14ac:dyDescent="0.25">
      <c r="A20" s="61" t="s">
        <v>193</v>
      </c>
      <c r="B20" s="62"/>
      <c r="C20" s="62"/>
      <c r="D20" s="62"/>
      <c r="E20" s="62"/>
      <c r="F20" s="62"/>
      <c r="G20" s="62"/>
      <c r="H20" s="62"/>
      <c r="I20" s="62"/>
      <c r="J20" s="62"/>
      <c r="K20" s="63"/>
    </row>
    <row r="21" spans="1:13" x14ac:dyDescent="0.2">
      <c r="A21" s="43" t="s">
        <v>185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 s="14">
        <v>9</v>
      </c>
    </row>
    <row r="22" spans="1:13" ht="16" x14ac:dyDescent="0.2">
      <c r="A22" s="13" t="str">
        <f>A14</f>
        <v>Ref</v>
      </c>
      <c r="B22" s="46">
        <f>$C14+B$21*ABS($C14-$D14)/9</f>
        <v>-705.1</v>
      </c>
      <c r="C22" s="35">
        <f>$C14+C$21*ABS($C14-$D14)/9</f>
        <v>-636.21111111111111</v>
      </c>
      <c r="D22" s="46">
        <f>$C14+D$21*ABS($C14-$D14)/9</f>
        <v>-567.32222222222231</v>
      </c>
      <c r="E22" s="35">
        <f>$C14+E$21*ABS($C14-$D14)/9</f>
        <v>-498.43333333333339</v>
      </c>
      <c r="F22" s="46">
        <f>$C14+F$21*ABS($C14-$D14)/9</f>
        <v>-429.54444444444448</v>
      </c>
      <c r="G22" s="35">
        <f>$C14+G$21*ABS($C14-$D14)/9</f>
        <v>-360.65555555555557</v>
      </c>
      <c r="H22" s="46">
        <f>$C14+H$21*ABS($C14-$D14)/9</f>
        <v>-291.76666666666671</v>
      </c>
      <c r="I22" s="35">
        <f>$C14+I$21*ABS($C14-$D14)/9</f>
        <v>-222.87777777777779</v>
      </c>
      <c r="J22" s="46">
        <f>$C14+J$21*ABS($C14-$D14)/9</f>
        <v>-153.98888888888894</v>
      </c>
      <c r="K22" s="38">
        <f>$C14+K$21*ABS($C14-$D14)/9</f>
        <v>-85.100000000000023</v>
      </c>
    </row>
    <row r="23" spans="1:13" ht="16" x14ac:dyDescent="0.2">
      <c r="A23" s="13" t="str">
        <f>A15</f>
        <v>40MWe</v>
      </c>
      <c r="B23" s="46">
        <f>$C15+B$21*ABS($C15-$D15)/9</f>
        <v>-465.1</v>
      </c>
      <c r="C23" s="35">
        <f>$C15+C$21*ABS($C15-$D15)/9</f>
        <v>-422.87777777777779</v>
      </c>
      <c r="D23" s="46">
        <f>$C15+D$21*ABS($C15-$D15)/9</f>
        <v>-380.65555555555557</v>
      </c>
      <c r="E23" s="35">
        <f>$C15+E$21*ABS($C15-$D15)/9</f>
        <v>-338.43333333333334</v>
      </c>
      <c r="F23" s="46">
        <f>$C15+F$21*ABS($C15-$D15)/9</f>
        <v>-296.21111111111111</v>
      </c>
      <c r="G23" s="35">
        <f>$C15+G$21*ABS($C15-$D15)/9</f>
        <v>-253.98888888888891</v>
      </c>
      <c r="H23" s="46">
        <f>$C15+H$21*ABS($C15-$D15)/9</f>
        <v>-211.76666666666668</v>
      </c>
      <c r="I23" s="35">
        <f>$C15+I$21*ABS($C15-$D15)/9</f>
        <v>-169.54444444444448</v>
      </c>
      <c r="J23" s="46">
        <f>$C15+J$21*ABS($C15-$D15)/9</f>
        <v>-127.32222222222225</v>
      </c>
      <c r="K23" s="38">
        <f>$C15+K$21*ABS($C15-$D15)/9</f>
        <v>-85.100000000000023</v>
      </c>
    </row>
    <row r="24" spans="1:13" ht="16" x14ac:dyDescent="0.2">
      <c r="A24" s="13" t="str">
        <f>A16</f>
        <v>80MWe</v>
      </c>
      <c r="B24" s="46">
        <f>$C16+B$21*ABS($C16-$D16)/9</f>
        <v>-945.1</v>
      </c>
      <c r="C24" s="35">
        <f>$C16+C$21*ABS($C16-$D16)/9</f>
        <v>-849.54444444444448</v>
      </c>
      <c r="D24" s="46">
        <f>$C16+D$21*ABS($C16-$D16)/9</f>
        <v>-753.98888888888894</v>
      </c>
      <c r="E24" s="35">
        <f>$C16+E$21*ABS($C16-$D16)/9</f>
        <v>-658.43333333333339</v>
      </c>
      <c r="F24" s="46">
        <f>$C16+F$21*ABS($C16-$D16)/9</f>
        <v>-562.87777777777774</v>
      </c>
      <c r="G24" s="35">
        <f>$C16+G$21*ABS($C16-$D16)/9</f>
        <v>-467.32222222222225</v>
      </c>
      <c r="H24" s="46">
        <f>$C16+H$21*ABS($C16-$D16)/9</f>
        <v>-371.76666666666665</v>
      </c>
      <c r="I24" s="35">
        <f>$C16+I$21*ABS($C16-$D16)/9</f>
        <v>-276.21111111111111</v>
      </c>
      <c r="J24" s="46">
        <f>$C16+J$21*ABS($C16-$D16)/9</f>
        <v>-180.65555555555557</v>
      </c>
      <c r="K24" s="38">
        <f>$C16+K$21*ABS($C16-$D16)/9</f>
        <v>-85.100000000000023</v>
      </c>
    </row>
    <row r="25" spans="1:13" ht="16" thickBot="1" x14ac:dyDescent="0.25"/>
    <row r="26" spans="1:13" ht="16" thickBot="1" x14ac:dyDescent="0.25">
      <c r="A26" s="61" t="s">
        <v>194</v>
      </c>
      <c r="B26" s="62"/>
      <c r="C26" s="62"/>
      <c r="D26" s="62"/>
      <c r="E26" s="62"/>
      <c r="F26" s="62"/>
      <c r="G26" s="62"/>
      <c r="H26" s="62"/>
      <c r="I26" s="62"/>
      <c r="J26" s="62"/>
      <c r="K26" s="63"/>
    </row>
    <row r="27" spans="1:13" x14ac:dyDescent="0.2">
      <c r="A27" s="43" t="s">
        <v>185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 s="14">
        <v>9</v>
      </c>
    </row>
    <row r="28" spans="1:13" ht="16" x14ac:dyDescent="0.2">
      <c r="A28" s="13" t="str">
        <f>A14</f>
        <v>Ref</v>
      </c>
      <c r="B28" s="46">
        <f>$E14+B$27*ABS($E14-$F14)/9</f>
        <v>-17719.163</v>
      </c>
      <c r="C28" s="35">
        <f>$E14+C$27*ABS($E14-$F14)/9</f>
        <v>-15987.985222222222</v>
      </c>
      <c r="D28" s="46">
        <f>$E14+D$27*ABS($E14-$F14)/9</f>
        <v>-14256.807444444445</v>
      </c>
      <c r="E28" s="35">
        <f>$E14+E$27*ABS($E14-$F14)/9</f>
        <v>-12525.629666666668</v>
      </c>
      <c r="F28" s="46">
        <f>$E14+F$27*ABS($E14-$F14)/9</f>
        <v>-10794.451888888889</v>
      </c>
      <c r="G28" s="35">
        <f>$E14+G$27*ABS($E14-$F14)/9</f>
        <v>-9063.2741111111118</v>
      </c>
      <c r="H28" s="46">
        <f>$E14+H$27*ABS($E14-$F14)/9</f>
        <v>-7332.096333333333</v>
      </c>
      <c r="I28" s="35">
        <f>$E14+I$27*ABS($E14-$F14)/9</f>
        <v>-5600.9185555555559</v>
      </c>
      <c r="J28" s="46">
        <f>$E14+J$27*ABS($E14-$F14)/9</f>
        <v>-3869.7407777777771</v>
      </c>
      <c r="K28" s="38">
        <f>$E14+K$27*ABS($E14-$F14)/9</f>
        <v>-2138.5630000000019</v>
      </c>
    </row>
    <row r="29" spans="1:13" ht="16" x14ac:dyDescent="0.2">
      <c r="A29" s="13" t="str">
        <f>A15</f>
        <v>40MWe</v>
      </c>
      <c r="B29" s="46">
        <f>$E15+B$27*ABS($E15-$F15)/9</f>
        <v>-11687.963</v>
      </c>
      <c r="C29" s="35">
        <f>$E15+C$27*ABS($E15-$F15)/9</f>
        <v>-10626.918555555556</v>
      </c>
      <c r="D29" s="46">
        <f>$E15+D$27*ABS($E15-$F15)/9</f>
        <v>-9565.8741111111103</v>
      </c>
      <c r="E29" s="35">
        <f>$E15+E$27*ABS($E15-$F15)/9</f>
        <v>-8504.8296666666665</v>
      </c>
      <c r="F29" s="46">
        <f>$E15+F$27*ABS($E15-$F15)/9</f>
        <v>-7443.7852222222218</v>
      </c>
      <c r="G29" s="35">
        <f>$E15+G$27*ABS($E15-$F15)/9</f>
        <v>-6382.7407777777771</v>
      </c>
      <c r="H29" s="46">
        <f>$E15+H$27*ABS($E15-$F15)/9</f>
        <v>-5321.6963333333333</v>
      </c>
      <c r="I29" s="35">
        <f>$E15+I$27*ABS($E15-$F15)/9</f>
        <v>-4260.6518888888886</v>
      </c>
      <c r="J29" s="46">
        <f>$E15+J$27*ABS($E15-$F15)/9</f>
        <v>-3199.6074444444439</v>
      </c>
      <c r="K29" s="38">
        <f>$E15+K$27*ABS($E15-$F15)/9</f>
        <v>-2138.5630000000001</v>
      </c>
    </row>
    <row r="30" spans="1:13" ht="16" x14ac:dyDescent="0.2">
      <c r="A30" s="13" t="str">
        <f>A16</f>
        <v>80MWe</v>
      </c>
      <c r="B30" s="46">
        <f>$E16+B$27*ABS($E16-$F16)/9</f>
        <v>-23750.363000000001</v>
      </c>
      <c r="C30" s="35">
        <f>$E16+C$27*ABS($E16-$F16)/9</f>
        <v>-21349.051888888891</v>
      </c>
      <c r="D30" s="46">
        <f>$E16+D$27*ABS($E16-$F16)/9</f>
        <v>-18947.740777777777</v>
      </c>
      <c r="E30" s="35">
        <f>$E16+E$27*ABS($E16-$F16)/9</f>
        <v>-16546.429666666667</v>
      </c>
      <c r="F30" s="46">
        <f>$E16+F$27*ABS($E16-$F16)/9</f>
        <v>-14145.118555555555</v>
      </c>
      <c r="G30" s="35">
        <f>$E16+G$27*ABS($E16-$F16)/9</f>
        <v>-11743.807444444445</v>
      </c>
      <c r="H30" s="46">
        <f>$E16+H$27*ABS($E16-$F16)/9</f>
        <v>-9342.4963333333326</v>
      </c>
      <c r="I30" s="35">
        <f>$E16+I$27*ABS($E16-$F16)/9</f>
        <v>-6941.1852222222187</v>
      </c>
      <c r="J30" s="46">
        <f>$E16+J$27*ABS($E16-$F16)/9</f>
        <v>-4539.8741111111085</v>
      </c>
      <c r="K30" s="38">
        <f>$E16+K$27*ABS($E16-$F16)/9</f>
        <v>-2138.5629999999983</v>
      </c>
    </row>
    <row r="31" spans="1:13" x14ac:dyDescent="0.2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66"/>
      <c r="M31" s="66"/>
    </row>
    <row r="32" spans="1:13" ht="16" thickBot="1" x14ac:dyDescent="0.25">
      <c r="L32" s="66"/>
      <c r="M32" s="66"/>
    </row>
    <row r="33" spans="1:13" ht="16" thickBot="1" x14ac:dyDescent="0.25">
      <c r="A33" s="45" t="s">
        <v>198</v>
      </c>
      <c r="B33" s="30"/>
      <c r="C33" s="30"/>
      <c r="D33" s="60" t="str">
        <f>A14</f>
        <v>Ref</v>
      </c>
      <c r="E33" s="59"/>
      <c r="F33" s="60" t="str">
        <f>A15</f>
        <v>40MWe</v>
      </c>
      <c r="G33" s="59"/>
      <c r="J33" s="60" t="str">
        <f>A30</f>
        <v>80MWe</v>
      </c>
      <c r="K33" s="58"/>
      <c r="L33" s="65"/>
      <c r="M33" s="65"/>
    </row>
    <row r="34" spans="1:13" ht="16" thickBot="1" x14ac:dyDescent="0.25">
      <c r="A34" s="15" t="s">
        <v>199</v>
      </c>
      <c r="B34" s="42"/>
      <c r="C34" s="42"/>
      <c r="D34" s="15" t="s">
        <v>189</v>
      </c>
      <c r="E34" s="17" t="s">
        <v>190</v>
      </c>
      <c r="F34" s="15" t="s">
        <v>189</v>
      </c>
      <c r="G34" s="17" t="s">
        <v>190</v>
      </c>
      <c r="J34" s="15" t="s">
        <v>189</v>
      </c>
      <c r="K34" s="24" t="s">
        <v>190</v>
      </c>
      <c r="L34" s="66"/>
      <c r="M34" s="66"/>
    </row>
    <row r="35" spans="1:13" x14ac:dyDescent="0.2">
      <c r="A35" s="13" t="s">
        <v>178</v>
      </c>
      <c r="B35" s="41"/>
      <c r="C35" s="41"/>
      <c r="D35">
        <v>0</v>
      </c>
      <c r="E35" s="35">
        <f>ABS($E$14)*24</f>
        <v>425259.91200000001</v>
      </c>
      <c r="F35" s="35">
        <v>0</v>
      </c>
      <c r="G35" s="35">
        <f>ABS($E$15)*24</f>
        <v>280511.11199999996</v>
      </c>
      <c r="J35" s="35">
        <v>0</v>
      </c>
      <c r="K35" s="35">
        <f>ABS($E$16)*24</f>
        <v>570008.71200000006</v>
      </c>
      <c r="L35" s="66"/>
      <c r="M35" s="64"/>
    </row>
    <row r="36" spans="1:13" x14ac:dyDescent="0.2">
      <c r="A36" s="13" t="s">
        <v>183</v>
      </c>
      <c r="B36" s="41"/>
      <c r="C36" s="41"/>
      <c r="D36">
        <v>0</v>
      </c>
      <c r="E36" s="35">
        <f t="shared" ref="E36:E39" si="4">ABS($E$14)*24</f>
        <v>425259.91200000001</v>
      </c>
      <c r="F36" s="35">
        <v>0</v>
      </c>
      <c r="G36" s="35">
        <f t="shared" ref="G36:G39" si="5">ABS($E$15)*24</f>
        <v>280511.11199999996</v>
      </c>
      <c r="J36" s="35">
        <v>0</v>
      </c>
      <c r="K36" s="35">
        <f t="shared" ref="K36:K39" si="6">ABS($E$16)*24</f>
        <v>570008.71200000006</v>
      </c>
      <c r="L36" s="66"/>
      <c r="M36" s="64"/>
    </row>
    <row r="37" spans="1:13" x14ac:dyDescent="0.2">
      <c r="A37" s="13" t="s">
        <v>179</v>
      </c>
      <c r="B37" s="41"/>
      <c r="C37" s="41"/>
      <c r="D37">
        <v>0</v>
      </c>
      <c r="E37" s="35">
        <f t="shared" si="4"/>
        <v>425259.91200000001</v>
      </c>
      <c r="F37" s="35">
        <v>0</v>
      </c>
      <c r="G37" s="35">
        <f t="shared" si="5"/>
        <v>280511.11199999996</v>
      </c>
      <c r="J37" s="35">
        <v>0</v>
      </c>
      <c r="K37" s="35">
        <f t="shared" si="6"/>
        <v>570008.71200000006</v>
      </c>
      <c r="L37" s="66"/>
      <c r="M37" s="64"/>
    </row>
    <row r="38" spans="1:13" x14ac:dyDescent="0.2">
      <c r="A38" s="13" t="s">
        <v>182</v>
      </c>
      <c r="B38" s="41"/>
      <c r="C38" s="41"/>
      <c r="D38">
        <v>0</v>
      </c>
      <c r="E38" s="35">
        <f t="shared" si="4"/>
        <v>425259.91200000001</v>
      </c>
      <c r="F38" s="35">
        <v>0</v>
      </c>
      <c r="G38" s="35">
        <f t="shared" si="5"/>
        <v>280511.11199999996</v>
      </c>
      <c r="J38" s="35">
        <v>0</v>
      </c>
      <c r="K38" s="35">
        <f t="shared" si="6"/>
        <v>570008.71200000006</v>
      </c>
      <c r="L38" s="66"/>
      <c r="M38" s="64"/>
    </row>
    <row r="39" spans="1:13" ht="16" thickBot="1" x14ac:dyDescent="0.25">
      <c r="A39" s="15" t="s">
        <v>180</v>
      </c>
      <c r="B39" s="42"/>
      <c r="C39" s="42"/>
      <c r="D39" s="24">
        <v>0</v>
      </c>
      <c r="E39" s="35">
        <f t="shared" si="4"/>
        <v>425259.91200000001</v>
      </c>
      <c r="F39" s="39">
        <v>0</v>
      </c>
      <c r="G39" s="35">
        <f t="shared" si="5"/>
        <v>280511.11199999996</v>
      </c>
      <c r="J39" s="39">
        <v>0</v>
      </c>
      <c r="K39" s="35">
        <f t="shared" si="6"/>
        <v>570008.71200000006</v>
      </c>
      <c r="L39" s="66"/>
      <c r="M39" s="64"/>
    </row>
    <row r="40" spans="1:13" ht="16" thickBot="1" x14ac:dyDescent="0.25">
      <c r="L40" s="66"/>
      <c r="M40" s="66"/>
    </row>
    <row r="41" spans="1:13" x14ac:dyDescent="0.2">
      <c r="A41" s="44" t="s">
        <v>211</v>
      </c>
      <c r="B41" s="30">
        <v>0</v>
      </c>
      <c r="C41" s="36">
        <v>1</v>
      </c>
      <c r="D41" s="30">
        <v>2</v>
      </c>
      <c r="E41" s="36">
        <v>3</v>
      </c>
      <c r="F41" s="30">
        <v>4</v>
      </c>
      <c r="G41" s="36">
        <v>5</v>
      </c>
      <c r="H41" s="30">
        <v>6</v>
      </c>
      <c r="I41" s="36">
        <v>7</v>
      </c>
      <c r="J41" s="30">
        <v>8</v>
      </c>
      <c r="K41" s="36">
        <v>9</v>
      </c>
      <c r="L41" s="66"/>
      <c r="M41" s="66"/>
    </row>
    <row r="42" spans="1:13" x14ac:dyDescent="0.2">
      <c r="A42" s="13" t="s">
        <v>230</v>
      </c>
      <c r="B42" s="35">
        <f>$D35+B$41*ABS($E35-$D35)/9</f>
        <v>0</v>
      </c>
      <c r="C42" s="35">
        <f>$D35+C$41*ABS($E35-$D35)/9</f>
        <v>47251.101333333332</v>
      </c>
      <c r="D42" s="35">
        <f t="shared" ref="D42:K42" si="7">$D35+D$41*ABS($E35-$D35)/9</f>
        <v>94502.202666666664</v>
      </c>
      <c r="E42" s="35">
        <f t="shared" si="7"/>
        <v>141753.304</v>
      </c>
      <c r="F42" s="35">
        <f t="shared" si="7"/>
        <v>189004.40533333333</v>
      </c>
      <c r="G42" s="35">
        <f t="shared" si="7"/>
        <v>236255.50666666668</v>
      </c>
      <c r="H42" s="35">
        <f t="shared" si="7"/>
        <v>283506.60800000001</v>
      </c>
      <c r="I42" s="35">
        <f t="shared" si="7"/>
        <v>330757.70933333336</v>
      </c>
      <c r="J42" s="35">
        <f t="shared" si="7"/>
        <v>378008.81066666666</v>
      </c>
      <c r="K42" s="64">
        <f t="shared" si="7"/>
        <v>425259.91200000001</v>
      </c>
      <c r="L42" s="66"/>
      <c r="M42" s="66"/>
    </row>
    <row r="43" spans="1:13" x14ac:dyDescent="0.2">
      <c r="A43" s="13" t="s">
        <v>229</v>
      </c>
      <c r="B43" s="35">
        <f>$F35+B$41*ABS($G35-$F35)/9</f>
        <v>0</v>
      </c>
      <c r="C43" s="35">
        <f t="shared" ref="C43:K43" si="8">$F35+C$41*ABS($G35-$F35)/9</f>
        <v>31167.901333333328</v>
      </c>
      <c r="D43" s="35">
        <f t="shared" si="8"/>
        <v>62335.802666666656</v>
      </c>
      <c r="E43" s="35">
        <f t="shared" si="8"/>
        <v>93503.703999999983</v>
      </c>
      <c r="F43" s="35">
        <f t="shared" si="8"/>
        <v>124671.60533333331</v>
      </c>
      <c r="G43" s="35">
        <f t="shared" si="8"/>
        <v>155839.50666666665</v>
      </c>
      <c r="H43" s="35">
        <f t="shared" si="8"/>
        <v>187007.40799999997</v>
      </c>
      <c r="I43" s="35">
        <f t="shared" si="8"/>
        <v>218175.30933333331</v>
      </c>
      <c r="J43" s="35">
        <f t="shared" si="8"/>
        <v>249343.21066666662</v>
      </c>
      <c r="K43" s="35">
        <f t="shared" si="8"/>
        <v>280511.11199999996</v>
      </c>
      <c r="L43" s="66"/>
      <c r="M43" s="66"/>
    </row>
    <row r="44" spans="1:13" x14ac:dyDescent="0.2">
      <c r="A44" s="13" t="s">
        <v>231</v>
      </c>
      <c r="B44" s="35">
        <f>$J35+B$41*ABS($K35-$J35)/9</f>
        <v>0</v>
      </c>
      <c r="C44" s="35">
        <f t="shared" ref="C44:K44" si="9">$J35+C$41*ABS($K35-$J35)/9</f>
        <v>63334.301333333337</v>
      </c>
      <c r="D44" s="35">
        <f t="shared" si="9"/>
        <v>126668.60266666667</v>
      </c>
      <c r="E44" s="35">
        <f t="shared" si="9"/>
        <v>190002.90400000001</v>
      </c>
      <c r="F44" s="35">
        <f t="shared" si="9"/>
        <v>253337.20533333335</v>
      </c>
      <c r="G44" s="35">
        <f t="shared" si="9"/>
        <v>316671.50666666671</v>
      </c>
      <c r="H44" s="35">
        <f t="shared" si="9"/>
        <v>380005.80800000002</v>
      </c>
      <c r="I44" s="35">
        <f t="shared" si="9"/>
        <v>443340.10933333333</v>
      </c>
      <c r="J44" s="35">
        <f t="shared" si="9"/>
        <v>506674.41066666669</v>
      </c>
      <c r="K44" s="35">
        <f t="shared" si="9"/>
        <v>570008.71200000006</v>
      </c>
      <c r="L44" s="66"/>
      <c r="M44" s="66"/>
    </row>
    <row r="45" spans="1:13" x14ac:dyDescent="0.2">
      <c r="A45" s="66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6"/>
      <c r="M45" s="66"/>
    </row>
    <row r="46" spans="1:13" x14ac:dyDescent="0.2">
      <c r="A46" s="66"/>
      <c r="B46" s="64"/>
      <c r="C46" s="64"/>
      <c r="D46" s="64"/>
      <c r="E46" s="64"/>
      <c r="F46" s="64"/>
      <c r="G46" s="64"/>
      <c r="H46" s="64"/>
      <c r="I46" s="64"/>
      <c r="J46" s="64"/>
      <c r="K46" s="64"/>
    </row>
    <row r="47" spans="1:13" x14ac:dyDescent="0.2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</row>
    <row r="48" spans="1:13" x14ac:dyDescent="0.2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</row>
    <row r="49" spans="1:11" x14ac:dyDescent="0.2">
      <c r="A49" s="67"/>
      <c r="B49" s="66"/>
      <c r="C49" s="68"/>
      <c r="D49" s="66"/>
      <c r="E49" s="68"/>
      <c r="F49" s="66"/>
      <c r="G49" s="68"/>
      <c r="H49" s="66"/>
      <c r="I49" s="68"/>
      <c r="J49" s="66"/>
      <c r="K49" s="68"/>
    </row>
    <row r="50" spans="1:11" x14ac:dyDescent="0.2">
      <c r="A50" s="66"/>
      <c r="B50" s="64"/>
      <c r="C50" s="64"/>
      <c r="D50" s="64"/>
      <c r="E50" s="64"/>
      <c r="F50" s="64"/>
      <c r="G50" s="64"/>
      <c r="H50" s="64"/>
      <c r="I50" s="64"/>
      <c r="J50" s="64"/>
      <c r="K50" s="64"/>
    </row>
    <row r="51" spans="1:11" x14ac:dyDescent="0.2">
      <c r="A51" s="66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x14ac:dyDescent="0.2">
      <c r="A52" s="66"/>
      <c r="B52" s="64"/>
      <c r="C52" s="64"/>
      <c r="D52" s="64"/>
      <c r="E52" s="64"/>
      <c r="F52" s="64"/>
      <c r="G52" s="64"/>
      <c r="H52" s="64"/>
      <c r="I52" s="64"/>
      <c r="J52" s="64"/>
      <c r="K52" s="64"/>
    </row>
    <row r="53" spans="1:11" x14ac:dyDescent="0.2">
      <c r="A53" s="66"/>
      <c r="B53" s="64"/>
      <c r="C53" s="64"/>
      <c r="D53" s="64"/>
      <c r="E53" s="64"/>
      <c r="F53" s="64"/>
      <c r="G53" s="64"/>
      <c r="H53" s="64"/>
      <c r="I53" s="64"/>
      <c r="J53" s="64"/>
      <c r="K53" s="64"/>
    </row>
    <row r="54" spans="1:11" x14ac:dyDescent="0.2">
      <c r="A54" s="66"/>
      <c r="B54" s="64"/>
      <c r="C54" s="64"/>
      <c r="D54" s="64"/>
      <c r="E54" s="64"/>
      <c r="F54" s="64"/>
      <c r="G54" s="64"/>
      <c r="H54" s="64"/>
      <c r="I54" s="64"/>
      <c r="J54" s="64"/>
      <c r="K54" s="64"/>
    </row>
    <row r="55" spans="1:11" x14ac:dyDescent="0.2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</row>
    <row r="56" spans="1:11" x14ac:dyDescent="0.2">
      <c r="A56" s="67"/>
      <c r="B56" s="64"/>
      <c r="C56" s="64"/>
      <c r="D56" s="64"/>
      <c r="E56" s="64"/>
      <c r="F56" s="64"/>
      <c r="G56" s="64"/>
      <c r="H56" s="64"/>
      <c r="I56" s="64"/>
      <c r="J56" s="64"/>
      <c r="K56" s="64"/>
    </row>
    <row r="57" spans="1:11" x14ac:dyDescent="0.2">
      <c r="A57" s="66"/>
      <c r="B57" s="64"/>
      <c r="C57" s="64"/>
      <c r="D57" s="64"/>
      <c r="E57" s="64"/>
      <c r="F57" s="64"/>
      <c r="G57" s="64"/>
      <c r="H57" s="64"/>
      <c r="I57" s="64"/>
      <c r="J57" s="64"/>
      <c r="K57" s="64"/>
    </row>
    <row r="58" spans="1:11" x14ac:dyDescent="0.2">
      <c r="A58" s="66"/>
      <c r="B58" s="64"/>
      <c r="C58" s="64"/>
      <c r="D58" s="64"/>
      <c r="E58" s="64"/>
      <c r="F58" s="64"/>
      <c r="G58" s="64"/>
      <c r="H58" s="64"/>
      <c r="I58" s="64"/>
      <c r="J58" s="64"/>
      <c r="K58" s="64"/>
    </row>
    <row r="59" spans="1:11" x14ac:dyDescent="0.2">
      <c r="A59" s="66"/>
      <c r="B59" s="64"/>
      <c r="C59" s="64"/>
      <c r="D59" s="64"/>
      <c r="E59" s="64"/>
      <c r="F59" s="64"/>
      <c r="G59" s="64"/>
      <c r="H59" s="64"/>
      <c r="I59" s="64"/>
      <c r="J59" s="64"/>
      <c r="K59" s="64"/>
    </row>
    <row r="60" spans="1:11" x14ac:dyDescent="0.2">
      <c r="A60" s="66"/>
      <c r="B60" s="64"/>
      <c r="C60" s="64"/>
      <c r="D60" s="64"/>
      <c r="E60" s="64"/>
      <c r="F60" s="64"/>
      <c r="G60" s="64"/>
      <c r="H60" s="64"/>
      <c r="I60" s="64"/>
      <c r="J60" s="64"/>
      <c r="K60" s="64"/>
    </row>
    <row r="61" spans="1:11" x14ac:dyDescent="0.2">
      <c r="A61" s="66"/>
      <c r="B61" s="64"/>
      <c r="C61" s="64"/>
      <c r="D61" s="64"/>
      <c r="E61" s="64"/>
      <c r="F61" s="64"/>
      <c r="G61" s="64"/>
      <c r="H61" s="64"/>
      <c r="I61" s="64"/>
      <c r="J61" s="64"/>
      <c r="K61" s="64"/>
    </row>
    <row r="62" spans="1:11" x14ac:dyDescent="0.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</row>
  </sheetData>
  <mergeCells count="11">
    <mergeCell ref="L33:M33"/>
    <mergeCell ref="A12:A13"/>
    <mergeCell ref="B12:B13"/>
    <mergeCell ref="C12:D12"/>
    <mergeCell ref="E12:F12"/>
    <mergeCell ref="G12:H12"/>
    <mergeCell ref="A20:K20"/>
    <mergeCell ref="A26:K26"/>
    <mergeCell ref="D33:E33"/>
    <mergeCell ref="F33:G33"/>
    <mergeCell ref="J33:K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SMR</vt:lpstr>
      <vt:lpstr>Boundaries_5steps</vt:lpstr>
      <vt:lpstr>Boundaries_6steps</vt:lpstr>
      <vt:lpstr>Boundaries_7steps</vt:lpstr>
      <vt:lpstr>Boundaries_8steps</vt:lpstr>
      <vt:lpstr>40_MWe</vt:lpstr>
      <vt:lpstr>80_MWe</vt:lpstr>
      <vt:lpstr>steps</vt:lpstr>
      <vt:lpstr>Boundaries</vt:lpstr>
      <vt:lpstr>PTC vs. ITC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2023-09-12T14:44:58Z</dcterms:modified>
</cp:coreProperties>
</file>