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arrou\Projects\H2_ANRs\code\"/>
    </mc:Choice>
  </mc:AlternateContent>
  <xr:revisionPtr revIDLastSave="0" documentId="13_ncr:1_{0199FDF7-ED81-49B1-BD3E-F8272937D672}" xr6:coauthVersionLast="47" xr6:coauthVersionMax="47" xr10:uidLastSave="{00000000-0000-0000-0000-000000000000}"/>
  <bookViews>
    <workbookView xWindow="40920" yWindow="-120" windowWidth="29040" windowHeight="17640" activeTab="2" xr2:uid="{1D72018E-3503-9A41-B4B9-68ACB606B450}"/>
  </bookViews>
  <sheets>
    <sheet name="Summary_old" sheetId="1" r:id="rId1"/>
    <sheet name="HTSE_efficiency" sheetId="2" r:id="rId2"/>
    <sheet name="Summary" sheetId="3" r:id="rId3"/>
    <sheet name="Summary future HT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3" l="1"/>
  <c r="I3" i="3"/>
  <c r="I4" i="3"/>
  <c r="I5" i="3"/>
  <c r="I6" i="3"/>
  <c r="I7" i="3"/>
  <c r="I8" i="3"/>
  <c r="I10" i="3"/>
  <c r="I11" i="3"/>
  <c r="I12" i="3"/>
  <c r="I13" i="3"/>
  <c r="I14" i="3"/>
  <c r="I15" i="3"/>
  <c r="I16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  <c r="F2" i="2"/>
  <c r="G4" i="2"/>
  <c r="E16" i="4"/>
  <c r="M16" i="4" s="1"/>
  <c r="E15" i="4"/>
  <c r="M15" i="4" s="1"/>
  <c r="M14" i="4"/>
  <c r="E14" i="4"/>
  <c r="E13" i="4"/>
  <c r="M13" i="4" s="1"/>
  <c r="E12" i="4"/>
  <c r="M12" i="4" s="1"/>
  <c r="E11" i="4"/>
  <c r="M11" i="4" s="1"/>
  <c r="M10" i="4"/>
  <c r="E10" i="4"/>
  <c r="E9" i="4"/>
  <c r="M9" i="4" s="1"/>
  <c r="E8" i="4"/>
  <c r="M8" i="4" s="1"/>
  <c r="E7" i="4"/>
  <c r="M7" i="4" s="1"/>
  <c r="E6" i="4"/>
  <c r="D6" i="4"/>
  <c r="M6" i="4" s="1"/>
  <c r="E5" i="4"/>
  <c r="D5" i="4"/>
  <c r="M5" i="4" s="1"/>
  <c r="E4" i="4"/>
  <c r="D4" i="4" s="1"/>
  <c r="M4" i="4" s="1"/>
  <c r="E3" i="4"/>
  <c r="D3" i="4"/>
  <c r="M3" i="4" s="1"/>
  <c r="E2" i="4"/>
  <c r="D2" i="4" s="1"/>
  <c r="M2" i="4" s="1"/>
  <c r="E14" i="3"/>
  <c r="O14" i="3" s="1"/>
  <c r="E2" i="2"/>
  <c r="E3" i="2"/>
  <c r="E4" i="2"/>
  <c r="E5" i="2"/>
  <c r="G3" i="2"/>
  <c r="G5" i="2"/>
  <c r="G2" i="2"/>
  <c r="F3" i="2"/>
  <c r="F4" i="2"/>
  <c r="F5" i="2"/>
  <c r="E3" i="3"/>
  <c r="D3" i="3" s="1"/>
  <c r="O3" i="3" s="1"/>
  <c r="E4" i="3"/>
  <c r="D4" i="3" s="1"/>
  <c r="O4" i="3" s="1"/>
  <c r="E5" i="3"/>
  <c r="D5" i="3" s="1"/>
  <c r="O5" i="3" s="1"/>
  <c r="E6" i="3"/>
  <c r="D6" i="3" s="1"/>
  <c r="O6" i="3" s="1"/>
  <c r="E2" i="3"/>
  <c r="D2" i="3" s="1"/>
  <c r="O2" i="3" s="1"/>
  <c r="B14" i="2" l="1"/>
  <c r="B17" i="2"/>
  <c r="B18" i="2"/>
  <c r="E15" i="3"/>
  <c r="O15" i="3" s="1"/>
  <c r="E13" i="3"/>
  <c r="O13" i="3" s="1"/>
  <c r="E7" i="3"/>
  <c r="O7" i="3" s="1"/>
  <c r="E8" i="3"/>
  <c r="O8" i="3" s="1"/>
  <c r="E16" i="3"/>
  <c r="O16" i="3" s="1"/>
  <c r="E10" i="3"/>
  <c r="O10" i="3" s="1"/>
  <c r="E9" i="3"/>
  <c r="O9" i="3" s="1"/>
  <c r="E11" i="3"/>
  <c r="O11" i="3" s="1"/>
  <c r="E12" i="3"/>
  <c r="O12" i="3" s="1"/>
</calcChain>
</file>

<file path=xl/sharedStrings.xml><?xml version="1.0" encoding="utf-8"?>
<sst xmlns="http://schemas.openxmlformats.org/spreadsheetml/2006/main" count="133" uniqueCount="62">
  <si>
    <t>Tech</t>
  </si>
  <si>
    <t>Electric demand (MWh-e/kg-H2)</t>
  </si>
  <si>
    <t>Thermal demand (MWh-th/kg-H2)</t>
  </si>
  <si>
    <t>CAPEX ($/MW)</t>
  </si>
  <si>
    <t>Life (y)</t>
  </si>
  <si>
    <t>Capacity (kg-H2/h)</t>
  </si>
  <si>
    <t>HTSE</t>
  </si>
  <si>
    <t>HTSE Future</t>
  </si>
  <si>
    <t>Alkaline</t>
  </si>
  <si>
    <t>PEM</t>
  </si>
  <si>
    <t>FOM ($/MW-year)</t>
  </si>
  <si>
    <t>VOM ($/MWh)</t>
  </si>
  <si>
    <t>kg/s</t>
  </si>
  <si>
    <t>kg/h</t>
  </si>
  <si>
    <t>tpd</t>
  </si>
  <si>
    <t>Module capacity</t>
  </si>
  <si>
    <t>kWh/kg</t>
  </si>
  <si>
    <t>MJ/kWh</t>
  </si>
  <si>
    <t>MJ/kg</t>
  </si>
  <si>
    <t>HHV H2</t>
  </si>
  <si>
    <t>Boardman 2017, Figures of Merit</t>
  </si>
  <si>
    <t>Source</t>
  </si>
  <si>
    <t>MSR at 700C outlet temp in Max data, point from Boardman not included</t>
  </si>
  <si>
    <t xml:space="preserve">Note </t>
  </si>
  <si>
    <t>HTGR</t>
  </si>
  <si>
    <t>MSR</t>
  </si>
  <si>
    <t>SFR</t>
  </si>
  <si>
    <t>PWR</t>
  </si>
  <si>
    <t>HTSE HHV efficiency</t>
  </si>
  <si>
    <t>HTSE heat (MWt/kgH2)</t>
  </si>
  <si>
    <t>HTSE electricity (MWe/kgH2)</t>
  </si>
  <si>
    <t>Reactor type</t>
  </si>
  <si>
    <t>Technology</t>
  </si>
  <si>
    <t>H2Cap (MWe)</t>
  </si>
  <si>
    <t>H2Cap (kgh2/h)</t>
  </si>
  <si>
    <t>H2ElecCons (MWhe/kgh2)</t>
  </si>
  <si>
    <t>H2HeatCons (MWht/kgh2)</t>
  </si>
  <si>
    <t>ANR</t>
  </si>
  <si>
    <t>iPWR</t>
  </si>
  <si>
    <t>PBR-HTGR</t>
  </si>
  <si>
    <t>iMSR</t>
  </si>
  <si>
    <t>Micro</t>
  </si>
  <si>
    <t>Capacity of module (kg/h)</t>
  </si>
  <si>
    <t>Heat consumption (MWht/kgh2)</t>
  </si>
  <si>
    <t>Electrical consumption (MWhe/kgh2)</t>
  </si>
  <si>
    <t>Outlet temp</t>
  </si>
  <si>
    <t>Attribute</t>
  </si>
  <si>
    <t>Water</t>
  </si>
  <si>
    <t>Sodium</t>
  </si>
  <si>
    <t>Fluoride Salt</t>
  </si>
  <si>
    <t>Helium-cooled</t>
  </si>
  <si>
    <t>Corr. To Max designs</t>
  </si>
  <si>
    <t>iMSR, micro</t>
  </si>
  <si>
    <t>PBR-HTGR, HTGR</t>
  </si>
  <si>
    <t>CAPEX ($/MWe)</t>
  </si>
  <si>
    <t>FOM ($/MWe-year)</t>
  </si>
  <si>
    <t>VOM ($/MWhe)</t>
  </si>
  <si>
    <t>ANR Th Eff</t>
  </si>
  <si>
    <t>Carbon intensity (kgCO2eq/kgH2)</t>
  </si>
  <si>
    <t>Carbon intensity ANR (kgCO2eq/MWhe)</t>
  </si>
  <si>
    <t>Eq tot H2ElecCons (MWhe/kgh2)</t>
  </si>
  <si>
    <t>Eq tot H2HeatCons (MWht/kgh2)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</si>
</sst>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D81C0-EFD6-1B4C-B7C8-767F37E93189}">
  <dimension ref="A1:H5"/>
  <sheetViews>
    <sheetView workbookViewId="0">
      <selection activeCell="D13" sqref="D13"/>
    </sheetView>
  </sheetViews>
  <sheetFormatPr defaultColWidth="11" defaultRowHeight="15.75" x14ac:dyDescent="0.5"/>
  <cols>
    <col min="2" max="2" width="16.5" bestFit="1" customWidth="1"/>
    <col min="3" max="3" width="28.3125" bestFit="1" customWidth="1"/>
    <col min="4" max="4" width="29.8125" bestFit="1" customWidth="1"/>
    <col min="5" max="5" width="13.5" bestFit="1" customWidth="1"/>
    <col min="6" max="6" width="16.6875" bestFit="1" customWidth="1"/>
    <col min="7" max="7" width="13.5" bestFit="1" customWidth="1"/>
  </cols>
  <sheetData>
    <row r="1" spans="1:8" x14ac:dyDescent="0.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10</v>
      </c>
      <c r="G1" t="s">
        <v>11</v>
      </c>
      <c r="H1" t="s">
        <v>4</v>
      </c>
    </row>
    <row r="2" spans="1:8" x14ac:dyDescent="0.5">
      <c r="A2" t="s">
        <v>6</v>
      </c>
      <c r="B2">
        <v>23583.3</v>
      </c>
      <c r="C2">
        <v>3.6799999999999999E-2</v>
      </c>
      <c r="D2">
        <v>1.6500000000000001E-2</v>
      </c>
      <c r="E2">
        <v>646487</v>
      </c>
      <c r="F2">
        <v>30313.200000000001</v>
      </c>
      <c r="G2">
        <v>2.76</v>
      </c>
      <c r="H2">
        <v>20</v>
      </c>
    </row>
    <row r="3" spans="1:8" x14ac:dyDescent="0.5">
      <c r="A3" t="s">
        <v>7</v>
      </c>
      <c r="B3">
        <v>26000</v>
      </c>
      <c r="C3">
        <v>3.5299999999999998E-2</v>
      </c>
      <c r="D3">
        <v>9.4999999999999998E-3</v>
      </c>
      <c r="E3">
        <v>423000</v>
      </c>
      <c r="F3">
        <v>17218</v>
      </c>
      <c r="G3">
        <v>1.35</v>
      </c>
      <c r="H3">
        <v>20</v>
      </c>
    </row>
    <row r="4" spans="1:8" x14ac:dyDescent="0.5">
      <c r="A4" t="s">
        <v>8</v>
      </c>
      <c r="B4">
        <v>990</v>
      </c>
      <c r="C4">
        <v>0.10100000000000001</v>
      </c>
      <c r="D4">
        <v>0</v>
      </c>
      <c r="E4">
        <v>743865</v>
      </c>
      <c r="F4">
        <v>60020</v>
      </c>
      <c r="G4">
        <v>0</v>
      </c>
      <c r="H4">
        <v>20</v>
      </c>
    </row>
    <row r="5" spans="1:8" x14ac:dyDescent="0.5">
      <c r="A5" t="s">
        <v>9</v>
      </c>
      <c r="B5">
        <v>1840.1</v>
      </c>
      <c r="C5">
        <v>5.3999999999999999E-2</v>
      </c>
      <c r="D5">
        <v>0</v>
      </c>
      <c r="E5">
        <v>1500000</v>
      </c>
      <c r="F5">
        <v>12800</v>
      </c>
      <c r="G5">
        <v>1.3</v>
      </c>
      <c r="H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3F9A-E8F7-3140-B3DD-332F7878D08B}">
  <dimension ref="A1:J18"/>
  <sheetViews>
    <sheetView workbookViewId="0">
      <selection activeCell="C5" sqref="C5"/>
    </sheetView>
  </sheetViews>
  <sheetFormatPr defaultColWidth="11" defaultRowHeight="15.75" x14ac:dyDescent="0.5"/>
  <cols>
    <col min="1" max="1" width="11.5" bestFit="1" customWidth="1"/>
    <col min="2" max="2" width="26.1875" customWidth="1"/>
    <col min="3" max="3" width="20.5" bestFit="1" customWidth="1"/>
    <col min="4" max="4" width="17.8125" bestFit="1" customWidth="1"/>
    <col min="5" max="5" width="19.3125" bestFit="1" customWidth="1"/>
    <col min="6" max="6" width="28.1875" bestFit="1" customWidth="1"/>
    <col min="7" max="7" width="32.3125" bestFit="1" customWidth="1"/>
  </cols>
  <sheetData>
    <row r="1" spans="1:10" x14ac:dyDescent="0.5">
      <c r="A1" t="s">
        <v>31</v>
      </c>
      <c r="B1" t="s">
        <v>30</v>
      </c>
      <c r="C1" t="s">
        <v>29</v>
      </c>
      <c r="D1" t="s">
        <v>28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51</v>
      </c>
    </row>
    <row r="2" spans="1:10" x14ac:dyDescent="0.5">
      <c r="A2" t="s">
        <v>27</v>
      </c>
      <c r="B2">
        <v>127</v>
      </c>
      <c r="C2">
        <v>34</v>
      </c>
      <c r="D2">
        <v>0.32</v>
      </c>
      <c r="E2">
        <f>100000/24</f>
        <v>4166.666666666667</v>
      </c>
      <c r="F2">
        <f>C2/E2</f>
        <v>8.1599999999999989E-3</v>
      </c>
      <c r="G2">
        <f>B2/E2</f>
        <v>3.0479999999999997E-2</v>
      </c>
      <c r="H2">
        <v>300</v>
      </c>
      <c r="I2" t="s">
        <v>47</v>
      </c>
      <c r="J2" t="s">
        <v>38</v>
      </c>
    </row>
    <row r="3" spans="1:10" x14ac:dyDescent="0.5">
      <c r="A3" t="s">
        <v>26</v>
      </c>
      <c r="B3">
        <v>126</v>
      </c>
      <c r="C3">
        <v>30</v>
      </c>
      <c r="D3">
        <v>0.45</v>
      </c>
      <c r="E3">
        <f t="shared" ref="E3:E5" si="0">100000/24</f>
        <v>4166.666666666667</v>
      </c>
      <c r="F3">
        <f t="shared" ref="F3:F5" si="1">C3/E3</f>
        <v>7.1999999999999998E-3</v>
      </c>
      <c r="G3">
        <f t="shared" ref="G3:G5" si="2">B3/E3</f>
        <v>3.024E-2</v>
      </c>
      <c r="H3">
        <v>550</v>
      </c>
      <c r="I3" t="s">
        <v>48</v>
      </c>
      <c r="J3" t="s">
        <v>52</v>
      </c>
    </row>
    <row r="4" spans="1:10" x14ac:dyDescent="0.5">
      <c r="A4" t="s">
        <v>25</v>
      </c>
      <c r="B4">
        <v>123</v>
      </c>
      <c r="C4">
        <v>33</v>
      </c>
      <c r="D4">
        <v>0.5</v>
      </c>
      <c r="E4">
        <f t="shared" si="0"/>
        <v>4166.666666666667</v>
      </c>
      <c r="F4">
        <f t="shared" si="1"/>
        <v>7.92E-3</v>
      </c>
      <c r="G4">
        <f>B4/E4</f>
        <v>2.9519999999999998E-2</v>
      </c>
      <c r="H4">
        <v>850</v>
      </c>
      <c r="I4" t="s">
        <v>49</v>
      </c>
    </row>
    <row r="5" spans="1:10" x14ac:dyDescent="0.5">
      <c r="A5" t="s">
        <v>24</v>
      </c>
      <c r="B5">
        <v>130</v>
      </c>
      <c r="C5">
        <v>34</v>
      </c>
      <c r="D5">
        <v>0.45</v>
      </c>
      <c r="E5">
        <f t="shared" si="0"/>
        <v>4166.666666666667</v>
      </c>
      <c r="F5">
        <f t="shared" si="1"/>
        <v>8.1599999999999989E-3</v>
      </c>
      <c r="G5">
        <f t="shared" si="2"/>
        <v>3.1199999999999999E-2</v>
      </c>
      <c r="H5">
        <v>850</v>
      </c>
      <c r="I5" t="s">
        <v>50</v>
      </c>
      <c r="J5" t="s">
        <v>53</v>
      </c>
    </row>
    <row r="8" spans="1:10" x14ac:dyDescent="0.5">
      <c r="A8" t="s">
        <v>23</v>
      </c>
      <c r="B8" t="s">
        <v>22</v>
      </c>
    </row>
    <row r="10" spans="1:10" x14ac:dyDescent="0.5">
      <c r="A10" t="s">
        <v>21</v>
      </c>
      <c r="B10" t="s">
        <v>20</v>
      </c>
    </row>
    <row r="12" spans="1:10" x14ac:dyDescent="0.5">
      <c r="A12" t="s">
        <v>19</v>
      </c>
      <c r="B12">
        <v>141.80000000000001</v>
      </c>
      <c r="C12" t="s">
        <v>18</v>
      </c>
    </row>
    <row r="13" spans="1:10" x14ac:dyDescent="0.5">
      <c r="B13">
        <v>3.6</v>
      </c>
      <c r="C13" t="s">
        <v>17</v>
      </c>
    </row>
    <row r="14" spans="1:10" x14ac:dyDescent="0.5">
      <c r="B14">
        <f>B12/B13</f>
        <v>39.388888888888893</v>
      </c>
      <c r="C14" t="s">
        <v>16</v>
      </c>
    </row>
    <row r="16" spans="1:10" x14ac:dyDescent="0.5">
      <c r="A16" t="s">
        <v>15</v>
      </c>
      <c r="B16">
        <v>1</v>
      </c>
      <c r="C16" t="s">
        <v>14</v>
      </c>
    </row>
    <row r="17" spans="2:3" x14ac:dyDescent="0.5">
      <c r="B17">
        <f>B16*1000/24</f>
        <v>41.666666666666664</v>
      </c>
      <c r="C17" t="s">
        <v>13</v>
      </c>
    </row>
    <row r="18" spans="2:3" x14ac:dyDescent="0.5">
      <c r="B18">
        <f>B17/3600</f>
        <v>1.1574074074074073E-2</v>
      </c>
      <c r="C1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EF83-4AF5-3345-AD0A-5DF9739EB424}">
  <dimension ref="A1:O16"/>
  <sheetViews>
    <sheetView tabSelected="1" topLeftCell="B1" workbookViewId="0">
      <selection activeCell="I26" sqref="I26"/>
    </sheetView>
  </sheetViews>
  <sheetFormatPr defaultColWidth="11" defaultRowHeight="15.75" x14ac:dyDescent="0.5"/>
  <cols>
    <col min="3" max="3" width="32.625" bestFit="1" customWidth="1"/>
    <col min="4" max="4" width="12.6875" bestFit="1" customWidth="1"/>
    <col min="5" max="5" width="13.8125" bestFit="1" customWidth="1"/>
    <col min="6" max="6" width="22.8125" bestFit="1" customWidth="1"/>
    <col min="7" max="7" width="23" bestFit="1" customWidth="1"/>
    <col min="8" max="9" width="23" customWidth="1"/>
    <col min="10" max="10" width="13.5" bestFit="1" customWidth="1"/>
    <col min="11" max="11" width="16.6875" bestFit="1" customWidth="1"/>
    <col min="12" max="12" width="13.5" bestFit="1" customWidth="1"/>
  </cols>
  <sheetData>
    <row r="1" spans="1:15" x14ac:dyDescent="0.5">
      <c r="A1" t="s">
        <v>32</v>
      </c>
      <c r="B1" t="s">
        <v>37</v>
      </c>
      <c r="C1" t="s">
        <v>59</v>
      </c>
      <c r="D1" t="s">
        <v>33</v>
      </c>
      <c r="E1" t="s">
        <v>34</v>
      </c>
      <c r="F1" t="s">
        <v>35</v>
      </c>
      <c r="G1" t="s">
        <v>36</v>
      </c>
      <c r="H1" t="s">
        <v>60</v>
      </c>
      <c r="I1" t="s">
        <v>61</v>
      </c>
      <c r="J1" t="s">
        <v>54</v>
      </c>
      <c r="K1" t="s">
        <v>55</v>
      </c>
      <c r="L1" t="s">
        <v>56</v>
      </c>
      <c r="M1" t="s">
        <v>4</v>
      </c>
      <c r="N1" t="s">
        <v>57</v>
      </c>
      <c r="O1" t="s">
        <v>58</v>
      </c>
    </row>
    <row r="2" spans="1:15" x14ac:dyDescent="0.5">
      <c r="A2" t="s">
        <v>6</v>
      </c>
      <c r="B2" t="s">
        <v>38</v>
      </c>
      <c r="C2">
        <v>12</v>
      </c>
      <c r="D2">
        <f>E2*(F2+(G2*N2))</f>
        <v>1.3753999999999997</v>
      </c>
      <c r="E2">
        <f>1000/24</f>
        <v>41.666666666666664</v>
      </c>
      <c r="F2">
        <v>3.0479999999999997E-2</v>
      </c>
      <c r="G2">
        <v>8.1599999999999989E-3</v>
      </c>
      <c r="H2">
        <f>F2+G2*N2</f>
        <v>3.3009599999999993E-2</v>
      </c>
      <c r="I2">
        <f>G2+F2/N2</f>
        <v>0.10648258064516128</v>
      </c>
      <c r="J2">
        <v>646487</v>
      </c>
      <c r="K2">
        <v>30313.200000000001</v>
      </c>
      <c r="L2">
        <v>2.76</v>
      </c>
      <c r="M2" s="1">
        <v>20</v>
      </c>
      <c r="N2" s="2">
        <v>0.31</v>
      </c>
      <c r="O2">
        <f>C2*(D2/E2)</f>
        <v>0.39611519999999989</v>
      </c>
    </row>
    <row r="3" spans="1:15" x14ac:dyDescent="0.5">
      <c r="A3" t="s">
        <v>6</v>
      </c>
      <c r="B3" t="s">
        <v>24</v>
      </c>
      <c r="C3">
        <v>12</v>
      </c>
      <c r="D3">
        <f t="shared" ref="D3:D6" si="0">E3*(F3+(G3*N3))</f>
        <v>0.95099999999999985</v>
      </c>
      <c r="E3">
        <f t="shared" ref="E3:E6" si="1">1000/24</f>
        <v>41.666666666666664</v>
      </c>
      <c r="F3">
        <v>8.1599999999999989E-3</v>
      </c>
      <c r="G3">
        <v>3.1199999999999999E-2</v>
      </c>
      <c r="H3">
        <f t="shared" ref="H3:H16" si="2">F3+G3*N3</f>
        <v>2.2823999999999997E-2</v>
      </c>
      <c r="I3">
        <f t="shared" ref="I3:I16" si="3">G3+F3/N3</f>
        <v>4.8561702127659576E-2</v>
      </c>
      <c r="J3">
        <v>646487</v>
      </c>
      <c r="K3">
        <v>30313.200000000001</v>
      </c>
      <c r="L3">
        <v>2.76</v>
      </c>
      <c r="M3" s="1">
        <v>20</v>
      </c>
      <c r="N3" s="2">
        <v>0.47</v>
      </c>
      <c r="O3">
        <f t="shared" ref="O3:O16" si="4">C3*(D3/E3)</f>
        <v>0.27388799999999996</v>
      </c>
    </row>
    <row r="4" spans="1:15" x14ac:dyDescent="0.5">
      <c r="A4" t="s">
        <v>6</v>
      </c>
      <c r="B4" t="s">
        <v>39</v>
      </c>
      <c r="C4">
        <v>12</v>
      </c>
      <c r="D4">
        <f t="shared" si="0"/>
        <v>0.85999999999999988</v>
      </c>
      <c r="E4">
        <f t="shared" si="1"/>
        <v>41.666666666666664</v>
      </c>
      <c r="F4">
        <v>8.1599999999999989E-3</v>
      </c>
      <c r="G4">
        <v>3.1199999999999999E-2</v>
      </c>
      <c r="H4">
        <f t="shared" si="2"/>
        <v>2.0639999999999999E-2</v>
      </c>
      <c r="I4">
        <f t="shared" si="3"/>
        <v>5.1599999999999993E-2</v>
      </c>
      <c r="J4">
        <v>646487</v>
      </c>
      <c r="K4">
        <v>30313.200000000001</v>
      </c>
      <c r="L4">
        <v>2.76</v>
      </c>
      <c r="M4" s="1">
        <v>20</v>
      </c>
      <c r="N4" s="2">
        <v>0.4</v>
      </c>
      <c r="O4">
        <f t="shared" si="4"/>
        <v>0.24767999999999998</v>
      </c>
    </row>
    <row r="5" spans="1:15" x14ac:dyDescent="0.5">
      <c r="A5" t="s">
        <v>6</v>
      </c>
      <c r="B5" t="s">
        <v>40</v>
      </c>
      <c r="C5">
        <v>12</v>
      </c>
      <c r="D5">
        <f t="shared" si="0"/>
        <v>0.89219999999999988</v>
      </c>
      <c r="E5">
        <f t="shared" si="1"/>
        <v>41.666666666666664</v>
      </c>
      <c r="F5">
        <v>7.1999999999999998E-3</v>
      </c>
      <c r="G5">
        <v>3.024E-2</v>
      </c>
      <c r="H5">
        <f t="shared" si="2"/>
        <v>2.1412799999999999E-2</v>
      </c>
      <c r="I5">
        <f t="shared" si="3"/>
        <v>4.5559148936170211E-2</v>
      </c>
      <c r="J5">
        <v>646487</v>
      </c>
      <c r="K5">
        <v>30313.200000000001</v>
      </c>
      <c r="L5">
        <v>2.76</v>
      </c>
      <c r="M5" s="1">
        <v>20</v>
      </c>
      <c r="N5" s="2">
        <v>0.47</v>
      </c>
      <c r="O5">
        <f t="shared" si="4"/>
        <v>0.2569536</v>
      </c>
    </row>
    <row r="6" spans="1:15" x14ac:dyDescent="0.5">
      <c r="A6" t="s">
        <v>6</v>
      </c>
      <c r="B6" t="s">
        <v>41</v>
      </c>
      <c r="C6">
        <v>12</v>
      </c>
      <c r="D6">
        <f t="shared" si="0"/>
        <v>0.71579999999999988</v>
      </c>
      <c r="E6">
        <f t="shared" si="1"/>
        <v>41.666666666666664</v>
      </c>
      <c r="F6">
        <v>7.1999999999999998E-3</v>
      </c>
      <c r="G6">
        <v>3.024E-2</v>
      </c>
      <c r="H6">
        <f t="shared" si="2"/>
        <v>1.7179199999999999E-2</v>
      </c>
      <c r="I6">
        <f t="shared" si="3"/>
        <v>5.2058181818181816E-2</v>
      </c>
      <c r="J6">
        <v>646487</v>
      </c>
      <c r="K6">
        <v>30313.200000000001</v>
      </c>
      <c r="L6">
        <v>2.76</v>
      </c>
      <c r="M6" s="1">
        <v>20</v>
      </c>
      <c r="N6" s="2">
        <v>0.33</v>
      </c>
      <c r="O6">
        <f t="shared" si="4"/>
        <v>0.20615039999999998</v>
      </c>
    </row>
    <row r="7" spans="1:15" x14ac:dyDescent="0.5">
      <c r="A7" t="s">
        <v>9</v>
      </c>
      <c r="B7" t="s">
        <v>38</v>
      </c>
      <c r="C7">
        <v>12</v>
      </c>
      <c r="D7">
        <v>1</v>
      </c>
      <c r="E7">
        <f>D7/F7</f>
        <v>9.9009900990099009</v>
      </c>
      <c r="F7">
        <v>0.10100000000000001</v>
      </c>
      <c r="G7">
        <v>0</v>
      </c>
      <c r="H7">
        <f t="shared" si="2"/>
        <v>0.10100000000000001</v>
      </c>
      <c r="I7">
        <f t="shared" si="3"/>
        <v>0.32580645161290323</v>
      </c>
      <c r="J7">
        <v>1500000</v>
      </c>
      <c r="K7">
        <v>12800</v>
      </c>
      <c r="L7">
        <v>1.3</v>
      </c>
      <c r="M7" s="1">
        <v>20</v>
      </c>
      <c r="N7" s="2">
        <v>0.31</v>
      </c>
      <c r="O7">
        <f>C7*(D7/E7)</f>
        <v>1.2120000000000002</v>
      </c>
    </row>
    <row r="8" spans="1:15" x14ac:dyDescent="0.5">
      <c r="A8" t="s">
        <v>9</v>
      </c>
      <c r="B8" t="s">
        <v>24</v>
      </c>
      <c r="C8">
        <v>12</v>
      </c>
      <c r="D8">
        <v>1</v>
      </c>
      <c r="E8">
        <f t="shared" ref="E8:E11" si="5">D8/F8</f>
        <v>9.9009900990099009</v>
      </c>
      <c r="F8">
        <v>0.10100000000000001</v>
      </c>
      <c r="G8">
        <v>0</v>
      </c>
      <c r="H8">
        <f t="shared" si="2"/>
        <v>0.10100000000000001</v>
      </c>
      <c r="I8">
        <f t="shared" si="3"/>
        <v>0.21489361702127663</v>
      </c>
      <c r="J8">
        <v>1500000</v>
      </c>
      <c r="K8">
        <v>12800</v>
      </c>
      <c r="L8">
        <v>1.3</v>
      </c>
      <c r="M8" s="1">
        <v>20</v>
      </c>
      <c r="N8" s="2">
        <v>0.47</v>
      </c>
      <c r="O8">
        <f t="shared" si="4"/>
        <v>1.2120000000000002</v>
      </c>
    </row>
    <row r="9" spans="1:15" x14ac:dyDescent="0.5">
      <c r="A9" t="s">
        <v>9</v>
      </c>
      <c r="B9" t="s">
        <v>39</v>
      </c>
      <c r="C9">
        <v>12</v>
      </c>
      <c r="D9">
        <v>1</v>
      </c>
      <c r="E9">
        <f t="shared" si="5"/>
        <v>9.9009900990099009</v>
      </c>
      <c r="F9">
        <v>0.10100000000000001</v>
      </c>
      <c r="G9">
        <v>0</v>
      </c>
      <c r="H9">
        <f t="shared" si="2"/>
        <v>0.10100000000000001</v>
      </c>
      <c r="I9">
        <f>G9+F9/N9</f>
        <v>0.2525</v>
      </c>
      <c r="J9">
        <v>1500000</v>
      </c>
      <c r="K9">
        <v>12800</v>
      </c>
      <c r="L9">
        <v>1.3</v>
      </c>
      <c r="M9" s="1">
        <v>20</v>
      </c>
      <c r="N9" s="2">
        <v>0.4</v>
      </c>
      <c r="O9">
        <f t="shared" si="4"/>
        <v>1.2120000000000002</v>
      </c>
    </row>
    <row r="10" spans="1:15" x14ac:dyDescent="0.5">
      <c r="A10" t="s">
        <v>9</v>
      </c>
      <c r="B10" t="s">
        <v>40</v>
      </c>
      <c r="C10">
        <v>12</v>
      </c>
      <c r="D10">
        <v>1</v>
      </c>
      <c r="E10">
        <f t="shared" si="5"/>
        <v>9.9009900990099009</v>
      </c>
      <c r="F10">
        <v>0.10100000000000001</v>
      </c>
      <c r="G10">
        <v>0</v>
      </c>
      <c r="H10">
        <f t="shared" si="2"/>
        <v>0.10100000000000001</v>
      </c>
      <c r="I10">
        <f t="shared" si="3"/>
        <v>0.21489361702127663</v>
      </c>
      <c r="J10">
        <v>1500000</v>
      </c>
      <c r="K10">
        <v>12800</v>
      </c>
      <c r="L10">
        <v>1.3</v>
      </c>
      <c r="M10" s="1">
        <v>20</v>
      </c>
      <c r="N10" s="2">
        <v>0.47</v>
      </c>
      <c r="O10">
        <f t="shared" si="4"/>
        <v>1.2120000000000002</v>
      </c>
    </row>
    <row r="11" spans="1:15" x14ac:dyDescent="0.5">
      <c r="A11" t="s">
        <v>9</v>
      </c>
      <c r="B11" t="s">
        <v>41</v>
      </c>
      <c r="C11">
        <v>12</v>
      </c>
      <c r="D11">
        <v>1</v>
      </c>
      <c r="E11">
        <f t="shared" si="5"/>
        <v>9.9009900990099009</v>
      </c>
      <c r="F11">
        <v>0.10100000000000001</v>
      </c>
      <c r="G11">
        <v>0</v>
      </c>
      <c r="H11">
        <f t="shared" si="2"/>
        <v>0.10100000000000001</v>
      </c>
      <c r="I11">
        <f t="shared" si="3"/>
        <v>0.30606060606060609</v>
      </c>
      <c r="J11">
        <v>1500000</v>
      </c>
      <c r="K11">
        <v>12800</v>
      </c>
      <c r="L11">
        <v>1.3</v>
      </c>
      <c r="M11" s="1">
        <v>20</v>
      </c>
      <c r="N11" s="2">
        <v>0.33</v>
      </c>
      <c r="O11">
        <f t="shared" si="4"/>
        <v>1.2120000000000002</v>
      </c>
    </row>
    <row r="12" spans="1:15" x14ac:dyDescent="0.5">
      <c r="A12" t="s">
        <v>8</v>
      </c>
      <c r="B12" t="s">
        <v>38</v>
      </c>
      <c r="C12">
        <v>12</v>
      </c>
      <c r="D12">
        <v>2</v>
      </c>
      <c r="E12">
        <f>D12/F12</f>
        <v>37.037037037037038</v>
      </c>
      <c r="F12">
        <v>5.3999999999999999E-2</v>
      </c>
      <c r="G12">
        <v>0</v>
      </c>
      <c r="H12">
        <f t="shared" si="2"/>
        <v>5.3999999999999999E-2</v>
      </c>
      <c r="I12">
        <f t="shared" si="3"/>
        <v>0.17419354838709677</v>
      </c>
      <c r="J12">
        <v>743865</v>
      </c>
      <c r="K12">
        <v>60020</v>
      </c>
      <c r="L12">
        <v>0</v>
      </c>
      <c r="M12" s="1">
        <v>20</v>
      </c>
      <c r="N12" s="2">
        <v>0.31</v>
      </c>
      <c r="O12">
        <f t="shared" si="4"/>
        <v>0.64800000000000002</v>
      </c>
    </row>
    <row r="13" spans="1:15" x14ac:dyDescent="0.5">
      <c r="A13" t="s">
        <v>8</v>
      </c>
      <c r="B13" t="s">
        <v>24</v>
      </c>
      <c r="C13">
        <v>12</v>
      </c>
      <c r="D13">
        <v>2</v>
      </c>
      <c r="E13">
        <f>D13/F13</f>
        <v>37.037037037037038</v>
      </c>
      <c r="F13">
        <v>5.3999999999999999E-2</v>
      </c>
      <c r="G13">
        <v>0</v>
      </c>
      <c r="H13">
        <f t="shared" si="2"/>
        <v>5.3999999999999999E-2</v>
      </c>
      <c r="I13">
        <f t="shared" si="3"/>
        <v>0.1148936170212766</v>
      </c>
      <c r="J13">
        <v>743865</v>
      </c>
      <c r="K13">
        <v>60020</v>
      </c>
      <c r="L13">
        <v>0</v>
      </c>
      <c r="M13" s="1">
        <v>20</v>
      </c>
      <c r="N13" s="2">
        <v>0.47</v>
      </c>
      <c r="O13">
        <f t="shared" si="4"/>
        <v>0.64800000000000002</v>
      </c>
    </row>
    <row r="14" spans="1:15" x14ac:dyDescent="0.5">
      <c r="A14" t="s">
        <v>8</v>
      </c>
      <c r="B14" t="s">
        <v>39</v>
      </c>
      <c r="C14">
        <v>12</v>
      </c>
      <c r="D14">
        <v>2</v>
      </c>
      <c r="E14">
        <f>D14/F14</f>
        <v>37.037037037037038</v>
      </c>
      <c r="F14">
        <v>5.3999999999999999E-2</v>
      </c>
      <c r="G14">
        <v>0</v>
      </c>
      <c r="H14">
        <f t="shared" si="2"/>
        <v>5.3999999999999999E-2</v>
      </c>
      <c r="I14">
        <f t="shared" si="3"/>
        <v>0.13499999999999998</v>
      </c>
      <c r="J14">
        <v>743865</v>
      </c>
      <c r="K14">
        <v>60020</v>
      </c>
      <c r="L14">
        <v>0</v>
      </c>
      <c r="M14" s="1">
        <v>20</v>
      </c>
      <c r="N14" s="2">
        <v>0.4</v>
      </c>
      <c r="O14">
        <f t="shared" si="4"/>
        <v>0.64800000000000002</v>
      </c>
    </row>
    <row r="15" spans="1:15" x14ac:dyDescent="0.5">
      <c r="A15" t="s">
        <v>8</v>
      </c>
      <c r="B15" t="s">
        <v>40</v>
      </c>
      <c r="C15">
        <v>12</v>
      </c>
      <c r="D15">
        <v>2</v>
      </c>
      <c r="E15">
        <f t="shared" ref="E15:E16" si="6">D15/F15</f>
        <v>37.037037037037038</v>
      </c>
      <c r="F15">
        <v>5.3999999999999999E-2</v>
      </c>
      <c r="G15">
        <v>0</v>
      </c>
      <c r="H15">
        <f t="shared" si="2"/>
        <v>5.3999999999999999E-2</v>
      </c>
      <c r="I15">
        <f t="shared" si="3"/>
        <v>0.1148936170212766</v>
      </c>
      <c r="J15">
        <v>743865</v>
      </c>
      <c r="K15">
        <v>60020</v>
      </c>
      <c r="L15">
        <v>0</v>
      </c>
      <c r="M15" s="1">
        <v>20</v>
      </c>
      <c r="N15" s="2">
        <v>0.47</v>
      </c>
      <c r="O15">
        <f t="shared" si="4"/>
        <v>0.64800000000000002</v>
      </c>
    </row>
    <row r="16" spans="1:15" x14ac:dyDescent="0.5">
      <c r="A16" t="s">
        <v>8</v>
      </c>
      <c r="B16" t="s">
        <v>41</v>
      </c>
      <c r="C16">
        <v>12</v>
      </c>
      <c r="D16">
        <v>2</v>
      </c>
      <c r="E16">
        <f t="shared" si="6"/>
        <v>37.037037037037038</v>
      </c>
      <c r="F16">
        <v>5.3999999999999999E-2</v>
      </c>
      <c r="G16">
        <v>0</v>
      </c>
      <c r="H16">
        <f t="shared" si="2"/>
        <v>5.3999999999999999E-2</v>
      </c>
      <c r="I16">
        <f t="shared" si="3"/>
        <v>0.16363636363636364</v>
      </c>
      <c r="J16">
        <v>743865</v>
      </c>
      <c r="K16">
        <v>60020</v>
      </c>
      <c r="L16">
        <v>0</v>
      </c>
      <c r="M16" s="1">
        <v>20</v>
      </c>
      <c r="N16" s="2">
        <v>0.33</v>
      </c>
      <c r="O16">
        <f t="shared" si="4"/>
        <v>0.64800000000000002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C693F-BF76-4729-941D-085939BF73D3}">
  <dimension ref="A1:M16"/>
  <sheetViews>
    <sheetView workbookViewId="0">
      <selection activeCell="E34" sqref="E34"/>
    </sheetView>
  </sheetViews>
  <sheetFormatPr defaultColWidth="11" defaultRowHeight="15.75" x14ac:dyDescent="0.5"/>
  <cols>
    <col min="3" max="3" width="32.625" bestFit="1" customWidth="1"/>
    <col min="4" max="4" width="12.6875" bestFit="1" customWidth="1"/>
    <col min="5" max="5" width="13.8125" bestFit="1" customWidth="1"/>
    <col min="6" max="6" width="22.8125" bestFit="1" customWidth="1"/>
    <col min="7" max="7" width="23" bestFit="1" customWidth="1"/>
    <col min="8" max="8" width="13.5" bestFit="1" customWidth="1"/>
    <col min="9" max="9" width="16.6875" bestFit="1" customWidth="1"/>
    <col min="10" max="10" width="13.5" bestFit="1" customWidth="1"/>
  </cols>
  <sheetData>
    <row r="1" spans="1:13" x14ac:dyDescent="0.5">
      <c r="A1" t="s">
        <v>32</v>
      </c>
      <c r="B1" t="s">
        <v>37</v>
      </c>
      <c r="C1" t="s">
        <v>59</v>
      </c>
      <c r="D1" t="s">
        <v>33</v>
      </c>
      <c r="E1" t="s">
        <v>34</v>
      </c>
      <c r="F1" t="s">
        <v>35</v>
      </c>
      <c r="G1" t="s">
        <v>36</v>
      </c>
      <c r="H1" t="s">
        <v>54</v>
      </c>
      <c r="I1" t="s">
        <v>55</v>
      </c>
      <c r="J1" t="s">
        <v>56</v>
      </c>
      <c r="K1" t="s">
        <v>4</v>
      </c>
      <c r="L1" t="s">
        <v>57</v>
      </c>
      <c r="M1" t="s">
        <v>58</v>
      </c>
    </row>
    <row r="2" spans="1:13" x14ac:dyDescent="0.5">
      <c r="A2" t="s">
        <v>6</v>
      </c>
      <c r="B2" t="s">
        <v>38</v>
      </c>
      <c r="C2">
        <v>12</v>
      </c>
      <c r="D2">
        <f>E2*(F2+(G2*L2))</f>
        <v>1.3753999999999997</v>
      </c>
      <c r="E2">
        <f>1000/24</f>
        <v>41.666666666666664</v>
      </c>
      <c r="F2">
        <v>3.0479999999999997E-2</v>
      </c>
      <c r="G2">
        <v>8.1599999999999989E-3</v>
      </c>
      <c r="H2">
        <v>423000</v>
      </c>
      <c r="I2">
        <v>17218</v>
      </c>
      <c r="J2">
        <v>1.35</v>
      </c>
      <c r="K2" s="1">
        <v>20</v>
      </c>
      <c r="L2" s="2">
        <v>0.31</v>
      </c>
      <c r="M2">
        <f>C2*(D2/E2)</f>
        <v>0.39611519999999989</v>
      </c>
    </row>
    <row r="3" spans="1:13" x14ac:dyDescent="0.5">
      <c r="A3" t="s">
        <v>6</v>
      </c>
      <c r="B3" t="s">
        <v>24</v>
      </c>
      <c r="C3">
        <v>12</v>
      </c>
      <c r="D3">
        <f t="shared" ref="D3:D6" si="0">E3*(F3+(G3*L3))</f>
        <v>0.95099999999999985</v>
      </c>
      <c r="E3">
        <f t="shared" ref="E3:E6" si="1">1000/24</f>
        <v>41.666666666666664</v>
      </c>
      <c r="F3">
        <v>8.1599999999999989E-3</v>
      </c>
      <c r="G3">
        <v>3.1199999999999999E-2</v>
      </c>
      <c r="H3">
        <v>423000</v>
      </c>
      <c r="I3">
        <v>17218</v>
      </c>
      <c r="J3">
        <v>1.35</v>
      </c>
      <c r="K3" s="1">
        <v>20</v>
      </c>
      <c r="L3" s="2">
        <v>0.47</v>
      </c>
      <c r="M3">
        <f t="shared" ref="M3:M16" si="2">C3*(D3/E3)</f>
        <v>0.27388799999999996</v>
      </c>
    </row>
    <row r="4" spans="1:13" x14ac:dyDescent="0.5">
      <c r="A4" t="s">
        <v>6</v>
      </c>
      <c r="B4" t="s">
        <v>39</v>
      </c>
      <c r="C4">
        <v>12</v>
      </c>
      <c r="D4">
        <f t="shared" si="0"/>
        <v>0.85999999999999988</v>
      </c>
      <c r="E4">
        <f t="shared" si="1"/>
        <v>41.666666666666664</v>
      </c>
      <c r="F4">
        <v>8.1599999999999989E-3</v>
      </c>
      <c r="G4">
        <v>3.1199999999999999E-2</v>
      </c>
      <c r="H4">
        <v>423000</v>
      </c>
      <c r="I4">
        <v>17218</v>
      </c>
      <c r="J4">
        <v>1.35</v>
      </c>
      <c r="K4" s="1">
        <v>20</v>
      </c>
      <c r="L4" s="2">
        <v>0.4</v>
      </c>
      <c r="M4">
        <f t="shared" si="2"/>
        <v>0.24767999999999998</v>
      </c>
    </row>
    <row r="5" spans="1:13" x14ac:dyDescent="0.5">
      <c r="A5" t="s">
        <v>6</v>
      </c>
      <c r="B5" t="s">
        <v>40</v>
      </c>
      <c r="C5">
        <v>12</v>
      </c>
      <c r="D5">
        <f t="shared" si="0"/>
        <v>0.89219999999999988</v>
      </c>
      <c r="E5">
        <f t="shared" si="1"/>
        <v>41.666666666666664</v>
      </c>
      <c r="F5">
        <v>7.1999999999999998E-3</v>
      </c>
      <c r="G5">
        <v>3.024E-2</v>
      </c>
      <c r="H5">
        <v>423000</v>
      </c>
      <c r="I5">
        <v>17218</v>
      </c>
      <c r="J5">
        <v>1.35</v>
      </c>
      <c r="K5" s="1">
        <v>20</v>
      </c>
      <c r="L5" s="2">
        <v>0.47</v>
      </c>
      <c r="M5">
        <f t="shared" si="2"/>
        <v>0.2569536</v>
      </c>
    </row>
    <row r="6" spans="1:13" x14ac:dyDescent="0.5">
      <c r="A6" t="s">
        <v>6</v>
      </c>
      <c r="B6" t="s">
        <v>41</v>
      </c>
      <c r="C6">
        <v>12</v>
      </c>
      <c r="D6">
        <f t="shared" si="0"/>
        <v>0.71579999999999988</v>
      </c>
      <c r="E6">
        <f t="shared" si="1"/>
        <v>41.666666666666664</v>
      </c>
      <c r="F6">
        <v>7.1999999999999998E-3</v>
      </c>
      <c r="G6">
        <v>3.024E-2</v>
      </c>
      <c r="H6">
        <v>423000</v>
      </c>
      <c r="I6">
        <v>17218</v>
      </c>
      <c r="J6">
        <v>1.35</v>
      </c>
      <c r="K6" s="1">
        <v>20</v>
      </c>
      <c r="L6" s="2">
        <v>0.33</v>
      </c>
      <c r="M6">
        <f t="shared" si="2"/>
        <v>0.20615039999999998</v>
      </c>
    </row>
    <row r="7" spans="1:13" x14ac:dyDescent="0.5">
      <c r="A7" t="s">
        <v>9</v>
      </c>
      <c r="B7" t="s">
        <v>38</v>
      </c>
      <c r="C7">
        <v>12</v>
      </c>
      <c r="D7">
        <v>1</v>
      </c>
      <c r="E7">
        <f>D7/F7</f>
        <v>9.9009900990099009</v>
      </c>
      <c r="F7">
        <v>0.10100000000000001</v>
      </c>
      <c r="G7">
        <v>0</v>
      </c>
      <c r="H7">
        <v>1500000</v>
      </c>
      <c r="I7">
        <v>12800</v>
      </c>
      <c r="J7">
        <v>1.3</v>
      </c>
      <c r="K7" s="1">
        <v>20</v>
      </c>
      <c r="L7" s="2">
        <v>0.31</v>
      </c>
      <c r="M7">
        <f>C7*(D7/E7)</f>
        <v>1.2120000000000002</v>
      </c>
    </row>
    <row r="8" spans="1:13" x14ac:dyDescent="0.5">
      <c r="A8" t="s">
        <v>9</v>
      </c>
      <c r="B8" t="s">
        <v>24</v>
      </c>
      <c r="C8">
        <v>12</v>
      </c>
      <c r="D8">
        <v>1</v>
      </c>
      <c r="E8">
        <f t="shared" ref="E8:E11" si="3">D8/F8</f>
        <v>9.9009900990099009</v>
      </c>
      <c r="F8">
        <v>0.10100000000000001</v>
      </c>
      <c r="G8">
        <v>0</v>
      </c>
      <c r="H8">
        <v>1500000</v>
      </c>
      <c r="I8">
        <v>12800</v>
      </c>
      <c r="J8">
        <v>1.3</v>
      </c>
      <c r="K8" s="1">
        <v>20</v>
      </c>
      <c r="L8" s="2">
        <v>0.47</v>
      </c>
      <c r="M8">
        <f t="shared" si="2"/>
        <v>1.2120000000000002</v>
      </c>
    </row>
    <row r="9" spans="1:13" x14ac:dyDescent="0.5">
      <c r="A9" t="s">
        <v>9</v>
      </c>
      <c r="B9" t="s">
        <v>39</v>
      </c>
      <c r="C9">
        <v>12</v>
      </c>
      <c r="D9">
        <v>1</v>
      </c>
      <c r="E9">
        <f t="shared" si="3"/>
        <v>9.9009900990099009</v>
      </c>
      <c r="F9">
        <v>0.10100000000000001</v>
      </c>
      <c r="G9">
        <v>0</v>
      </c>
      <c r="H9">
        <v>1500000</v>
      </c>
      <c r="I9">
        <v>12800</v>
      </c>
      <c r="J9">
        <v>1.3</v>
      </c>
      <c r="K9" s="1">
        <v>20</v>
      </c>
      <c r="L9" s="2">
        <v>0.4</v>
      </c>
      <c r="M9">
        <f t="shared" si="2"/>
        <v>1.2120000000000002</v>
      </c>
    </row>
    <row r="10" spans="1:13" x14ac:dyDescent="0.5">
      <c r="A10" t="s">
        <v>9</v>
      </c>
      <c r="B10" t="s">
        <v>40</v>
      </c>
      <c r="C10">
        <v>12</v>
      </c>
      <c r="D10">
        <v>1</v>
      </c>
      <c r="E10">
        <f t="shared" si="3"/>
        <v>9.9009900990099009</v>
      </c>
      <c r="F10">
        <v>0.10100000000000001</v>
      </c>
      <c r="G10">
        <v>0</v>
      </c>
      <c r="H10">
        <v>1500000</v>
      </c>
      <c r="I10">
        <v>12800</v>
      </c>
      <c r="J10">
        <v>1.3</v>
      </c>
      <c r="K10" s="1">
        <v>20</v>
      </c>
      <c r="L10" s="2">
        <v>0.47</v>
      </c>
      <c r="M10">
        <f t="shared" si="2"/>
        <v>1.2120000000000002</v>
      </c>
    </row>
    <row r="11" spans="1:13" x14ac:dyDescent="0.5">
      <c r="A11" t="s">
        <v>9</v>
      </c>
      <c r="B11" t="s">
        <v>41</v>
      </c>
      <c r="C11">
        <v>12</v>
      </c>
      <c r="D11">
        <v>1</v>
      </c>
      <c r="E11">
        <f t="shared" si="3"/>
        <v>9.9009900990099009</v>
      </c>
      <c r="F11">
        <v>0.10100000000000001</v>
      </c>
      <c r="G11">
        <v>0</v>
      </c>
      <c r="H11">
        <v>1500000</v>
      </c>
      <c r="I11">
        <v>12800</v>
      </c>
      <c r="J11">
        <v>1.3</v>
      </c>
      <c r="K11" s="1">
        <v>20</v>
      </c>
      <c r="L11" s="2">
        <v>0.33</v>
      </c>
      <c r="M11">
        <f t="shared" si="2"/>
        <v>1.2120000000000002</v>
      </c>
    </row>
    <row r="12" spans="1:13" x14ac:dyDescent="0.5">
      <c r="A12" t="s">
        <v>8</v>
      </c>
      <c r="B12" t="s">
        <v>38</v>
      </c>
      <c r="C12">
        <v>12</v>
      </c>
      <c r="D12">
        <v>2</v>
      </c>
      <c r="E12">
        <f>D12/F12</f>
        <v>37.037037037037038</v>
      </c>
      <c r="F12">
        <v>5.3999999999999999E-2</v>
      </c>
      <c r="G12">
        <v>0</v>
      </c>
      <c r="H12">
        <v>743865</v>
      </c>
      <c r="I12">
        <v>60020</v>
      </c>
      <c r="J12">
        <v>0</v>
      </c>
      <c r="K12" s="1">
        <v>20</v>
      </c>
      <c r="L12" s="2">
        <v>0.31</v>
      </c>
      <c r="M12">
        <f t="shared" si="2"/>
        <v>0.64800000000000002</v>
      </c>
    </row>
    <row r="13" spans="1:13" x14ac:dyDescent="0.5">
      <c r="A13" t="s">
        <v>8</v>
      </c>
      <c r="B13" t="s">
        <v>24</v>
      </c>
      <c r="C13">
        <v>12</v>
      </c>
      <c r="D13">
        <v>2</v>
      </c>
      <c r="E13">
        <f>D13/F13</f>
        <v>37.037037037037038</v>
      </c>
      <c r="F13">
        <v>5.3999999999999999E-2</v>
      </c>
      <c r="G13">
        <v>0</v>
      </c>
      <c r="H13">
        <v>743865</v>
      </c>
      <c r="I13">
        <v>60020</v>
      </c>
      <c r="J13">
        <v>0</v>
      </c>
      <c r="K13" s="1">
        <v>20</v>
      </c>
      <c r="L13" s="2">
        <v>0.47</v>
      </c>
      <c r="M13">
        <f t="shared" si="2"/>
        <v>0.64800000000000002</v>
      </c>
    </row>
    <row r="14" spans="1:13" x14ac:dyDescent="0.5">
      <c r="A14" t="s">
        <v>8</v>
      </c>
      <c r="B14" t="s">
        <v>39</v>
      </c>
      <c r="C14">
        <v>12</v>
      </c>
      <c r="D14">
        <v>2</v>
      </c>
      <c r="E14">
        <f>D14/F14</f>
        <v>37.037037037037038</v>
      </c>
      <c r="F14">
        <v>5.3999999999999999E-2</v>
      </c>
      <c r="G14">
        <v>0</v>
      </c>
      <c r="H14">
        <v>743865</v>
      </c>
      <c r="I14">
        <v>60020</v>
      </c>
      <c r="J14">
        <v>0</v>
      </c>
      <c r="K14" s="1">
        <v>20</v>
      </c>
      <c r="L14" s="2">
        <v>0.4</v>
      </c>
      <c r="M14">
        <f t="shared" si="2"/>
        <v>0.64800000000000002</v>
      </c>
    </row>
    <row r="15" spans="1:13" x14ac:dyDescent="0.5">
      <c r="A15" t="s">
        <v>8</v>
      </c>
      <c r="B15" t="s">
        <v>40</v>
      </c>
      <c r="C15">
        <v>12</v>
      </c>
      <c r="D15">
        <v>2</v>
      </c>
      <c r="E15">
        <f t="shared" ref="E15:E16" si="4">D15/F15</f>
        <v>37.037037037037038</v>
      </c>
      <c r="F15">
        <v>5.3999999999999999E-2</v>
      </c>
      <c r="G15">
        <v>0</v>
      </c>
      <c r="H15">
        <v>743865</v>
      </c>
      <c r="I15">
        <v>60020</v>
      </c>
      <c r="J15">
        <v>0</v>
      </c>
      <c r="K15" s="1">
        <v>20</v>
      </c>
      <c r="L15" s="2">
        <v>0.47</v>
      </c>
      <c r="M15">
        <f t="shared" si="2"/>
        <v>0.64800000000000002</v>
      </c>
    </row>
    <row r="16" spans="1:13" x14ac:dyDescent="0.5">
      <c r="A16" t="s">
        <v>8</v>
      </c>
      <c r="B16" t="s">
        <v>41</v>
      </c>
      <c r="C16">
        <v>12</v>
      </c>
      <c r="D16">
        <v>2</v>
      </c>
      <c r="E16">
        <f t="shared" si="4"/>
        <v>37.037037037037038</v>
      </c>
      <c r="F16">
        <v>5.3999999999999999E-2</v>
      </c>
      <c r="G16">
        <v>0</v>
      </c>
      <c r="H16">
        <v>743865</v>
      </c>
      <c r="I16">
        <v>60020</v>
      </c>
      <c r="J16">
        <v>0</v>
      </c>
      <c r="K16" s="1">
        <v>20</v>
      </c>
      <c r="L16" s="2">
        <v>0.33</v>
      </c>
      <c r="M16">
        <f t="shared" si="2"/>
        <v>0.64800000000000002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Summary_old</vt:lpstr>
      <vt:lpstr>HTSE_efficiency</vt:lpstr>
      <vt:lpstr>Summary</vt:lpstr>
      <vt:lpstr>Summary future HTSE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Garrouste, Marisol</cp:lastModifiedBy>
  <dcterms:created xsi:type="dcterms:W3CDTF">2023-09-20T15:47:55Z</dcterms:created>
  <dcterms:modified xsi:type="dcterms:W3CDTF">2024-04-26T12:19:32Z</dcterms:modified>
</cp:coreProperties>
</file>